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2.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C:\Users\gaura\Documents\GitHub\Scaler-Projects\Excel\Day4\"/>
    </mc:Choice>
  </mc:AlternateContent>
  <xr:revisionPtr revIDLastSave="0" documentId="13_ncr:1_{BE5A3660-DE57-4345-826D-1E88973B16C3}" xr6:coauthVersionLast="47" xr6:coauthVersionMax="47" xr10:uidLastSave="{00000000-0000-0000-0000-000000000000}"/>
  <bookViews>
    <workbookView xWindow="-108" yWindow="-108" windowWidth="23256" windowHeight="12456" activeTab="6" xr2:uid="{00000000-000D-0000-FFFF-FFFF00000000}"/>
  </bookViews>
  <sheets>
    <sheet name="Raw Data" sheetId="1" r:id="rId1"/>
    <sheet name="Pivot Table 1" sheetId="2" r:id="rId2"/>
    <sheet name="Working data" sheetId="3" r:id="rId3"/>
    <sheet name="pivot" sheetId="17" r:id="rId4"/>
    <sheet name="Dashboard Creation" sheetId="18" r:id="rId5"/>
    <sheet name="Macros" sheetId="19" r:id="rId6"/>
    <sheet name="Macro Testing" sheetId="20" r:id="rId7"/>
    <sheet name="main table" sheetId="15" r:id="rId8"/>
    <sheet name="steps to develop dashboard" sheetId="4" r:id="rId9"/>
  </sheets>
  <definedNames>
    <definedName name="Slicer_City">#N/A</definedName>
    <definedName name="Slicer_Date_Time">#N/A</definedName>
    <definedName name="SlicerCache_Table_1_Col_1">#N/A</definedName>
    <definedName name="Z_925A6D50_2875_4772_BDFD_B1E804B63E61_.wvu.FilterData" localSheetId="0" hidden="1">'Raw Data'!$A$1:$H$89</definedName>
    <definedName name="Z_925A6D50_2875_4772_BDFD_B1E804B63E61_.wvu.FilterData" localSheetId="2" hidden="1">'Working data'!$A$1:$H$89</definedName>
  </definedNames>
  <calcPr calcId="191029"/>
  <customWorkbookViews>
    <customWorkbookView name="Filter 1" guid="{925A6D50-2875-4772-BDFD-B1E804B63E61}" maximized="1" windowWidth="0" windowHeight="0" activeSheetId="0"/>
  </customWorkbookViews>
  <pivotCaches>
    <pivotCache cacheId="0" r:id="rId10"/>
    <pivotCache cacheId="13"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5" roundtripDataSignature="AMtx7mi3GrEmcuYtdVoAusAJVIR7PIJchg=="/>
    </ext>
  </extLst>
</workbook>
</file>

<file path=xl/calcChain.xml><?xml version="1.0" encoding="utf-8"?>
<calcChain xmlns="http://schemas.openxmlformats.org/spreadsheetml/2006/main">
  <c r="D6" i="20" l="1"/>
  <c r="C6" i="20"/>
  <c r="B6" i="20"/>
  <c r="E6" i="20" s="1"/>
  <c r="F6" i="20" s="1"/>
  <c r="D5" i="20"/>
  <c r="C5" i="20"/>
  <c r="B5" i="20"/>
  <c r="D4" i="20"/>
  <c r="C4" i="20"/>
  <c r="B4" i="20"/>
  <c r="D3" i="20"/>
  <c r="C3" i="20"/>
  <c r="B3" i="20"/>
  <c r="D2" i="20"/>
  <c r="C2" i="20"/>
  <c r="B2" i="20"/>
  <c r="E2" i="20" s="1"/>
  <c r="F2" i="20" s="1"/>
  <c r="D6" i="19"/>
  <c r="C6" i="19"/>
  <c r="B6" i="19"/>
  <c r="D5" i="19"/>
  <c r="C5" i="19"/>
  <c r="B5" i="19"/>
  <c r="D4" i="19"/>
  <c r="C4" i="19"/>
  <c r="B4" i="19"/>
  <c r="D3" i="19"/>
  <c r="C3" i="19"/>
  <c r="B3" i="19"/>
  <c r="D2" i="19"/>
  <c r="C2" i="19"/>
  <c r="B2" i="19"/>
  <c r="K89" i="15"/>
  <c r="J89" i="15"/>
  <c r="I89" i="15"/>
  <c r="H89" i="15"/>
  <c r="G89" i="15"/>
  <c r="K88" i="15"/>
  <c r="J88" i="15"/>
  <c r="I88" i="15"/>
  <c r="H88" i="15"/>
  <c r="G88" i="15"/>
  <c r="K87" i="15"/>
  <c r="J87" i="15"/>
  <c r="I87" i="15"/>
  <c r="H87" i="15"/>
  <c r="G87" i="15"/>
  <c r="K86" i="15"/>
  <c r="J86" i="15"/>
  <c r="I86" i="15"/>
  <c r="H86" i="15"/>
  <c r="G86" i="15"/>
  <c r="K85" i="15"/>
  <c r="J85" i="15"/>
  <c r="I85" i="15"/>
  <c r="H85" i="15"/>
  <c r="G85" i="15"/>
  <c r="K84" i="15"/>
  <c r="J84" i="15"/>
  <c r="I84" i="15"/>
  <c r="H84" i="15"/>
  <c r="G84" i="15"/>
  <c r="K83" i="15"/>
  <c r="J83" i="15"/>
  <c r="I83" i="15"/>
  <c r="H83" i="15"/>
  <c r="G83" i="15"/>
  <c r="K82" i="15"/>
  <c r="J82" i="15"/>
  <c r="I82" i="15"/>
  <c r="H82" i="15"/>
  <c r="G82" i="15"/>
  <c r="K81" i="15"/>
  <c r="J81" i="15"/>
  <c r="I81" i="15"/>
  <c r="H81" i="15"/>
  <c r="G81" i="15"/>
  <c r="K80" i="15"/>
  <c r="J80" i="15"/>
  <c r="I80" i="15"/>
  <c r="H80" i="15"/>
  <c r="G80" i="15"/>
  <c r="K79" i="15"/>
  <c r="J79" i="15"/>
  <c r="I79" i="15"/>
  <c r="H79" i="15"/>
  <c r="G79" i="15"/>
  <c r="K78" i="15"/>
  <c r="J78" i="15"/>
  <c r="I78" i="15"/>
  <c r="H78" i="15"/>
  <c r="G78" i="15"/>
  <c r="K77" i="15"/>
  <c r="J77" i="15"/>
  <c r="I77" i="15"/>
  <c r="H77" i="15"/>
  <c r="G77" i="15"/>
  <c r="K76" i="15"/>
  <c r="J76" i="15"/>
  <c r="I76" i="15"/>
  <c r="H76" i="15"/>
  <c r="G76" i="15"/>
  <c r="K75" i="15"/>
  <c r="J75" i="15"/>
  <c r="I75" i="15"/>
  <c r="H75" i="15"/>
  <c r="G75" i="15"/>
  <c r="K74" i="15"/>
  <c r="J74" i="15"/>
  <c r="I74" i="15"/>
  <c r="H74" i="15"/>
  <c r="G74" i="15"/>
  <c r="K73" i="15"/>
  <c r="J73" i="15"/>
  <c r="I73" i="15"/>
  <c r="H73" i="15"/>
  <c r="G73" i="15"/>
  <c r="K72" i="15"/>
  <c r="J72" i="15"/>
  <c r="I72" i="15"/>
  <c r="H72" i="15"/>
  <c r="G72" i="15"/>
  <c r="K71" i="15"/>
  <c r="J71" i="15"/>
  <c r="I71" i="15"/>
  <c r="H71" i="15"/>
  <c r="G71" i="15"/>
  <c r="K70" i="15"/>
  <c r="J70" i="15"/>
  <c r="I70" i="15"/>
  <c r="H70" i="15"/>
  <c r="G70" i="15"/>
  <c r="K69" i="15"/>
  <c r="J69" i="15"/>
  <c r="I69" i="15"/>
  <c r="H69" i="15"/>
  <c r="G69" i="15"/>
  <c r="K68" i="15"/>
  <c r="J68" i="15"/>
  <c r="I68" i="15"/>
  <c r="H68" i="15"/>
  <c r="G68" i="15"/>
  <c r="K67" i="15"/>
  <c r="J67" i="15"/>
  <c r="I67" i="15"/>
  <c r="H67" i="15"/>
  <c r="G67" i="15"/>
  <c r="K66" i="15"/>
  <c r="J66" i="15"/>
  <c r="I66" i="15"/>
  <c r="H66" i="15"/>
  <c r="G66" i="15"/>
  <c r="K65" i="15"/>
  <c r="J65" i="15"/>
  <c r="I65" i="15"/>
  <c r="H65" i="15"/>
  <c r="G65" i="15"/>
  <c r="K64" i="15"/>
  <c r="J64" i="15"/>
  <c r="I64" i="15"/>
  <c r="H64" i="15"/>
  <c r="G64" i="15"/>
  <c r="K63" i="15"/>
  <c r="J63" i="15"/>
  <c r="I63" i="15"/>
  <c r="H63" i="15"/>
  <c r="G63" i="15"/>
  <c r="K62" i="15"/>
  <c r="J62" i="15"/>
  <c r="I62" i="15"/>
  <c r="H62" i="15"/>
  <c r="G62" i="15"/>
  <c r="K61" i="15"/>
  <c r="J61" i="15"/>
  <c r="I61" i="15"/>
  <c r="H61" i="15"/>
  <c r="G61" i="15"/>
  <c r="K60" i="15"/>
  <c r="J60" i="15"/>
  <c r="I60" i="15"/>
  <c r="H60" i="15"/>
  <c r="G60" i="15"/>
  <c r="K59" i="15"/>
  <c r="J59" i="15"/>
  <c r="I59" i="15"/>
  <c r="H59" i="15"/>
  <c r="G59" i="15"/>
  <c r="K58" i="15"/>
  <c r="J58" i="15"/>
  <c r="I58" i="15"/>
  <c r="H58" i="15"/>
  <c r="G58" i="15"/>
  <c r="K57" i="15"/>
  <c r="J57" i="15"/>
  <c r="I57" i="15"/>
  <c r="H57" i="15"/>
  <c r="G57" i="15"/>
  <c r="K56" i="15"/>
  <c r="J56" i="15"/>
  <c r="I56" i="15"/>
  <c r="H56" i="15"/>
  <c r="G56" i="15"/>
  <c r="K55" i="15"/>
  <c r="J55" i="15"/>
  <c r="I55" i="15"/>
  <c r="H55" i="15"/>
  <c r="G55" i="15"/>
  <c r="K54" i="15"/>
  <c r="J54" i="15"/>
  <c r="I54" i="15"/>
  <c r="H54" i="15"/>
  <c r="G54" i="15"/>
  <c r="K53" i="15"/>
  <c r="J53" i="15"/>
  <c r="I53" i="15"/>
  <c r="H53" i="15"/>
  <c r="G53" i="15"/>
  <c r="K52" i="15"/>
  <c r="J52" i="15"/>
  <c r="I52" i="15"/>
  <c r="H52" i="15"/>
  <c r="G52" i="15"/>
  <c r="K51" i="15"/>
  <c r="J51" i="15"/>
  <c r="I51" i="15"/>
  <c r="H51" i="15"/>
  <c r="G51" i="15"/>
  <c r="K50" i="15"/>
  <c r="J50" i="15"/>
  <c r="I50" i="15"/>
  <c r="H50" i="15"/>
  <c r="G50" i="15"/>
  <c r="K49" i="15"/>
  <c r="J49" i="15"/>
  <c r="I49" i="15"/>
  <c r="H49" i="15"/>
  <c r="G49" i="15"/>
  <c r="K48" i="15"/>
  <c r="J48" i="15"/>
  <c r="I48" i="15"/>
  <c r="H48" i="15"/>
  <c r="G48" i="15"/>
  <c r="K47" i="15"/>
  <c r="J47" i="15"/>
  <c r="I47" i="15"/>
  <c r="H47" i="15"/>
  <c r="G47" i="15"/>
  <c r="K46" i="15"/>
  <c r="J46" i="15"/>
  <c r="I46" i="15"/>
  <c r="H46" i="15"/>
  <c r="G46" i="15"/>
  <c r="K45" i="15"/>
  <c r="J45" i="15"/>
  <c r="I45" i="15"/>
  <c r="H45" i="15"/>
  <c r="G45" i="15"/>
  <c r="K44" i="15"/>
  <c r="J44" i="15"/>
  <c r="I44" i="15"/>
  <c r="H44" i="15"/>
  <c r="G44" i="15"/>
  <c r="K43" i="15"/>
  <c r="J43" i="15"/>
  <c r="I43" i="15"/>
  <c r="H43" i="15"/>
  <c r="G43" i="15"/>
  <c r="K42" i="15"/>
  <c r="J42" i="15"/>
  <c r="I42" i="15"/>
  <c r="H42" i="15"/>
  <c r="G42" i="15"/>
  <c r="K41" i="15"/>
  <c r="J41" i="15"/>
  <c r="I41" i="15"/>
  <c r="H41" i="15"/>
  <c r="G41" i="15"/>
  <c r="K40" i="15"/>
  <c r="J40" i="15"/>
  <c r="I40" i="15"/>
  <c r="H40" i="15"/>
  <c r="G40" i="15"/>
  <c r="K39" i="15"/>
  <c r="J39" i="15"/>
  <c r="I39" i="15"/>
  <c r="H39" i="15"/>
  <c r="G39" i="15"/>
  <c r="K38" i="15"/>
  <c r="J38" i="15"/>
  <c r="I38" i="15"/>
  <c r="H38" i="15"/>
  <c r="G38" i="15"/>
  <c r="K37" i="15"/>
  <c r="J37" i="15"/>
  <c r="I37" i="15"/>
  <c r="H37" i="15"/>
  <c r="G37" i="15"/>
  <c r="K36" i="15"/>
  <c r="J36" i="15"/>
  <c r="I36" i="15"/>
  <c r="H36" i="15"/>
  <c r="G36" i="15"/>
  <c r="K35" i="15"/>
  <c r="J35" i="15"/>
  <c r="I35" i="15"/>
  <c r="H35" i="15"/>
  <c r="G35" i="15"/>
  <c r="K34" i="15"/>
  <c r="J34" i="15"/>
  <c r="I34" i="15"/>
  <c r="H34" i="15"/>
  <c r="G34" i="15"/>
  <c r="K33" i="15"/>
  <c r="J33" i="15"/>
  <c r="I33" i="15"/>
  <c r="H33" i="15"/>
  <c r="G33" i="15"/>
  <c r="K32" i="15"/>
  <c r="J32" i="15"/>
  <c r="I32" i="15"/>
  <c r="H32" i="15"/>
  <c r="G32" i="15"/>
  <c r="K31" i="15"/>
  <c r="J31" i="15"/>
  <c r="I31" i="15"/>
  <c r="H31" i="15"/>
  <c r="G31" i="15"/>
  <c r="K30" i="15"/>
  <c r="J30" i="15"/>
  <c r="I30" i="15"/>
  <c r="H30" i="15"/>
  <c r="G30" i="15"/>
  <c r="K29" i="15"/>
  <c r="J29" i="15"/>
  <c r="I29" i="15"/>
  <c r="H29" i="15"/>
  <c r="G29" i="15"/>
  <c r="K28" i="15"/>
  <c r="J28" i="15"/>
  <c r="I28" i="15"/>
  <c r="H28" i="15"/>
  <c r="G28" i="15"/>
  <c r="K27" i="15"/>
  <c r="J27" i="15"/>
  <c r="I27" i="15"/>
  <c r="H27" i="15"/>
  <c r="G27" i="15"/>
  <c r="K26" i="15"/>
  <c r="J26" i="15"/>
  <c r="I26" i="15"/>
  <c r="H26" i="15"/>
  <c r="G26" i="15"/>
  <c r="K25" i="15"/>
  <c r="J25" i="15"/>
  <c r="I25" i="15"/>
  <c r="H25" i="15"/>
  <c r="G25" i="15"/>
  <c r="K24" i="15"/>
  <c r="J24" i="15"/>
  <c r="I24" i="15"/>
  <c r="H24" i="15"/>
  <c r="G24" i="15"/>
  <c r="K23" i="15"/>
  <c r="J23" i="15"/>
  <c r="I23" i="15"/>
  <c r="H23" i="15"/>
  <c r="G23" i="15"/>
  <c r="K22" i="15"/>
  <c r="J22" i="15"/>
  <c r="I22" i="15"/>
  <c r="H22" i="15"/>
  <c r="G22" i="15"/>
  <c r="K21" i="15"/>
  <c r="J21" i="15"/>
  <c r="I21" i="15"/>
  <c r="H21" i="15"/>
  <c r="G21" i="15"/>
  <c r="K20" i="15"/>
  <c r="J20" i="15"/>
  <c r="I20" i="15"/>
  <c r="H20" i="15"/>
  <c r="G20" i="15"/>
  <c r="K19" i="15"/>
  <c r="J19" i="15"/>
  <c r="I19" i="15"/>
  <c r="H19" i="15"/>
  <c r="G19" i="15"/>
  <c r="K18" i="15"/>
  <c r="J18" i="15"/>
  <c r="I18" i="15"/>
  <c r="H18" i="15"/>
  <c r="G18" i="15"/>
  <c r="K17" i="15"/>
  <c r="J17" i="15"/>
  <c r="I17" i="15"/>
  <c r="H17" i="15"/>
  <c r="G17" i="15"/>
  <c r="K16" i="15"/>
  <c r="J16" i="15"/>
  <c r="I16" i="15"/>
  <c r="H16" i="15"/>
  <c r="G16" i="15"/>
  <c r="K15" i="15"/>
  <c r="J15" i="15"/>
  <c r="I15" i="15"/>
  <c r="H15" i="15"/>
  <c r="G15" i="15"/>
  <c r="K14" i="15"/>
  <c r="J14" i="15"/>
  <c r="I14" i="15"/>
  <c r="H14" i="15"/>
  <c r="G14" i="15"/>
  <c r="K13" i="15"/>
  <c r="J13" i="15"/>
  <c r="I13" i="15"/>
  <c r="H13" i="15"/>
  <c r="G13" i="15"/>
  <c r="K12" i="15"/>
  <c r="J12" i="15"/>
  <c r="I12" i="15"/>
  <c r="H12" i="15"/>
  <c r="G12" i="15"/>
  <c r="K11" i="15"/>
  <c r="J11" i="15"/>
  <c r="I11" i="15"/>
  <c r="H11" i="15"/>
  <c r="G11" i="15"/>
  <c r="K10" i="15"/>
  <c r="J10" i="15"/>
  <c r="I10" i="15"/>
  <c r="H10" i="15"/>
  <c r="G10" i="15"/>
  <c r="K9" i="15"/>
  <c r="J9" i="15"/>
  <c r="I9" i="15"/>
  <c r="H9" i="15"/>
  <c r="G9" i="15"/>
  <c r="K8" i="15"/>
  <c r="J8" i="15"/>
  <c r="I8" i="15"/>
  <c r="H8" i="15"/>
  <c r="G8" i="15"/>
  <c r="K7" i="15"/>
  <c r="J7" i="15"/>
  <c r="I7" i="15"/>
  <c r="H7" i="15"/>
  <c r="G7" i="15"/>
  <c r="K6" i="15"/>
  <c r="J6" i="15"/>
  <c r="I6" i="15"/>
  <c r="H6" i="15"/>
  <c r="G6" i="15"/>
  <c r="K5" i="15"/>
  <c r="J5" i="15"/>
  <c r="I5" i="15"/>
  <c r="H5" i="15"/>
  <c r="G5" i="15"/>
  <c r="K4" i="15"/>
  <c r="J4" i="15"/>
  <c r="I4" i="15"/>
  <c r="H4" i="15"/>
  <c r="G4" i="15"/>
  <c r="K3" i="15"/>
  <c r="J3" i="15"/>
  <c r="I3" i="15"/>
  <c r="H3" i="15"/>
  <c r="G3" i="15"/>
  <c r="K2" i="15"/>
  <c r="J2" i="15"/>
  <c r="I2" i="15"/>
  <c r="H2" i="15"/>
  <c r="G2" i="15"/>
  <c r="K89" i="3"/>
  <c r="K88" i="3"/>
  <c r="K87" i="3"/>
  <c r="K86" i="3"/>
  <c r="K85" i="3"/>
  <c r="K84" i="3"/>
  <c r="K83" i="3"/>
  <c r="K82" i="3"/>
  <c r="K81" i="3"/>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9" i="3"/>
  <c r="K8" i="3"/>
  <c r="K7" i="3"/>
  <c r="K6" i="3"/>
  <c r="K5" i="3"/>
  <c r="K4" i="3"/>
  <c r="K3" i="3"/>
  <c r="K2"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J5" i="3"/>
  <c r="J4" i="3"/>
  <c r="J3" i="3"/>
  <c r="J2" i="3"/>
  <c r="G89" i="3"/>
  <c r="I89" i="3" s="1"/>
  <c r="G88" i="3"/>
  <c r="I88" i="3" s="1"/>
  <c r="G87" i="3"/>
  <c r="I87" i="3" s="1"/>
  <c r="G86" i="3"/>
  <c r="I86" i="3" s="1"/>
  <c r="G85" i="3"/>
  <c r="I85" i="3" s="1"/>
  <c r="G84" i="3"/>
  <c r="I84" i="3" s="1"/>
  <c r="G83" i="3"/>
  <c r="I83" i="3" s="1"/>
  <c r="G82" i="3"/>
  <c r="I82" i="3" s="1"/>
  <c r="G81" i="3"/>
  <c r="I81" i="3" s="1"/>
  <c r="G80" i="3"/>
  <c r="I80" i="3" s="1"/>
  <c r="G79" i="3"/>
  <c r="I79" i="3" s="1"/>
  <c r="G78" i="3"/>
  <c r="I78" i="3" s="1"/>
  <c r="G77" i="3"/>
  <c r="I77" i="3" s="1"/>
  <c r="G76" i="3"/>
  <c r="I76" i="3" s="1"/>
  <c r="G75" i="3"/>
  <c r="I75" i="3" s="1"/>
  <c r="G74" i="3"/>
  <c r="I74" i="3" s="1"/>
  <c r="G73" i="3"/>
  <c r="I73" i="3" s="1"/>
  <c r="G72" i="3"/>
  <c r="I72" i="3" s="1"/>
  <c r="G71" i="3"/>
  <c r="I71" i="3" s="1"/>
  <c r="G70" i="3"/>
  <c r="I70" i="3" s="1"/>
  <c r="G69" i="3"/>
  <c r="I69" i="3" s="1"/>
  <c r="G68" i="3"/>
  <c r="I68" i="3" s="1"/>
  <c r="G67" i="3"/>
  <c r="I67" i="3" s="1"/>
  <c r="G66" i="3"/>
  <c r="I66" i="3" s="1"/>
  <c r="G65" i="3"/>
  <c r="I65" i="3" s="1"/>
  <c r="G64" i="3"/>
  <c r="I64" i="3" s="1"/>
  <c r="G63" i="3"/>
  <c r="I63" i="3" s="1"/>
  <c r="G62" i="3"/>
  <c r="I62" i="3" s="1"/>
  <c r="G61" i="3"/>
  <c r="I61" i="3" s="1"/>
  <c r="G60" i="3"/>
  <c r="I60" i="3" s="1"/>
  <c r="G59" i="3"/>
  <c r="I59" i="3" s="1"/>
  <c r="G58" i="3"/>
  <c r="I58" i="3" s="1"/>
  <c r="G57" i="3"/>
  <c r="I57" i="3" s="1"/>
  <c r="G56" i="3"/>
  <c r="I56" i="3" s="1"/>
  <c r="G55" i="3"/>
  <c r="I55" i="3" s="1"/>
  <c r="G54" i="3"/>
  <c r="I54" i="3" s="1"/>
  <c r="G53" i="3"/>
  <c r="I53" i="3" s="1"/>
  <c r="G52" i="3"/>
  <c r="I52" i="3" s="1"/>
  <c r="G51" i="3"/>
  <c r="I51" i="3" s="1"/>
  <c r="G50" i="3"/>
  <c r="I50" i="3" s="1"/>
  <c r="G49" i="3"/>
  <c r="I49" i="3" s="1"/>
  <c r="G48" i="3"/>
  <c r="I48" i="3" s="1"/>
  <c r="G47" i="3"/>
  <c r="I47" i="3" s="1"/>
  <c r="G46" i="3"/>
  <c r="I46" i="3" s="1"/>
  <c r="G45" i="3"/>
  <c r="I45" i="3" s="1"/>
  <c r="G44" i="3"/>
  <c r="I44" i="3" s="1"/>
  <c r="G43" i="3"/>
  <c r="I43" i="3" s="1"/>
  <c r="G42" i="3"/>
  <c r="I42" i="3" s="1"/>
  <c r="G41" i="3"/>
  <c r="I41" i="3" s="1"/>
  <c r="G40" i="3"/>
  <c r="I40" i="3" s="1"/>
  <c r="G39" i="3"/>
  <c r="I39" i="3" s="1"/>
  <c r="G38" i="3"/>
  <c r="I38" i="3" s="1"/>
  <c r="G37" i="3"/>
  <c r="I37" i="3" s="1"/>
  <c r="G36" i="3"/>
  <c r="I36" i="3" s="1"/>
  <c r="G35" i="3"/>
  <c r="I35" i="3" s="1"/>
  <c r="G34" i="3"/>
  <c r="I34" i="3" s="1"/>
  <c r="G33" i="3"/>
  <c r="I33" i="3" s="1"/>
  <c r="G32" i="3"/>
  <c r="I32" i="3" s="1"/>
  <c r="G31" i="3"/>
  <c r="I31" i="3" s="1"/>
  <c r="G30" i="3"/>
  <c r="I30" i="3" s="1"/>
  <c r="G29" i="3"/>
  <c r="I29" i="3" s="1"/>
  <c r="G28" i="3"/>
  <c r="I28" i="3" s="1"/>
  <c r="G27" i="3"/>
  <c r="I27" i="3" s="1"/>
  <c r="G26" i="3"/>
  <c r="I26" i="3" s="1"/>
  <c r="G25" i="3"/>
  <c r="I25" i="3" s="1"/>
  <c r="G24" i="3"/>
  <c r="I24" i="3" s="1"/>
  <c r="G23" i="3"/>
  <c r="I23" i="3" s="1"/>
  <c r="G22" i="3"/>
  <c r="I22" i="3" s="1"/>
  <c r="G21" i="3"/>
  <c r="I21" i="3" s="1"/>
  <c r="G20" i="3"/>
  <c r="I20" i="3" s="1"/>
  <c r="G19" i="3"/>
  <c r="I19" i="3" s="1"/>
  <c r="G18" i="3"/>
  <c r="I18" i="3" s="1"/>
  <c r="G17" i="3"/>
  <c r="I17" i="3" s="1"/>
  <c r="G16" i="3"/>
  <c r="I16" i="3" s="1"/>
  <c r="G15" i="3"/>
  <c r="I15" i="3" s="1"/>
  <c r="G14" i="3"/>
  <c r="I14" i="3" s="1"/>
  <c r="G13" i="3"/>
  <c r="I13" i="3" s="1"/>
  <c r="G12" i="3"/>
  <c r="I12" i="3" s="1"/>
  <c r="G11" i="3"/>
  <c r="I11" i="3" s="1"/>
  <c r="G10" i="3"/>
  <c r="I10" i="3" s="1"/>
  <c r="G9" i="3"/>
  <c r="I9" i="3" s="1"/>
  <c r="G8" i="3"/>
  <c r="I8" i="3" s="1"/>
  <c r="G7" i="3"/>
  <c r="I7" i="3" s="1"/>
  <c r="G6" i="3"/>
  <c r="I6" i="3" s="1"/>
  <c r="G5" i="3"/>
  <c r="I5" i="3" s="1"/>
  <c r="G4" i="3"/>
  <c r="I4" i="3" s="1"/>
  <c r="G3" i="3"/>
  <c r="I3" i="3" s="1"/>
  <c r="G2" i="3"/>
  <c r="I2" i="3" s="1"/>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G2" i="1"/>
  <c r="E4" i="20" l="1"/>
  <c r="F4" i="20" s="1"/>
  <c r="E3" i="20"/>
  <c r="F3" i="20" s="1"/>
  <c r="E5" i="20"/>
  <c r="F5" i="20" s="1"/>
  <c r="E6" i="19"/>
  <c r="F6" i="19" s="1"/>
  <c r="E3" i="19"/>
  <c r="F3" i="19" s="1"/>
  <c r="E4" i="19"/>
  <c r="F4" i="19" s="1"/>
  <c r="E5" i="19"/>
  <c r="F5" i="19" s="1"/>
  <c r="E2" i="19"/>
  <c r="F2" i="19" s="1"/>
</calcChain>
</file>

<file path=xl/sharedStrings.xml><?xml version="1.0" encoding="utf-8"?>
<sst xmlns="http://schemas.openxmlformats.org/spreadsheetml/2006/main" count="398" uniqueCount="67">
  <si>
    <t>Date/Time</t>
  </si>
  <si>
    <t>Time</t>
  </si>
  <si>
    <t>Distance Meters</t>
  </si>
  <si>
    <t>Duration</t>
  </si>
  <si>
    <t>Elevation Cm</t>
  </si>
  <si>
    <t>City</t>
  </si>
  <si>
    <t>Banjar Pasekan</t>
  </si>
  <si>
    <t>New Orleans</t>
  </si>
  <si>
    <t>Melbourne</t>
  </si>
  <si>
    <t>Amsterdam</t>
  </si>
  <si>
    <t>New York</t>
  </si>
  <si>
    <t>Lesnoy</t>
  </si>
  <si>
    <t>Seget</t>
  </si>
  <si>
    <t>Tokoyo</t>
  </si>
  <si>
    <t>Baishui</t>
  </si>
  <si>
    <t>Chicago</t>
  </si>
  <si>
    <t>Liangnong</t>
  </si>
  <si>
    <t>Fresno</t>
  </si>
  <si>
    <t>Mexico City</t>
  </si>
  <si>
    <t>Jasaan</t>
  </si>
  <si>
    <t>Haodi</t>
  </si>
  <si>
    <t>Shamkhor</t>
  </si>
  <si>
    <t>Goundam</t>
  </si>
  <si>
    <t>Mumbai</t>
  </si>
  <si>
    <t>Shuinanxu</t>
  </si>
  <si>
    <t>Jamshoro</t>
  </si>
  <si>
    <t>Halden</t>
  </si>
  <si>
    <t>Jingxiyuan</t>
  </si>
  <si>
    <t>Runaway Bay</t>
  </si>
  <si>
    <t>Quezalguaque</t>
  </si>
  <si>
    <t>Colombia</t>
  </si>
  <si>
    <t>Yao’an</t>
  </si>
  <si>
    <t>Haebaru</t>
  </si>
  <si>
    <t>San Luis Obispo</t>
  </si>
  <si>
    <t>Dalinhe</t>
  </si>
  <si>
    <t>Becerril</t>
  </si>
  <si>
    <t>Marseille</t>
  </si>
  <si>
    <t>Tel Aviv</t>
  </si>
  <si>
    <t>Khotiv</t>
  </si>
  <si>
    <t>Buenos Aires</t>
  </si>
  <si>
    <t>SUM of Distance Meters</t>
  </si>
  <si>
    <t>Grand Total</t>
  </si>
  <si>
    <t>understand your data</t>
  </si>
  <si>
    <t>do data preperation to get desired chart</t>
  </si>
  <si>
    <t>create charts</t>
  </si>
  <si>
    <t>develop dashboard</t>
  </si>
  <si>
    <t>Distance in miles</t>
  </si>
  <si>
    <t>Elevation feet</t>
  </si>
  <si>
    <t>Pace(minutes/mile)</t>
  </si>
  <si>
    <t>Hour</t>
  </si>
  <si>
    <t>M/A/E</t>
  </si>
  <si>
    <t>Row Labels</t>
  </si>
  <si>
    <t>A</t>
  </si>
  <si>
    <t>E</t>
  </si>
  <si>
    <t>M</t>
  </si>
  <si>
    <t>Average of Pace(minutes/mile)</t>
  </si>
  <si>
    <t>Average of Elevation feet</t>
  </si>
  <si>
    <t>Count of City</t>
  </si>
  <si>
    <t>Sum of Distance in miles</t>
  </si>
  <si>
    <t>Count of M/A/E</t>
  </si>
  <si>
    <t>Filters</t>
  </si>
  <si>
    <t>rollnumber</t>
  </si>
  <si>
    <t>subject-1</t>
  </si>
  <si>
    <t>subject-2</t>
  </si>
  <si>
    <t>subject-3</t>
  </si>
  <si>
    <t>total</t>
  </si>
  <si>
    <t>percentile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</si>
</sst>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F400]h:mm:ss\ AM/PM"/>
  </numFmts>
  <fonts count="7" x14ac:knownFonts="1">
    <font>
      <sz val="11"/>
      <color theme="1"/>
      <name val="Calibri"/>
      <scheme val="minor"/>
    </font>
    <font>
      <b/>
      <sz val="10"/>
      <color theme="1"/>
      <name val="Roboto"/>
    </font>
    <font>
      <sz val="10"/>
      <color theme="1"/>
      <name val="Roboto"/>
    </font>
    <font>
      <sz val="11"/>
      <color theme="1"/>
      <name val="Calibri"/>
      <scheme val="minor"/>
    </font>
    <font>
      <sz val="10"/>
      <name val="Roboto"/>
    </font>
    <font>
      <b/>
      <sz val="16"/>
      <color theme="1"/>
      <name val="Calibri"/>
      <family val="2"/>
      <scheme val="minor"/>
    </font>
    <font>
      <sz val="11"/>
      <color theme="4"/>
      <name val="Calibri"/>
      <family val="2"/>
      <scheme val="minor"/>
    </font>
  </fonts>
  <fills count="12">
    <fill>
      <patternFill patternType="none"/>
    </fill>
    <fill>
      <patternFill patternType="gray125"/>
    </fill>
    <fill>
      <patternFill patternType="solid">
        <fgColor rgb="FFE6B8AF"/>
        <bgColor rgb="FFE6B8AF"/>
      </patternFill>
    </fill>
    <fill>
      <patternFill patternType="solid">
        <fgColor rgb="FFF4CCCC"/>
        <bgColor rgb="FFF4CCCC"/>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EAD1DC"/>
        <bgColor rgb="FFEAD1DC"/>
      </patternFill>
    </fill>
    <fill>
      <patternFill patternType="solid">
        <fgColor theme="0"/>
        <bgColor rgb="FFE6B8AF"/>
      </patternFill>
    </fill>
    <fill>
      <patternFill patternType="solid">
        <fgColor theme="7" tint="0.39997558519241921"/>
        <bgColor indexed="64"/>
      </patternFill>
    </fill>
    <fill>
      <patternFill patternType="solid">
        <fgColor theme="4" tint="0.79998168889431442"/>
        <bgColor indexed="64"/>
      </patternFill>
    </fill>
    <fill>
      <patternFill patternType="solid">
        <fgColor theme="5"/>
        <bgColor indexed="64"/>
      </patternFill>
    </fill>
  </fills>
  <borders count="8">
    <border>
      <left/>
      <right/>
      <top/>
      <bottom/>
      <diagonal/>
    </border>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2">
    <xf numFmtId="0" fontId="0" fillId="0" borderId="0"/>
    <xf numFmtId="9" fontId="3" fillId="0" borderId="0" applyFont="0" applyFill="0" applyBorder="0" applyAlignment="0" applyProtection="0"/>
  </cellStyleXfs>
  <cellXfs count="37">
    <xf numFmtId="0" fontId="0" fillId="0" borderId="0" xfId="0"/>
    <xf numFmtId="0" fontId="1" fillId="2" borderId="1" xfId="0" applyFont="1" applyFill="1" applyBorder="1" applyAlignment="1">
      <alignment vertical="top"/>
    </xf>
    <xf numFmtId="0" fontId="1" fillId="3" borderId="1" xfId="0" applyFont="1" applyFill="1" applyBorder="1" applyAlignment="1">
      <alignment vertical="top"/>
    </xf>
    <xf numFmtId="1" fontId="1" fillId="4" borderId="1" xfId="0" applyNumberFormat="1" applyFont="1" applyFill="1" applyBorder="1" applyAlignment="1">
      <alignment vertical="top"/>
    </xf>
    <xf numFmtId="46" fontId="1" fillId="5" borderId="1" xfId="0" applyNumberFormat="1" applyFont="1" applyFill="1" applyBorder="1" applyAlignment="1">
      <alignment vertical="top"/>
    </xf>
    <xf numFmtId="1" fontId="1" fillId="6" borderId="1" xfId="0" applyNumberFormat="1" applyFont="1" applyFill="1" applyBorder="1" applyAlignment="1">
      <alignment vertical="top"/>
    </xf>
    <xf numFmtId="0" fontId="1" fillId="7" borderId="1" xfId="0" applyFont="1" applyFill="1" applyBorder="1" applyAlignment="1">
      <alignment vertical="top"/>
    </xf>
    <xf numFmtId="14" fontId="2" fillId="2" borderId="1" xfId="0" applyNumberFormat="1" applyFont="1" applyFill="1" applyBorder="1" applyAlignment="1">
      <alignment horizontal="right" vertical="top"/>
    </xf>
    <xf numFmtId="18" fontId="2" fillId="3" borderId="1" xfId="0" applyNumberFormat="1" applyFont="1" applyFill="1" applyBorder="1" applyAlignment="1">
      <alignment horizontal="right" vertical="top"/>
    </xf>
    <xf numFmtId="1" fontId="2" fillId="4" borderId="1" xfId="0" applyNumberFormat="1" applyFont="1" applyFill="1" applyBorder="1" applyAlignment="1">
      <alignment horizontal="right" vertical="top"/>
    </xf>
    <xf numFmtId="46" fontId="2" fillId="5" borderId="1" xfId="0" applyNumberFormat="1" applyFont="1" applyFill="1" applyBorder="1" applyAlignment="1">
      <alignment horizontal="right" vertical="top"/>
    </xf>
    <xf numFmtId="1" fontId="2" fillId="6" borderId="1" xfId="0" applyNumberFormat="1" applyFont="1" applyFill="1" applyBorder="1" applyAlignment="1">
      <alignment horizontal="right" vertical="top"/>
    </xf>
    <xf numFmtId="0" fontId="2" fillId="7" borderId="1" xfId="0" applyFont="1" applyFill="1" applyBorder="1" applyAlignment="1">
      <alignment vertical="top"/>
    </xf>
    <xf numFmtId="0" fontId="3" fillId="0" borderId="0" xfId="0" applyFont="1"/>
    <xf numFmtId="0" fontId="0" fillId="0" borderId="2" xfId="0" pivotButton="1" applyBorder="1"/>
    <xf numFmtId="0" fontId="0" fillId="0" borderId="3" xfId="0" applyBorder="1"/>
    <xf numFmtId="0" fontId="0" fillId="0" borderId="2"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0" xfId="0" pivotButton="1"/>
    <xf numFmtId="0" fontId="0" fillId="0" borderId="0" xfId="0" applyAlignment="1">
      <alignment horizontal="left"/>
    </xf>
    <xf numFmtId="0" fontId="0" fillId="0" borderId="1" xfId="0" applyBorder="1"/>
    <xf numFmtId="165" fontId="0" fillId="0" borderId="0" xfId="0" applyNumberFormat="1"/>
    <xf numFmtId="0" fontId="0" fillId="0" borderId="0" xfId="0" applyNumberFormat="1"/>
    <xf numFmtId="14" fontId="4" fillId="8" borderId="1" xfId="0" applyNumberFormat="1" applyFont="1" applyFill="1" applyBorder="1" applyAlignment="1">
      <alignment horizontal="right" vertical="top"/>
    </xf>
    <xf numFmtId="2" fontId="0" fillId="0" borderId="0" xfId="0" applyNumberFormat="1"/>
    <xf numFmtId="0" fontId="0" fillId="9" borderId="0" xfId="0" applyFill="1"/>
    <xf numFmtId="0" fontId="5" fillId="9" borderId="0" xfId="0" applyFont="1" applyFill="1" applyAlignment="1">
      <alignment horizontal="center" vertical="center"/>
    </xf>
    <xf numFmtId="0" fontId="0" fillId="10" borderId="0" xfId="0" applyFill="1"/>
    <xf numFmtId="0" fontId="0" fillId="10" borderId="0" xfId="0" applyFill="1" applyAlignment="1">
      <alignment horizontal="left"/>
    </xf>
    <xf numFmtId="0" fontId="0" fillId="10" borderId="0" xfId="0" applyNumberFormat="1" applyFill="1"/>
    <xf numFmtId="2" fontId="0" fillId="10" borderId="0" xfId="0" applyNumberFormat="1" applyFill="1"/>
    <xf numFmtId="165" fontId="0" fillId="10" borderId="0" xfId="0" applyNumberFormat="1" applyFill="1"/>
    <xf numFmtId="0" fontId="6" fillId="11" borderId="0" xfId="0" applyFont="1" applyFill="1"/>
    <xf numFmtId="9" fontId="0" fillId="0" borderId="0" xfId="1" applyFont="1"/>
  </cellXfs>
  <cellStyles count="2">
    <cellStyle name="Normal" xfId="0" builtinId="0"/>
    <cellStyle name="Percent" xfId="1" builtinId="5"/>
  </cellStyles>
  <dxfs count="25">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numFmt numFmtId="2" formatCode="0.00"/>
    </dxf>
    <dxf>
      <numFmt numFmtId="165" formatCode="[$-F400]h:mm:ss\ AM/PM"/>
    </dxf>
    <dxf>
      <numFmt numFmtId="165" formatCode="[$-F400]h:mm:ss\ AM/PM"/>
    </dxf>
    <dxf>
      <numFmt numFmtId="165" formatCode="[$-F400]h:mm:ss\ AM/PM"/>
    </dxf>
    <dxf>
      <numFmt numFmtId="165" formatCode="[$-F400]h:mm:ss\ AM/PM"/>
    </dxf>
    <dxf>
      <numFmt numFmtId="2" formatCode="0.00"/>
    </dxf>
    <dxf>
      <font>
        <b val="0"/>
        <i val="0"/>
        <strike val="0"/>
        <condense val="0"/>
        <extend val="0"/>
        <outline val="0"/>
        <shadow val="0"/>
        <u val="none"/>
        <vertAlign val="baseline"/>
        <sz val="10"/>
        <color auto="1"/>
        <name val="Roboto"/>
        <scheme val="none"/>
      </font>
      <numFmt numFmtId="19" formatCode="dd/mm/yyyy"/>
      <fill>
        <patternFill patternType="solid">
          <fgColor rgb="FFE6B8AF"/>
          <bgColor theme="0"/>
        </patternFill>
      </fill>
      <alignment horizontal="right" vertical="top"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border outline="0">
        <bottom style="thin">
          <color theme="1"/>
        </bottom>
      </border>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[Fitbit Raw Data.xlsx]pivot!PivotTable2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pivot!$B$11</c:f>
              <c:strCache>
                <c:ptCount val="1"/>
                <c:pt idx="0">
                  <c:v>Total</c:v>
                </c:pt>
              </c:strCache>
            </c:strRef>
          </c:tx>
          <c:spPr>
            <a:solidFill>
              <a:schemeClr val="accent1"/>
            </a:solidFill>
            <a:ln>
              <a:noFill/>
            </a:ln>
            <a:effectLst/>
          </c:spPr>
          <c:invertIfNegative val="0"/>
          <c:cat>
            <c:strRef>
              <c:f>pivot!$A$12:$A$43</c:f>
              <c:strCache>
                <c:ptCount val="31"/>
                <c:pt idx="0">
                  <c:v>Melbourne</c:v>
                </c:pt>
                <c:pt idx="1">
                  <c:v>New York</c:v>
                </c:pt>
                <c:pt idx="2">
                  <c:v>Amsterdam</c:v>
                </c:pt>
                <c:pt idx="3">
                  <c:v>Chicago</c:v>
                </c:pt>
                <c:pt idx="4">
                  <c:v>Mexico City</c:v>
                </c:pt>
                <c:pt idx="5">
                  <c:v>San Luis Obispo</c:v>
                </c:pt>
                <c:pt idx="6">
                  <c:v>Buenos Aires</c:v>
                </c:pt>
                <c:pt idx="7">
                  <c:v>Tel Aviv</c:v>
                </c:pt>
                <c:pt idx="8">
                  <c:v>Tokoyo</c:v>
                </c:pt>
                <c:pt idx="9">
                  <c:v>Runaway Bay</c:v>
                </c:pt>
                <c:pt idx="10">
                  <c:v>Mumbai</c:v>
                </c:pt>
                <c:pt idx="11">
                  <c:v>Colombia</c:v>
                </c:pt>
                <c:pt idx="12">
                  <c:v>Marseille</c:v>
                </c:pt>
                <c:pt idx="13">
                  <c:v>Fresno</c:v>
                </c:pt>
                <c:pt idx="14">
                  <c:v>Banjar Pasekan</c:v>
                </c:pt>
                <c:pt idx="15">
                  <c:v>Shuinanxu</c:v>
                </c:pt>
                <c:pt idx="16">
                  <c:v>Liangnong</c:v>
                </c:pt>
                <c:pt idx="17">
                  <c:v>Goundam</c:v>
                </c:pt>
                <c:pt idx="18">
                  <c:v>Baishui</c:v>
                </c:pt>
                <c:pt idx="19">
                  <c:v>Halden</c:v>
                </c:pt>
                <c:pt idx="20">
                  <c:v>Haodi</c:v>
                </c:pt>
                <c:pt idx="21">
                  <c:v>Haebaru</c:v>
                </c:pt>
                <c:pt idx="22">
                  <c:v>Dalinhe</c:v>
                </c:pt>
                <c:pt idx="23">
                  <c:v>Becerril</c:v>
                </c:pt>
                <c:pt idx="24">
                  <c:v>Shamkhor</c:v>
                </c:pt>
                <c:pt idx="25">
                  <c:v>Khotiv</c:v>
                </c:pt>
                <c:pt idx="26">
                  <c:v>Lesnoy</c:v>
                </c:pt>
                <c:pt idx="27">
                  <c:v>Jamshoro</c:v>
                </c:pt>
                <c:pt idx="28">
                  <c:v>Yao’an</c:v>
                </c:pt>
                <c:pt idx="29">
                  <c:v>Jasaan</c:v>
                </c:pt>
                <c:pt idx="30">
                  <c:v>Jingxiyuan</c:v>
                </c:pt>
              </c:strCache>
            </c:strRef>
          </c:cat>
          <c:val>
            <c:numRef>
              <c:f>pivot!$B$12:$B$43</c:f>
              <c:numCache>
                <c:formatCode>General</c:formatCode>
                <c:ptCount val="31"/>
                <c:pt idx="0">
                  <c:v>12</c:v>
                </c:pt>
                <c:pt idx="1">
                  <c:v>7</c:v>
                </c:pt>
                <c:pt idx="2">
                  <c:v>7</c:v>
                </c:pt>
                <c:pt idx="3">
                  <c:v>5</c:v>
                </c:pt>
                <c:pt idx="4">
                  <c:v>5</c:v>
                </c:pt>
                <c:pt idx="5">
                  <c:v>5</c:v>
                </c:pt>
                <c:pt idx="6">
                  <c:v>5</c:v>
                </c:pt>
                <c:pt idx="7">
                  <c:v>5</c:v>
                </c:pt>
                <c:pt idx="8">
                  <c:v>4</c:v>
                </c:pt>
                <c:pt idx="9">
                  <c:v>4</c:v>
                </c:pt>
                <c:pt idx="10">
                  <c:v>3</c:v>
                </c:pt>
                <c:pt idx="11">
                  <c:v>3</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numCache>
            </c:numRef>
          </c:val>
          <c:extLst>
            <c:ext xmlns:c16="http://schemas.microsoft.com/office/drawing/2014/chart" uri="{C3380CC4-5D6E-409C-BE32-E72D297353CC}">
              <c16:uniqueId val="{00000000-6FB2-4DAE-8692-28383470CD6E}"/>
            </c:ext>
          </c:extLst>
        </c:ser>
        <c:dLbls>
          <c:showLegendKey val="0"/>
          <c:showVal val="0"/>
          <c:showCatName val="0"/>
          <c:showSerName val="0"/>
          <c:showPercent val="0"/>
          <c:showBubbleSize val="0"/>
        </c:dLbls>
        <c:gapWidth val="219"/>
        <c:overlap val="-27"/>
        <c:axId val="401318319"/>
        <c:axId val="399424319"/>
      </c:barChart>
      <c:catAx>
        <c:axId val="401318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424319"/>
        <c:crosses val="autoZero"/>
        <c:auto val="1"/>
        <c:lblAlgn val="ctr"/>
        <c:lblOffset val="100"/>
        <c:noMultiLvlLbl val="0"/>
      </c:catAx>
      <c:valAx>
        <c:axId val="399424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318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[Fitbit Raw Data.xlsx]pivot!PivotTable2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pivot!$B$11</c:f>
              <c:strCache>
                <c:ptCount val="1"/>
                <c:pt idx="0">
                  <c:v>Total</c:v>
                </c:pt>
              </c:strCache>
            </c:strRef>
          </c:tx>
          <c:spPr>
            <a:solidFill>
              <a:schemeClr val="accent1"/>
            </a:solidFill>
            <a:ln>
              <a:noFill/>
            </a:ln>
            <a:effectLst/>
          </c:spPr>
          <c:invertIfNegative val="0"/>
          <c:cat>
            <c:strRef>
              <c:f>pivot!$A$12:$A$43</c:f>
              <c:strCache>
                <c:ptCount val="31"/>
                <c:pt idx="0">
                  <c:v>Melbourne</c:v>
                </c:pt>
                <c:pt idx="1">
                  <c:v>New York</c:v>
                </c:pt>
                <c:pt idx="2">
                  <c:v>Amsterdam</c:v>
                </c:pt>
                <c:pt idx="3">
                  <c:v>Chicago</c:v>
                </c:pt>
                <c:pt idx="4">
                  <c:v>Mexico City</c:v>
                </c:pt>
                <c:pt idx="5">
                  <c:v>San Luis Obispo</c:v>
                </c:pt>
                <c:pt idx="6">
                  <c:v>Buenos Aires</c:v>
                </c:pt>
                <c:pt idx="7">
                  <c:v>Tel Aviv</c:v>
                </c:pt>
                <c:pt idx="8">
                  <c:v>Tokoyo</c:v>
                </c:pt>
                <c:pt idx="9">
                  <c:v>Runaway Bay</c:v>
                </c:pt>
                <c:pt idx="10">
                  <c:v>Mumbai</c:v>
                </c:pt>
                <c:pt idx="11">
                  <c:v>Colombia</c:v>
                </c:pt>
                <c:pt idx="12">
                  <c:v>Marseille</c:v>
                </c:pt>
                <c:pt idx="13">
                  <c:v>Fresno</c:v>
                </c:pt>
                <c:pt idx="14">
                  <c:v>Banjar Pasekan</c:v>
                </c:pt>
                <c:pt idx="15">
                  <c:v>Shuinanxu</c:v>
                </c:pt>
                <c:pt idx="16">
                  <c:v>Liangnong</c:v>
                </c:pt>
                <c:pt idx="17">
                  <c:v>Goundam</c:v>
                </c:pt>
                <c:pt idx="18">
                  <c:v>Baishui</c:v>
                </c:pt>
                <c:pt idx="19">
                  <c:v>Halden</c:v>
                </c:pt>
                <c:pt idx="20">
                  <c:v>Haodi</c:v>
                </c:pt>
                <c:pt idx="21">
                  <c:v>Haebaru</c:v>
                </c:pt>
                <c:pt idx="22">
                  <c:v>Dalinhe</c:v>
                </c:pt>
                <c:pt idx="23">
                  <c:v>Becerril</c:v>
                </c:pt>
                <c:pt idx="24">
                  <c:v>Shamkhor</c:v>
                </c:pt>
                <c:pt idx="25">
                  <c:v>Khotiv</c:v>
                </c:pt>
                <c:pt idx="26">
                  <c:v>Lesnoy</c:v>
                </c:pt>
                <c:pt idx="27">
                  <c:v>Jamshoro</c:v>
                </c:pt>
                <c:pt idx="28">
                  <c:v>Yao’an</c:v>
                </c:pt>
                <c:pt idx="29">
                  <c:v>Jasaan</c:v>
                </c:pt>
                <c:pt idx="30">
                  <c:v>Jingxiyuan</c:v>
                </c:pt>
              </c:strCache>
            </c:strRef>
          </c:cat>
          <c:val>
            <c:numRef>
              <c:f>pivot!$B$12:$B$43</c:f>
              <c:numCache>
                <c:formatCode>General</c:formatCode>
                <c:ptCount val="31"/>
                <c:pt idx="0">
                  <c:v>12</c:v>
                </c:pt>
                <c:pt idx="1">
                  <c:v>7</c:v>
                </c:pt>
                <c:pt idx="2">
                  <c:v>7</c:v>
                </c:pt>
                <c:pt idx="3">
                  <c:v>5</c:v>
                </c:pt>
                <c:pt idx="4">
                  <c:v>5</c:v>
                </c:pt>
                <c:pt idx="5">
                  <c:v>5</c:v>
                </c:pt>
                <c:pt idx="6">
                  <c:v>5</c:v>
                </c:pt>
                <c:pt idx="7">
                  <c:v>5</c:v>
                </c:pt>
                <c:pt idx="8">
                  <c:v>4</c:v>
                </c:pt>
                <c:pt idx="9">
                  <c:v>4</c:v>
                </c:pt>
                <c:pt idx="10">
                  <c:v>3</c:v>
                </c:pt>
                <c:pt idx="11">
                  <c:v>3</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numCache>
            </c:numRef>
          </c:val>
          <c:extLst>
            <c:ext xmlns:c16="http://schemas.microsoft.com/office/drawing/2014/chart" uri="{C3380CC4-5D6E-409C-BE32-E72D297353CC}">
              <c16:uniqueId val="{00000000-88E0-4637-9B45-828AC35EE2F1}"/>
            </c:ext>
          </c:extLst>
        </c:ser>
        <c:dLbls>
          <c:showLegendKey val="0"/>
          <c:showVal val="0"/>
          <c:showCatName val="0"/>
          <c:showSerName val="0"/>
          <c:showPercent val="0"/>
          <c:showBubbleSize val="0"/>
        </c:dLbls>
        <c:gapWidth val="219"/>
        <c:overlap val="-27"/>
        <c:axId val="401318319"/>
        <c:axId val="399424319"/>
      </c:barChart>
      <c:catAx>
        <c:axId val="401318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424319"/>
        <c:crosses val="autoZero"/>
        <c:auto val="1"/>
        <c:lblAlgn val="ctr"/>
        <c:lblOffset val="100"/>
        <c:noMultiLvlLbl val="0"/>
      </c:catAx>
      <c:valAx>
        <c:axId val="399424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318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190500</xdr:colOff>
      <xdr:row>10</xdr:row>
      <xdr:rowOff>66675</xdr:rowOff>
    </xdr:from>
    <xdr:ext cx="2857500" cy="2857500"/>
    <mc:AlternateContent xmlns:mc="http://schemas.openxmlformats.org/markup-compatibility/2006" xmlns:sle15="http://schemas.microsoft.com/office/drawing/2012/slicer">
      <mc:Choice Requires="sle15">
        <xdr:graphicFrame macro="">
          <xdr:nvGraphicFramePr>
            <xdr:cNvPr id="2" name="Column1_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Column1_1"/>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10</xdr:col>
      <xdr:colOff>7620</xdr:colOff>
      <xdr:row>0</xdr:row>
      <xdr:rowOff>45720</xdr:rowOff>
    </xdr:from>
    <xdr:to>
      <xdr:col>13</xdr:col>
      <xdr:colOff>7620</xdr:colOff>
      <xdr:row>13</xdr:row>
      <xdr:rowOff>135255</xdr:rowOff>
    </xdr:to>
    <mc:AlternateContent xmlns:mc="http://schemas.openxmlformats.org/markup-compatibility/2006">
      <mc:Choice xmlns:a14="http://schemas.microsoft.com/office/drawing/2010/main" Requires="a14">
        <xdr:graphicFrame macro="">
          <xdr:nvGraphicFramePr>
            <xdr:cNvPr id="2" name="Date/Time">
              <a:extLst>
                <a:ext uri="{FF2B5EF4-FFF2-40B4-BE49-F238E27FC236}">
                  <a16:creationId xmlns:a16="http://schemas.microsoft.com/office/drawing/2014/main" id="{52DF28C7-3A66-E1C5-5AC5-13984A157632}"/>
                </a:ext>
              </a:extLst>
            </xdr:cNvPr>
            <xdr:cNvGraphicFramePr/>
          </xdr:nvGraphicFramePr>
          <xdr:xfrm>
            <a:off x="0" y="0"/>
            <a:ext cx="0" cy="0"/>
          </xdr:xfrm>
          <a:graphic>
            <a:graphicData uri="http://schemas.microsoft.com/office/drawing/2010/slicer">
              <sle:slicer xmlns:sle="http://schemas.microsoft.com/office/drawing/2010/slicer" name="Date/Time"/>
            </a:graphicData>
          </a:graphic>
        </xdr:graphicFrame>
      </mc:Choice>
      <mc:Fallback>
        <xdr:sp macro="" textlink="">
          <xdr:nvSpPr>
            <xdr:cNvPr id="0" name=""/>
            <xdr:cNvSpPr>
              <a:spLocks noTextEdit="1"/>
            </xdr:cNvSpPr>
          </xdr:nvSpPr>
          <xdr:spPr>
            <a:xfrm>
              <a:off x="9654540" y="457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1257300</xdr:colOff>
      <xdr:row>13</xdr:row>
      <xdr:rowOff>175260</xdr:rowOff>
    </xdr:from>
    <xdr:to>
      <xdr:col>9</xdr:col>
      <xdr:colOff>15240</xdr:colOff>
      <xdr:row>28</xdr:row>
      <xdr:rowOff>175260</xdr:rowOff>
    </xdr:to>
    <xdr:graphicFrame macro="">
      <xdr:nvGraphicFramePr>
        <xdr:cNvPr id="3" name="Chart 2">
          <a:extLst>
            <a:ext uri="{FF2B5EF4-FFF2-40B4-BE49-F238E27FC236}">
              <a16:creationId xmlns:a16="http://schemas.microsoft.com/office/drawing/2014/main" id="{4DE008BB-F89B-F2AA-0744-B9846AF399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15240</xdr:colOff>
      <xdr:row>15</xdr:row>
      <xdr:rowOff>0</xdr:rowOff>
    </xdr:from>
    <xdr:to>
      <xdr:col>13</xdr:col>
      <xdr:colOff>15240</xdr:colOff>
      <xdr:row>28</xdr:row>
      <xdr:rowOff>89535</xdr:rowOff>
    </xdr:to>
    <mc:AlternateContent xmlns:mc="http://schemas.openxmlformats.org/markup-compatibility/2006">
      <mc:Choice xmlns:a14="http://schemas.microsoft.com/office/drawing/2010/main" Requires="a14">
        <xdr:graphicFrame macro="">
          <xdr:nvGraphicFramePr>
            <xdr:cNvPr id="4" name="City">
              <a:extLst>
                <a:ext uri="{FF2B5EF4-FFF2-40B4-BE49-F238E27FC236}">
                  <a16:creationId xmlns:a16="http://schemas.microsoft.com/office/drawing/2014/main" id="{0FFDEC5C-197D-C83A-6428-EF5E1708E5D3}"/>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9662160" y="27432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198120</xdr:colOff>
      <xdr:row>2</xdr:row>
      <xdr:rowOff>68580</xdr:rowOff>
    </xdr:from>
    <xdr:to>
      <xdr:col>13</xdr:col>
      <xdr:colOff>198120</xdr:colOff>
      <xdr:row>15</xdr:row>
      <xdr:rowOff>158115</xdr:rowOff>
    </xdr:to>
    <mc:AlternateContent xmlns:mc="http://schemas.openxmlformats.org/markup-compatibility/2006">
      <mc:Choice xmlns:a14="http://schemas.microsoft.com/office/drawing/2010/main" Requires="a14">
        <xdr:graphicFrame macro="">
          <xdr:nvGraphicFramePr>
            <xdr:cNvPr id="2" name="Date/Time 1">
              <a:extLst>
                <a:ext uri="{FF2B5EF4-FFF2-40B4-BE49-F238E27FC236}">
                  <a16:creationId xmlns:a16="http://schemas.microsoft.com/office/drawing/2014/main" id="{D7D73D05-13BB-4D56-8859-78D6C695E6A6}"/>
                </a:ext>
              </a:extLst>
            </xdr:cNvPr>
            <xdr:cNvGraphicFramePr/>
          </xdr:nvGraphicFramePr>
          <xdr:xfrm>
            <a:off x="0" y="0"/>
            <a:ext cx="0" cy="0"/>
          </xdr:xfrm>
          <a:graphic>
            <a:graphicData uri="http://schemas.microsoft.com/office/drawing/2010/slicer">
              <sle:slicer xmlns:sle="http://schemas.microsoft.com/office/drawing/2010/slicer" name="Date/Time 1"/>
            </a:graphicData>
          </a:graphic>
        </xdr:graphicFrame>
      </mc:Choice>
      <mc:Fallback>
        <xdr:sp macro="" textlink="">
          <xdr:nvSpPr>
            <xdr:cNvPr id="0" name=""/>
            <xdr:cNvSpPr>
              <a:spLocks noTextEdit="1"/>
            </xdr:cNvSpPr>
          </xdr:nvSpPr>
          <xdr:spPr>
            <a:xfrm>
              <a:off x="9845040" y="518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190500</xdr:colOff>
      <xdr:row>16</xdr:row>
      <xdr:rowOff>167640</xdr:rowOff>
    </xdr:from>
    <xdr:to>
      <xdr:col>13</xdr:col>
      <xdr:colOff>190500</xdr:colOff>
      <xdr:row>30</xdr:row>
      <xdr:rowOff>74295</xdr:rowOff>
    </xdr:to>
    <mc:AlternateContent xmlns:mc="http://schemas.openxmlformats.org/markup-compatibility/2006">
      <mc:Choice xmlns:a14="http://schemas.microsoft.com/office/drawing/2010/main" Requires="a14">
        <xdr:graphicFrame macro="">
          <xdr:nvGraphicFramePr>
            <xdr:cNvPr id="3" name="City 1">
              <a:extLst>
                <a:ext uri="{FF2B5EF4-FFF2-40B4-BE49-F238E27FC236}">
                  <a16:creationId xmlns:a16="http://schemas.microsoft.com/office/drawing/2014/main" id="{9CB8603D-179B-4A79-BC82-282166AA0569}"/>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9837420" y="31775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853440</xdr:colOff>
      <xdr:row>9</xdr:row>
      <xdr:rowOff>160020</xdr:rowOff>
    </xdr:from>
    <xdr:to>
      <xdr:col>4</xdr:col>
      <xdr:colOff>716280</xdr:colOff>
      <xdr:row>24</xdr:row>
      <xdr:rowOff>160020</xdr:rowOff>
    </xdr:to>
    <xdr:graphicFrame macro="">
      <xdr:nvGraphicFramePr>
        <xdr:cNvPr id="4" name="Chart 3">
          <a:extLst>
            <a:ext uri="{FF2B5EF4-FFF2-40B4-BE49-F238E27FC236}">
              <a16:creationId xmlns:a16="http://schemas.microsoft.com/office/drawing/2014/main" id="{A966B444-9A6D-45DA-84F3-4C4BFC58DE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gaurav daharia" refreshedDate="45016.815565625002" refreshedVersion="8" recordCount="88" xr:uid="{00000000-000A-0000-FFFF-FFFF00000000}">
  <cacheSource type="worksheet">
    <worksheetSource ref="A1:F89" sheet="Raw Data"/>
  </cacheSource>
  <cacheFields count="6">
    <cacheField name="Date/Time" numFmtId="14">
      <sharedItems containsSemiMixedTypes="0" containsNonDate="0" containsDate="1" containsString="0" minDate="2017-05-17T00:00:00" maxDate="2019-09-24T00:00:00"/>
    </cacheField>
    <cacheField name="Time" numFmtId="18">
      <sharedItems containsSemiMixedTypes="0" containsNonDate="0" containsDate="1" containsString="0" minDate="1899-12-30T05:32:00" maxDate="1899-12-30T21:44:00"/>
    </cacheField>
    <cacheField name="Distance Meters" numFmtId="1">
      <sharedItems containsSemiMixedTypes="0" containsString="0" containsNumber="1" minValue="3029.8" maxValue="10133.6"/>
    </cacheField>
    <cacheField name="Duration" numFmtId="46">
      <sharedItems containsSemiMixedTypes="0" containsNonDate="0" containsDate="1" containsString="0" minDate="1899-12-30T00:20:38" maxDate="1899-12-30T00:59:08"/>
    </cacheField>
    <cacheField name="Elevation Cm" numFmtId="1">
      <sharedItems containsSemiMixedTypes="0" containsString="0" containsNumber="1" containsInteger="1" minValue="1238" maxValue="3548"/>
    </cacheField>
    <cacheField name="City" numFmtId="0">
      <sharedItems count="34">
        <s v="Banjar Pasekan"/>
        <s v="New Orleans"/>
        <s v="Melbourne"/>
        <s v="Amsterdam"/>
        <s v="New York"/>
        <s v="Lesnoy"/>
        <s v="Seget"/>
        <s v="Tokoyo"/>
        <s v="Baishui"/>
        <s v="Chicago"/>
        <s v="Liangnong"/>
        <s v="Fresno"/>
        <s v="Mexico City"/>
        <s v="Jasaan"/>
        <s v="Haodi"/>
        <s v="Shamkhor"/>
        <s v="Goundam"/>
        <s v="Mumbai"/>
        <s v="Shuinanxu"/>
        <s v="Jamshoro"/>
        <s v="Halden"/>
        <s v="Jingxiyuan"/>
        <s v="Runaway Bay"/>
        <s v="Quezalguaque"/>
        <s v="Colombia"/>
        <s v="Yao’an"/>
        <s v="Haebaru"/>
        <s v="San Luis Obispo"/>
        <s v="Dalinhe"/>
        <s v="Becerril"/>
        <s v="Marseille"/>
        <s v="Tel Aviv"/>
        <s v="Khotiv"/>
        <s v="Buenos Air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urav daharia" refreshedDate="45017.384857523146" createdVersion="8" refreshedVersion="8" minRefreshableVersion="3" recordCount="88" xr:uid="{88D8B563-AE57-408B-A245-BAB1514496ED}">
  <cacheSource type="worksheet">
    <worksheetSource name="Table4"/>
  </cacheSource>
  <cacheFields count="11">
    <cacheField name="Date/Time" numFmtId="14">
      <sharedItems containsSemiMixedTypes="0" containsNonDate="0" containsDate="1" containsString="0" minDate="2017-05-17T00:00:00" maxDate="2019-09-24T00:00:00" count="88">
        <d v="2017-05-17T00:00:00"/>
        <d v="2017-09-14T00:00:00"/>
        <d v="2017-09-18T00:00:00"/>
        <d v="2017-09-21T00:00:00"/>
        <d v="2018-04-21T00:00:00"/>
        <d v="2018-04-23T00:00:00"/>
        <d v="2018-04-28T00:00:00"/>
        <d v="2018-04-30T00:00:00"/>
        <d v="2018-05-02T00:00:00"/>
        <d v="2018-05-07T00:00:00"/>
        <d v="2018-05-10T00:00:00"/>
        <d v="2018-05-13T00:00:00"/>
        <d v="2018-05-15T00:00:00"/>
        <d v="2018-05-17T00:00:00"/>
        <d v="2018-05-19T00:00:00"/>
        <d v="2018-05-21T00:00:00"/>
        <d v="2018-05-23T00:00:00"/>
        <d v="2018-05-26T00:00:00"/>
        <d v="2018-05-28T00:00:00"/>
        <d v="2018-05-31T00:00:00"/>
        <d v="2018-06-02T00:00:00"/>
        <d v="2018-06-04T00:00:00"/>
        <d v="2018-06-06T00:00:00"/>
        <d v="2018-06-08T00:00:00"/>
        <d v="2018-06-11T00:00:00"/>
        <d v="2018-06-13T00:00:00"/>
        <d v="2018-06-16T00:00:00"/>
        <d v="2018-06-18T00:00:00"/>
        <d v="2018-06-20T00:00:00"/>
        <d v="2018-06-25T00:00:00"/>
        <d v="2018-06-22T00:00:00"/>
        <d v="2018-06-27T00:00:00"/>
        <d v="2018-06-30T00:00:00"/>
        <d v="2018-07-02T00:00:00"/>
        <d v="2018-07-04T00:00:00"/>
        <d v="2018-07-09T00:00:00"/>
        <d v="2018-07-06T00:00:00"/>
        <d v="2018-07-11T00:00:00"/>
        <d v="2018-07-13T00:00:00"/>
        <d v="2018-07-16T00:00:00"/>
        <d v="2018-07-18T00:00:00"/>
        <d v="2018-07-20T00:00:00"/>
        <d v="2018-07-23T00:00:00"/>
        <d v="2018-07-25T00:00:00"/>
        <d v="2018-07-28T00:00:00"/>
        <d v="2018-07-30T00:00:00"/>
        <d v="2018-08-01T00:00:00"/>
        <d v="2018-08-03T00:00:00"/>
        <d v="2018-08-08T00:00:00"/>
        <d v="2018-08-10T00:00:00"/>
        <d v="2018-08-13T00:00:00"/>
        <d v="2018-08-15T00:00:00"/>
        <d v="2018-08-18T00:00:00"/>
        <d v="2018-08-20T00:00:00"/>
        <d v="2018-08-24T00:00:00"/>
        <d v="2018-08-25T00:00:00"/>
        <d v="2018-08-27T00:00:00"/>
        <d v="2018-08-31T00:00:00"/>
        <d v="2018-09-04T00:00:00"/>
        <d v="2018-09-07T00:00:00"/>
        <d v="2018-09-10T00:00:00"/>
        <d v="2018-09-13T00:00:00"/>
        <d v="2018-09-15T00:00:00"/>
        <d v="2018-09-19T00:00:00"/>
        <d v="2018-09-22T00:00:00"/>
        <d v="2018-09-30T00:00:00"/>
        <d v="2018-10-05T00:00:00"/>
        <d v="2018-10-07T00:00:00"/>
        <d v="2018-10-10T00:00:00"/>
        <d v="2018-10-13T00:00:00"/>
        <d v="2018-10-16T00:00:00"/>
        <d v="2018-10-18T00:00:00"/>
        <d v="2018-10-28T00:00:00"/>
        <d v="2018-10-30T00:00:00"/>
        <d v="2018-11-03T00:00:00"/>
        <d v="2018-11-07T00:00:00"/>
        <d v="2018-11-09T00:00:00"/>
        <d v="2018-11-13T00:00:00"/>
        <d v="2018-11-17T00:00:00"/>
        <d v="2018-11-25T00:00:00"/>
        <d v="2019-01-04T00:00:00"/>
        <d v="2019-04-14T00:00:00"/>
        <d v="2019-04-18T00:00:00"/>
        <d v="2019-08-17T00:00:00"/>
        <d v="2019-08-18T00:00:00"/>
        <d v="2019-09-15T00:00:00"/>
        <d v="2019-09-17T00:00:00"/>
        <d v="2019-09-23T00:00:00"/>
      </sharedItems>
    </cacheField>
    <cacheField name="Time" numFmtId="0">
      <sharedItems containsSemiMixedTypes="0" containsString="0" containsNumber="1" minValue="0.23055555555555557" maxValue="0.90555555555555556"/>
    </cacheField>
    <cacheField name="Distance Meters" numFmtId="0">
      <sharedItems containsSemiMixedTypes="0" containsString="0" containsNumber="1" minValue="3029.8" maxValue="10133.6"/>
    </cacheField>
    <cacheField name="Duration" numFmtId="0">
      <sharedItems containsSemiMixedTypes="0" containsString="0" containsNumber="1" minValue="1.4328703703703703E-2" maxValue="4.1064814814814818E-2"/>
    </cacheField>
    <cacheField name="Elevation Cm" numFmtId="0">
      <sharedItems containsSemiMixedTypes="0" containsString="0" containsNumber="1" containsInteger="1" minValue="1238" maxValue="3548"/>
    </cacheField>
    <cacheField name="City" numFmtId="0">
      <sharedItems count="34">
        <s v="Banjar Pasekan"/>
        <s v="New Orleans"/>
        <s v="Melbourne"/>
        <s v="Amsterdam"/>
        <s v="New York"/>
        <s v="Lesnoy"/>
        <s v="Seget"/>
        <s v="Tokoyo"/>
        <s v="Baishui"/>
        <s v="Chicago"/>
        <s v="Liangnong"/>
        <s v="Fresno"/>
        <s v="Mexico City"/>
        <s v="Jasaan"/>
        <s v="Haodi"/>
        <s v="Shamkhor"/>
        <s v="Goundam"/>
        <s v="Mumbai"/>
        <s v="Shuinanxu"/>
        <s v="Jamshoro"/>
        <s v="Halden"/>
        <s v="Jingxiyuan"/>
        <s v="Runaway Bay"/>
        <s v="Quezalguaque"/>
        <s v="Colombia"/>
        <s v="Yao’an"/>
        <s v="Haebaru"/>
        <s v="San Luis Obispo"/>
        <s v="Dalinhe"/>
        <s v="Becerril"/>
        <s v="Marseille"/>
        <s v="Tel Aviv"/>
        <s v="Khotiv"/>
        <s v="Buenos Aires"/>
      </sharedItems>
    </cacheField>
    <cacheField name="Distance in miles" numFmtId="0">
      <sharedItems containsSemiMixedTypes="0" containsString="0" containsNumber="1" minValue="1.8826304382406744" maxValue="6.2967271136562477"/>
    </cacheField>
    <cacheField name="Elevation feet" numFmtId="0">
      <sharedItems containsSemiMixedTypes="0" containsString="0" containsNumber="1" minValue="40.616797900262469" maxValue="116.40419947506562"/>
    </cacheField>
    <cacheField name="Pace(minutes/mile)" numFmtId="0">
      <sharedItems containsSemiMixedTypes="0" containsString="0" containsNumber="1" minValue="5.865407489276598E-3" maxValue="8.1439666134133209E-3"/>
    </cacheField>
    <cacheField name="Hour" numFmtId="0">
      <sharedItems containsSemiMixedTypes="0" containsString="0" containsNumber="1" containsInteger="1" minValue="5" maxValue="21"/>
    </cacheField>
    <cacheField name="M/A/E" numFmtId="0">
      <sharedItems count="3">
        <s v="M"/>
        <s v="E"/>
        <s v="A"/>
      </sharedItems>
    </cacheField>
  </cacheFields>
  <extLst>
    <ext xmlns:x14="http://schemas.microsoft.com/office/spreadsheetml/2009/9/main" uri="{725AE2AE-9491-48be-B2B4-4EB974FC3084}">
      <x14:pivotCacheDefinition pivotCacheId="5692243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
  <r>
    <d v="2017-05-17T00:00:00"/>
    <d v="1899-12-30T06:44:00"/>
    <n v="3029.8"/>
    <d v="1899-12-30T00:20:38"/>
    <n v="1238"/>
    <x v="0"/>
  </r>
  <r>
    <d v="2017-09-14T00:00:00"/>
    <d v="1899-12-30T19:40:00"/>
    <n v="4030.9"/>
    <d v="1899-12-30T00:27:55"/>
    <n v="1675"/>
    <x v="1"/>
  </r>
  <r>
    <d v="2017-09-18T00:00:00"/>
    <d v="1899-12-30T20:59:00"/>
    <n v="3067.1"/>
    <d v="1899-12-30T00:22:21"/>
    <n v="1341"/>
    <x v="1"/>
  </r>
  <r>
    <d v="2017-09-21T00:00:00"/>
    <d v="1899-12-30T16:03:00"/>
    <n v="4317.8"/>
    <d v="1899-12-30T00:27:13"/>
    <n v="1633"/>
    <x v="2"/>
  </r>
  <r>
    <d v="2018-04-21T00:00:00"/>
    <d v="1899-12-30T10:28:00"/>
    <n v="4004.5"/>
    <d v="1899-12-30T00:26:50"/>
    <n v="1610"/>
    <x v="2"/>
  </r>
  <r>
    <d v="2018-04-23T00:00:00"/>
    <d v="1899-12-30T19:12:00"/>
    <n v="5027.8"/>
    <d v="1899-12-30T00:33:33"/>
    <n v="2013"/>
    <x v="2"/>
  </r>
  <r>
    <d v="2018-04-28T00:00:00"/>
    <d v="1899-12-30T20:52:00"/>
    <n v="4018.3"/>
    <d v="1899-12-30T00:26:55"/>
    <n v="1615"/>
    <x v="2"/>
  </r>
  <r>
    <d v="2018-04-30T00:00:00"/>
    <d v="1899-12-30T20:23:00"/>
    <n v="5071.8999999999996"/>
    <d v="1899-12-30T00:34:09"/>
    <n v="2049"/>
    <x v="3"/>
  </r>
  <r>
    <d v="2018-05-02T00:00:00"/>
    <d v="1899-12-30T21:01:00"/>
    <n v="5011.7"/>
    <d v="1899-12-30T00:32:40"/>
    <n v="1960"/>
    <x v="3"/>
  </r>
  <r>
    <d v="2018-05-07T00:00:00"/>
    <d v="1899-12-30T07:25:00"/>
    <n v="4045.9"/>
    <d v="1899-12-30T00:25:24"/>
    <n v="1524"/>
    <x v="3"/>
  </r>
  <r>
    <d v="2018-05-10T00:00:00"/>
    <d v="1899-12-30T18:50:00"/>
    <n v="5036.5"/>
    <d v="1899-12-30T00:32:32"/>
    <n v="1952"/>
    <x v="3"/>
  </r>
  <r>
    <d v="2018-05-13T00:00:00"/>
    <d v="1899-12-30T19:14:00"/>
    <n v="6042.3"/>
    <d v="1899-12-30T00:39:17"/>
    <n v="2357"/>
    <x v="4"/>
  </r>
  <r>
    <d v="2018-05-15T00:00:00"/>
    <d v="1899-12-30T20:03:00"/>
    <n v="5089.2"/>
    <d v="1899-12-30T00:33:08"/>
    <n v="1988"/>
    <x v="4"/>
  </r>
  <r>
    <d v="2018-05-17T00:00:00"/>
    <d v="1899-12-30T06:50:00"/>
    <n v="4027.4"/>
    <d v="1899-12-30T00:25:27"/>
    <n v="1527"/>
    <x v="4"/>
  </r>
  <r>
    <d v="2018-05-19T00:00:00"/>
    <d v="1899-12-30T18:25:00"/>
    <n v="5021.5"/>
    <d v="1899-12-30T00:31:51"/>
    <n v="1911"/>
    <x v="4"/>
  </r>
  <r>
    <d v="2018-05-21T00:00:00"/>
    <d v="1899-12-30T19:54:00"/>
    <n v="6026.2"/>
    <d v="1899-12-30T00:38:14"/>
    <n v="2294"/>
    <x v="5"/>
  </r>
  <r>
    <d v="2018-05-23T00:00:00"/>
    <d v="1899-12-30T08:13:00"/>
    <n v="4061.2"/>
    <d v="1899-12-30T00:26:06"/>
    <n v="1566"/>
    <x v="2"/>
  </r>
  <r>
    <d v="2018-05-26T00:00:00"/>
    <d v="1899-12-30T18:52:00"/>
    <n v="4897.3999999999996"/>
    <d v="1899-12-30T00:32:22"/>
    <n v="1942"/>
    <x v="2"/>
  </r>
  <r>
    <d v="2018-05-28T00:00:00"/>
    <d v="1899-12-30T17:51:00"/>
    <n v="5841.8"/>
    <d v="1899-12-30T00:39:10"/>
    <n v="2350"/>
    <x v="2"/>
  </r>
  <r>
    <d v="2018-05-31T00:00:00"/>
    <d v="1899-12-30T07:37:00"/>
    <n v="4723.2"/>
    <d v="1899-12-30T00:28:23"/>
    <n v="1703"/>
    <x v="2"/>
  </r>
  <r>
    <d v="2018-06-02T00:00:00"/>
    <d v="1899-12-30T17:38:00"/>
    <n v="4011.8"/>
    <d v="1899-12-30T00:25:02"/>
    <n v="1502"/>
    <x v="2"/>
  </r>
  <r>
    <d v="2018-06-04T00:00:00"/>
    <d v="1899-12-30T18:35:00"/>
    <n v="6014.7"/>
    <d v="1899-12-30T00:36:26"/>
    <n v="2186"/>
    <x v="6"/>
  </r>
  <r>
    <d v="2018-06-06T00:00:00"/>
    <d v="1899-12-30T07:14:00"/>
    <n v="4010.7"/>
    <d v="1899-12-30T00:24:45"/>
    <n v="1485"/>
    <x v="7"/>
  </r>
  <r>
    <d v="2018-06-08T00:00:00"/>
    <d v="1899-12-30T07:58:00"/>
    <n v="4009.8"/>
    <d v="1899-12-30T00:24:22"/>
    <n v="1462"/>
    <x v="7"/>
  </r>
  <r>
    <d v="2018-06-11T00:00:00"/>
    <d v="1899-12-30T07:11:00"/>
    <n v="5011.7"/>
    <d v="1899-12-30T00:31:01"/>
    <n v="1861"/>
    <x v="7"/>
  </r>
  <r>
    <d v="2018-06-13T00:00:00"/>
    <d v="1899-12-30T07:01:00"/>
    <n v="6008.9"/>
    <d v="1899-12-30T00:35:47"/>
    <n v="2147"/>
    <x v="7"/>
  </r>
  <r>
    <d v="2018-06-16T00:00:00"/>
    <d v="1899-12-30T19:55:00"/>
    <n v="4009.9"/>
    <d v="1899-12-30T00:25:41"/>
    <n v="1541"/>
    <x v="8"/>
  </r>
  <r>
    <d v="2018-06-18T00:00:00"/>
    <d v="1899-12-30T07:05:00"/>
    <n v="4912.8"/>
    <d v="1899-12-30T00:30:01"/>
    <n v="1801"/>
    <x v="9"/>
  </r>
  <r>
    <d v="2018-06-20T00:00:00"/>
    <d v="1899-12-30T07:28:00"/>
    <n v="4834.2"/>
    <d v="1899-12-30T00:30:02"/>
    <n v="1802"/>
    <x v="10"/>
  </r>
  <r>
    <d v="2018-06-25T00:00:00"/>
    <d v="1899-12-30T07:04:00"/>
    <n v="7006.7"/>
    <d v="1899-12-30T00:42:38"/>
    <n v="2558"/>
    <x v="11"/>
  </r>
  <r>
    <d v="2018-06-22T00:00:00"/>
    <d v="1899-12-30T18:47:00"/>
    <n v="6694.9"/>
    <d v="1899-12-30T00:40:00"/>
    <n v="2400"/>
    <x v="12"/>
  </r>
  <r>
    <d v="2018-06-27T00:00:00"/>
    <d v="1899-12-30T07:13:00"/>
    <n v="5005.8"/>
    <d v="1899-12-30T00:30:35"/>
    <n v="1835"/>
    <x v="12"/>
  </r>
  <r>
    <d v="2018-06-30T00:00:00"/>
    <d v="1899-12-30T08:03:00"/>
    <n v="8004.2"/>
    <d v="1899-12-30T00:49:51"/>
    <n v="2991"/>
    <x v="12"/>
  </r>
  <r>
    <d v="2018-07-02T00:00:00"/>
    <d v="1899-12-30T06:49:00"/>
    <n v="7012.5"/>
    <d v="1899-12-30T00:42:33"/>
    <n v="2553"/>
    <x v="12"/>
  </r>
  <r>
    <d v="2018-07-04T00:00:00"/>
    <d v="1899-12-30T07:03:00"/>
    <n v="7004.9"/>
    <d v="1899-12-30T00:45:05"/>
    <n v="2705"/>
    <x v="12"/>
  </r>
  <r>
    <d v="2018-07-09T00:00:00"/>
    <d v="1899-12-30T06:53:00"/>
    <n v="7005.8"/>
    <d v="1899-12-30T00:41:21"/>
    <n v="2481"/>
    <x v="13"/>
  </r>
  <r>
    <d v="2018-07-06T00:00:00"/>
    <d v="1899-12-30T07:01:00"/>
    <n v="7004.4"/>
    <d v="1899-12-30T00:43:10"/>
    <n v="2590"/>
    <x v="14"/>
  </r>
  <r>
    <d v="2018-07-11T00:00:00"/>
    <d v="1899-12-30T07:09:00"/>
    <n v="5029.7"/>
    <d v="1899-12-30T00:30:23"/>
    <n v="1823"/>
    <x v="9"/>
  </r>
  <r>
    <d v="2018-07-13T00:00:00"/>
    <d v="1899-12-30T17:47:00"/>
    <n v="8010.7"/>
    <d v="1899-12-30T00:49:59"/>
    <n v="2999"/>
    <x v="15"/>
  </r>
  <r>
    <d v="2018-07-16T00:00:00"/>
    <d v="1899-12-30T06:28:00"/>
    <n v="7015.4"/>
    <d v="1899-12-30T00:38:52"/>
    <n v="2332"/>
    <x v="16"/>
  </r>
  <r>
    <d v="2018-07-18T00:00:00"/>
    <d v="1899-12-30T06:45:00"/>
    <n v="7009.6"/>
    <d v="1899-12-30T00:39:49"/>
    <n v="2389"/>
    <x v="17"/>
  </r>
  <r>
    <d v="2018-07-20T00:00:00"/>
    <d v="1899-12-30T18:04:00"/>
    <n v="8002.8"/>
    <d v="1899-12-30T00:46:31"/>
    <n v="2791"/>
    <x v="18"/>
  </r>
  <r>
    <d v="2018-07-23T00:00:00"/>
    <d v="1899-12-30T07:00:00"/>
    <n v="7029.5"/>
    <d v="1899-12-30T00:39:57"/>
    <n v="2397"/>
    <x v="9"/>
  </r>
  <r>
    <d v="2018-07-25T00:00:00"/>
    <d v="1899-12-30T06:12:00"/>
    <n v="7004.9"/>
    <d v="1899-12-30T00:39:00"/>
    <n v="2340"/>
    <x v="3"/>
  </r>
  <r>
    <d v="2018-07-28T00:00:00"/>
    <d v="1899-12-30T20:38:00"/>
    <n v="5009.6000000000004"/>
    <d v="1899-12-30T00:30:03"/>
    <n v="1803"/>
    <x v="3"/>
  </r>
  <r>
    <d v="2018-07-30T00:00:00"/>
    <d v="1899-12-30T06:25:00"/>
    <n v="6364.6"/>
    <d v="1899-12-30T00:35:00"/>
    <n v="2100"/>
    <x v="3"/>
  </r>
  <r>
    <d v="2018-08-01T00:00:00"/>
    <d v="1899-12-30T06:10:00"/>
    <n v="6279.7"/>
    <d v="1899-12-30T00:35:16"/>
    <n v="2116"/>
    <x v="19"/>
  </r>
  <r>
    <d v="2018-08-03T00:00:00"/>
    <d v="1899-12-30T06:28:00"/>
    <n v="8631.7000000000007"/>
    <d v="1899-12-30T00:50:07"/>
    <n v="3007"/>
    <x v="4"/>
  </r>
  <r>
    <d v="2018-08-08T00:00:00"/>
    <d v="1899-12-30T05:32:00"/>
    <n v="5701.7"/>
    <d v="1899-12-30T00:35:36"/>
    <n v="2136"/>
    <x v="4"/>
  </r>
  <r>
    <d v="2018-08-10T00:00:00"/>
    <d v="1899-12-30T06:24:00"/>
    <n v="8590.4"/>
    <d v="1899-12-30T00:50:18"/>
    <n v="3018"/>
    <x v="4"/>
  </r>
  <r>
    <d v="2018-08-13T00:00:00"/>
    <d v="1899-12-30T06:35:00"/>
    <n v="6271.6"/>
    <d v="1899-12-30T00:35:10"/>
    <n v="2110"/>
    <x v="20"/>
  </r>
  <r>
    <d v="2018-08-15T00:00:00"/>
    <d v="1899-12-30T06:24:00"/>
    <n v="6125.1"/>
    <d v="1899-12-30T00:35:09"/>
    <n v="2109"/>
    <x v="21"/>
  </r>
  <r>
    <d v="2018-08-18T00:00:00"/>
    <d v="1899-12-30T07:06:00"/>
    <n v="8884.6"/>
    <d v="1899-12-30T00:50:38"/>
    <n v="3038"/>
    <x v="17"/>
  </r>
  <r>
    <d v="2018-08-20T00:00:00"/>
    <d v="1899-12-30T21:44:00"/>
    <n v="9270"/>
    <d v="1899-12-30T00:55:15"/>
    <n v="3315"/>
    <x v="22"/>
  </r>
  <r>
    <d v="2018-08-24T00:00:00"/>
    <d v="1899-12-30T20:26:00"/>
    <n v="6197.6"/>
    <d v="1899-12-30T00:35:07"/>
    <n v="2107"/>
    <x v="23"/>
  </r>
  <r>
    <d v="2018-08-25T00:00:00"/>
    <d v="1899-12-30T18:56:00"/>
    <n v="6061"/>
    <d v="1899-12-30T00:36:29"/>
    <n v="2189"/>
    <x v="24"/>
  </r>
  <r>
    <d v="2018-08-27T00:00:00"/>
    <d v="1899-12-30T20:02:00"/>
    <n v="6227"/>
    <d v="1899-12-30T00:35:54"/>
    <n v="2154"/>
    <x v="24"/>
  </r>
  <r>
    <d v="2018-08-31T00:00:00"/>
    <d v="1899-12-30T18:41:00"/>
    <n v="10041.1"/>
    <d v="1899-12-30T00:58:03"/>
    <n v="3483"/>
    <x v="24"/>
  </r>
  <r>
    <d v="2018-09-04T00:00:00"/>
    <d v="1899-12-30T06:07:00"/>
    <n v="6164.4"/>
    <d v="1899-12-30T00:35:10"/>
    <n v="2110"/>
    <x v="17"/>
  </r>
  <r>
    <d v="2018-09-07T00:00:00"/>
    <d v="1899-12-30T19:02:00"/>
    <n v="6595.9"/>
    <d v="1899-12-30T00:35:10"/>
    <n v="2110"/>
    <x v="25"/>
  </r>
  <r>
    <d v="2018-09-10T00:00:00"/>
    <d v="1899-12-30T18:23:00"/>
    <n v="7404.7"/>
    <d v="1899-12-30T00:40:12"/>
    <n v="2412"/>
    <x v="26"/>
  </r>
  <r>
    <d v="2018-09-13T00:00:00"/>
    <d v="1899-12-30T20:30:00"/>
    <n v="7850.2"/>
    <d v="1899-12-30T00:45:25"/>
    <n v="2725"/>
    <x v="27"/>
  </r>
  <r>
    <d v="2018-09-15T00:00:00"/>
    <d v="1899-12-30T20:41:00"/>
    <n v="9200.7000000000007"/>
    <d v="1899-12-30T00:50:40"/>
    <n v="3040"/>
    <x v="27"/>
  </r>
  <r>
    <d v="2018-09-19T00:00:00"/>
    <d v="1899-12-30T18:14:00"/>
    <n v="7485.4"/>
    <d v="1899-12-30T00:41:21"/>
    <n v="2481"/>
    <x v="27"/>
  </r>
  <r>
    <d v="2018-09-22T00:00:00"/>
    <d v="1899-12-30T18:52:00"/>
    <n v="9147.7000000000007"/>
    <d v="1899-12-30T00:51:02"/>
    <n v="3062"/>
    <x v="27"/>
  </r>
  <r>
    <d v="2018-09-30T00:00:00"/>
    <d v="1899-12-30T18:25:00"/>
    <n v="6869.1"/>
    <d v="1899-12-30T00:40:21"/>
    <n v="2421"/>
    <x v="27"/>
  </r>
  <r>
    <d v="2018-10-05T00:00:00"/>
    <d v="1899-12-30T18:22:00"/>
    <n v="9206.9"/>
    <d v="1899-12-30T00:50:05"/>
    <n v="3005"/>
    <x v="22"/>
  </r>
  <r>
    <d v="2018-10-07T00:00:00"/>
    <d v="1899-12-30T17:26:00"/>
    <n v="10018.4"/>
    <d v="1899-12-30T00:56:07"/>
    <n v="3367"/>
    <x v="22"/>
  </r>
  <r>
    <d v="2018-10-10T00:00:00"/>
    <d v="1899-12-30T20:20:00"/>
    <n v="7039.8"/>
    <d v="1899-12-30T00:40:09"/>
    <n v="2409"/>
    <x v="22"/>
  </r>
  <r>
    <d v="2018-10-13T00:00:00"/>
    <d v="1899-12-30T18:11:00"/>
    <n v="7900"/>
    <d v="1899-12-30T00:45:02"/>
    <n v="2702"/>
    <x v="2"/>
  </r>
  <r>
    <d v="2018-10-16T00:00:00"/>
    <d v="1899-12-30T18:31:00"/>
    <n v="9022.5"/>
    <d v="1899-12-30T00:52:25"/>
    <n v="3145"/>
    <x v="2"/>
  </r>
  <r>
    <d v="2018-10-18T00:00:00"/>
    <d v="1899-12-30T17:36:00"/>
    <n v="10013"/>
    <d v="1899-12-30T00:59:08"/>
    <n v="3548"/>
    <x v="2"/>
  </r>
  <r>
    <d v="2018-10-28T00:00:00"/>
    <d v="1899-12-30T18:11:00"/>
    <n v="7208.8"/>
    <d v="1899-12-30T00:41:30"/>
    <n v="2490"/>
    <x v="28"/>
  </r>
  <r>
    <d v="2018-10-30T00:00:00"/>
    <d v="1899-12-30T17:02:00"/>
    <n v="8167.7"/>
    <d v="1899-12-30T00:48:24"/>
    <n v="2904"/>
    <x v="29"/>
  </r>
  <r>
    <d v="2018-11-03T00:00:00"/>
    <d v="1899-12-30T17:35:00"/>
    <n v="8867.9"/>
    <d v="1899-12-30T00:50:34"/>
    <n v="3034"/>
    <x v="30"/>
  </r>
  <r>
    <d v="2018-11-07T00:00:00"/>
    <d v="1899-12-30T18:28:00"/>
    <n v="10051.700000000001"/>
    <d v="1899-12-30T00:55:56"/>
    <n v="3356"/>
    <x v="31"/>
  </r>
  <r>
    <d v="2018-11-09T00:00:00"/>
    <d v="1899-12-30T16:19:00"/>
    <n v="10005.1"/>
    <d v="1899-12-30T00:57:35"/>
    <n v="3455"/>
    <x v="31"/>
  </r>
  <r>
    <d v="2018-11-13T00:00:00"/>
    <d v="1899-12-30T21:04:00"/>
    <n v="10133.6"/>
    <d v="1899-12-30T00:53:11"/>
    <n v="3191"/>
    <x v="31"/>
  </r>
  <r>
    <d v="2018-11-17T00:00:00"/>
    <d v="1899-12-30T18:55:00"/>
    <n v="6018.9"/>
    <d v="1899-12-30T00:41:33"/>
    <n v="2493"/>
    <x v="31"/>
  </r>
  <r>
    <d v="2018-11-25T00:00:00"/>
    <d v="1899-12-30T19:33:00"/>
    <n v="7021.3"/>
    <d v="1899-12-30T00:40:58"/>
    <n v="2458"/>
    <x v="31"/>
  </r>
  <r>
    <d v="2019-01-04T00:00:00"/>
    <d v="1899-12-30T10:46:00"/>
    <n v="7020.3"/>
    <d v="1899-12-30T00:41:23"/>
    <n v="2483"/>
    <x v="32"/>
  </r>
  <r>
    <d v="2019-04-14T00:00:00"/>
    <d v="1899-12-30T05:54:00"/>
    <n v="3343.2"/>
    <d v="1899-12-30T00:24:21"/>
    <n v="1461"/>
    <x v="9"/>
  </r>
  <r>
    <d v="2019-04-18T00:00:00"/>
    <d v="1899-12-30T06:18:00"/>
    <n v="4022.4"/>
    <d v="1899-12-30T00:26:01"/>
    <n v="1561"/>
    <x v="9"/>
  </r>
  <r>
    <d v="2019-08-17T00:00:00"/>
    <d v="1899-12-30T19:09:00"/>
    <n v="4498"/>
    <d v="1899-12-30T00:30:00"/>
    <n v="1800"/>
    <x v="33"/>
  </r>
  <r>
    <d v="2019-08-18T00:00:00"/>
    <d v="1899-12-30T20:16:00"/>
    <n v="4360.7"/>
    <d v="1899-12-30T00:30:47"/>
    <n v="1847"/>
    <x v="33"/>
  </r>
  <r>
    <d v="2019-09-15T00:00:00"/>
    <d v="1899-12-30T19:19:00"/>
    <n v="4800.3999999999996"/>
    <d v="1899-12-30T00:30:24"/>
    <n v="1824"/>
    <x v="33"/>
  </r>
  <r>
    <d v="2019-09-17T00:00:00"/>
    <d v="1899-12-30T14:16:00"/>
    <n v="5214.7"/>
    <d v="1899-12-30T00:30:34"/>
    <n v="1834"/>
    <x v="33"/>
  </r>
  <r>
    <d v="2019-09-23T00:00:00"/>
    <d v="1899-12-30T14:09:00"/>
    <n v="5176.6000000000004"/>
    <d v="1899-12-30T00:30:58"/>
    <n v="1858"/>
    <x v="3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
  <r>
    <x v="0"/>
    <n v="0.28055555555555556"/>
    <n v="3029.8"/>
    <n v="1.4328703703703703E-2"/>
    <n v="1238"/>
    <x v="0"/>
    <n v="1.8826304382406744"/>
    <n v="40.616797900262469"/>
    <n v="7.6110018263031657E-3"/>
    <n v="6"/>
    <x v="0"/>
  </r>
  <r>
    <x v="1"/>
    <n v="0.81944444444444442"/>
    <n v="4030.9"/>
    <n v="1.9386574074074073E-2"/>
    <n v="1675"/>
    <x v="1"/>
    <n v="2.5046851387894695"/>
    <n v="54.954068241469813"/>
    <n v="7.7401242071663068E-3"/>
    <n v="19"/>
    <x v="1"/>
  </r>
  <r>
    <x v="2"/>
    <n v="0.87430555555555556"/>
    <n v="3067.1"/>
    <n v="1.5520833333333333E-2"/>
    <n v="1341"/>
    <x v="1"/>
    <n v="1.905807583711127"/>
    <n v="43.996062992125978"/>
    <n v="8.1439666134133209E-3"/>
    <n v="20"/>
    <x v="1"/>
  </r>
  <r>
    <x v="3"/>
    <n v="0.66874999999999996"/>
    <n v="4317.8"/>
    <n v="1.8900462962962963E-2"/>
    <n v="1633"/>
    <x v="2"/>
    <n v="2.6829565338423604"/>
    <n v="53.576115485564308"/>
    <n v="7.0446400172927571E-3"/>
    <n v="16"/>
    <x v="2"/>
  </r>
  <r>
    <x v="4"/>
    <n v="0.43611111111111112"/>
    <n v="4004.5"/>
    <n v="1.863425925925926E-2"/>
    <n v="1610"/>
    <x v="2"/>
    <n v="2.4882809393144041"/>
    <n v="52.821522309711291"/>
    <n v="7.4888084238564946E-3"/>
    <n v="10"/>
    <x v="0"/>
  </r>
  <r>
    <x v="5"/>
    <n v="0.8"/>
    <n v="5027.8"/>
    <n v="2.329861111111111E-2"/>
    <n v="2013"/>
    <x v="2"/>
    <n v="3.1241300803308678"/>
    <n v="66.043307086614178"/>
    <n v="7.4576315684792551E-3"/>
    <n v="19"/>
    <x v="1"/>
  </r>
  <r>
    <x v="6"/>
    <n v="0.86944444444444446"/>
    <n v="4018.3"/>
    <n v="1.8692129629629628E-2"/>
    <n v="1615"/>
    <x v="2"/>
    <n v="2.4968558617672789"/>
    <n v="52.985564304461946"/>
    <n v="7.4862669951637918E-3"/>
    <n v="20"/>
    <x v="1"/>
  </r>
  <r>
    <x v="7"/>
    <n v="0.84930555555555554"/>
    <n v="5071.8999999999996"/>
    <n v="2.3715277777777776E-2"/>
    <n v="2049"/>
    <x v="3"/>
    <n v="3.1515325499085343"/>
    <n v="67.224409448818903"/>
    <n v="7.5249985212642199E-3"/>
    <n v="20"/>
    <x v="1"/>
  </r>
  <r>
    <x v="8"/>
    <n v="0.87569444444444444"/>
    <n v="5011.7"/>
    <n v="2.2685185185185187E-2"/>
    <n v="1960"/>
    <x v="3"/>
    <n v="3.1141260041358465"/>
    <n v="64.30446194225722"/>
    <n v="7.2846073521293511E-3"/>
    <n v="21"/>
    <x v="1"/>
  </r>
  <r>
    <x v="9"/>
    <n v="0.30902777777777779"/>
    <n v="4045.9"/>
    <n v="1.7638888888888888E-2"/>
    <n v="1524"/>
    <x v="3"/>
    <n v="2.5140057066730295"/>
    <n v="50"/>
    <n v="7.0162485479127014E-3"/>
    <n v="7"/>
    <x v="0"/>
  </r>
  <r>
    <x v="10"/>
    <n v="0.78472222222222221"/>
    <n v="5036.5"/>
    <n v="2.2592592592592591E-2"/>
    <n v="1952"/>
    <x v="3"/>
    <n v="3.1295360097033327"/>
    <n v="64.041994750656173"/>
    <n v="7.2191508653496137E-3"/>
    <n v="18"/>
    <x v="2"/>
  </r>
  <r>
    <x v="11"/>
    <n v="0.80138888888888893"/>
    <n v="6042.3"/>
    <n v="2.7280092592592592E-2"/>
    <n v="2357"/>
    <x v="4"/>
    <n v="3.7545111548556429"/>
    <n v="77.329396325459328"/>
    <n v="7.2659506037987742E-3"/>
    <n v="19"/>
    <x v="1"/>
  </r>
  <r>
    <x v="12"/>
    <n v="0.8354166666666667"/>
    <n v="5089.2"/>
    <n v="2.3009259259259261E-2"/>
    <n v="1988"/>
    <x v="4"/>
    <n v="3.1622822715342402"/>
    <n v="65.223097112860899"/>
    <n v="7.276156042862008E-3"/>
    <n v="20"/>
    <x v="1"/>
  </r>
  <r>
    <x v="13"/>
    <n v="0.28472222222222221"/>
    <n v="4027.4"/>
    <n v="1.7673611111111112E-2"/>
    <n v="1527"/>
    <x v="4"/>
    <n v="2.5025103396166388"/>
    <n v="50.098425196850393"/>
    <n v="7.0623528827531415E-3"/>
    <n v="6"/>
    <x v="0"/>
  </r>
  <r>
    <x v="14"/>
    <n v="0.76736111111111116"/>
    <n v="5021.5"/>
    <n v="2.2118055555555554E-2"/>
    <n v="1911"/>
    <x v="4"/>
    <n v="3.1202154418197727"/>
    <n v="62.696850393700792"/>
    <n v="7.0886308871851034E-3"/>
    <n v="18"/>
    <x v="2"/>
  </r>
  <r>
    <x v="15"/>
    <n v="0.82916666666666672"/>
    <n v="6026.2"/>
    <n v="2.6550925925925926E-2"/>
    <n v="2294"/>
    <x v="5"/>
    <n v="3.744507078660622"/>
    <n v="75.262467191601061"/>
    <n v="7.0906331242463465E-3"/>
    <n v="19"/>
    <x v="1"/>
  </r>
  <r>
    <x v="16"/>
    <n v="0.34236111111111112"/>
    <n v="4061.2"/>
    <n v="1.8124999999999999E-2"/>
    <n v="1566"/>
    <x v="2"/>
    <n v="2.5235126859142607"/>
    <n v="51.377952755905511"/>
    <n v="7.1824485373781144E-3"/>
    <n v="8"/>
    <x v="0"/>
  </r>
  <r>
    <x v="17"/>
    <n v="0.78611111111111109"/>
    <n v="4897.3999999999996"/>
    <n v="2.2476851851851852E-2"/>
    <n v="1942"/>
    <x v="2"/>
    <n v="3.0431032768631194"/>
    <n v="63.713910761154857"/>
    <n v="7.3861613645335618E-3"/>
    <n v="18"/>
    <x v="2"/>
  </r>
  <r>
    <x v="18"/>
    <n v="0.74375000000000002"/>
    <n v="5841.8"/>
    <n v="2.7199074074074073E-2"/>
    <n v="2350"/>
    <x v="2"/>
    <n v="3.6299262308120577"/>
    <n v="77.09973753280839"/>
    <n v="7.4930101452748577E-3"/>
    <n v="17"/>
    <x v="2"/>
  </r>
  <r>
    <x v="19"/>
    <n v="0.31736111111111109"/>
    <n v="4723.2"/>
    <n v="1.9710648148148147E-2"/>
    <n v="1703"/>
    <x v="2"/>
    <n v="2.9348604151753759"/>
    <n v="55.872703412073491"/>
    <n v="6.7160427958446248E-3"/>
    <n v="7"/>
    <x v="0"/>
  </r>
  <r>
    <x v="20"/>
    <n v="0.73472222222222228"/>
    <n v="4011.8"/>
    <n v="1.7384259259259259E-2"/>
    <n v="1502"/>
    <x v="2"/>
    <n v="2.4928169490177363"/>
    <n v="49.278215223097114"/>
    <n v="6.9737407979792946E-3"/>
    <n v="17"/>
    <x v="2"/>
  </r>
  <r>
    <x v="21"/>
    <n v="0.77430555555555558"/>
    <n v="6014.7"/>
    <n v="2.5300925925925925E-2"/>
    <n v="2186"/>
    <x v="6"/>
    <n v="3.7373613099498928"/>
    <n v="71.719160104986884"/>
    <n v="6.7697297177470748E-3"/>
    <n v="18"/>
    <x v="2"/>
  </r>
  <r>
    <x v="22"/>
    <n v="0.30138888888888887"/>
    <n v="4010.7"/>
    <n v="1.7187500000000001E-2"/>
    <n v="1485"/>
    <x v="7"/>
    <n v="2.4921334407062754"/>
    <n v="48.720472440944889"/>
    <n v="6.8967013239584121E-3"/>
    <n v="7"/>
    <x v="0"/>
  </r>
  <r>
    <x v="23"/>
    <n v="0.33194444444444443"/>
    <n v="4009.8"/>
    <n v="1.6921296296296295E-2"/>
    <n v="1462"/>
    <x v="7"/>
    <n v="2.4915742066332616"/>
    <n v="47.965879265091864"/>
    <n v="6.7914077177581595E-3"/>
    <n v="7"/>
    <x v="0"/>
  </r>
  <r>
    <x v="24"/>
    <n v="0.29930555555555555"/>
    <n v="5011.7"/>
    <n v="2.1539351851851851E-2"/>
    <n v="1861"/>
    <x v="7"/>
    <n v="3.1141260041358465"/>
    <n v="61.056430446194227"/>
    <n v="6.9166603481187359E-3"/>
    <n v="7"/>
    <x v="0"/>
  </r>
  <r>
    <x v="25"/>
    <n v="0.29236111111111113"/>
    <n v="6008.9"/>
    <n v="2.4849537037037038E-2"/>
    <n v="2147"/>
    <x v="7"/>
    <n v="3.7337573570349161"/>
    <n v="70.439632545931758"/>
    <n v="6.6553700899221711E-3"/>
    <n v="7"/>
    <x v="0"/>
  </r>
  <r>
    <x v="26"/>
    <n v="0.82986111111111116"/>
    <n v="4009.9"/>
    <n v="1.7835648148148149E-2"/>
    <n v="1541"/>
    <x v="8"/>
    <n v="2.4916363437524853"/>
    <n v="50.557742782152225"/>
    <n v="7.1582067715736889E-3"/>
    <n v="19"/>
    <x v="1"/>
  </r>
  <r>
    <x v="27"/>
    <n v="0.2951388888888889"/>
    <n v="4912.8"/>
    <n v="2.0844907407407406E-2"/>
    <n v="1801"/>
    <x v="9"/>
    <n v="3.0526723932235744"/>
    <n v="59.087926509186353"/>
    <n v="6.8284128534983439E-3"/>
    <n v="7"/>
    <x v="0"/>
  </r>
  <r>
    <x v="28"/>
    <n v="0.31111111111111112"/>
    <n v="4834.2"/>
    <n v="2.0856481481481483E-2"/>
    <n v="1802"/>
    <x v="10"/>
    <n v="3.0038326175137198"/>
    <n v="59.120734908136484"/>
    <n v="6.9432901686594132E-3"/>
    <n v="7"/>
    <x v="0"/>
  </r>
  <r>
    <x v="29"/>
    <n v="0.29444444444444445"/>
    <n v="7006.7"/>
    <n v="2.960648148148148E-2"/>
    <n v="2558"/>
    <x v="11"/>
    <n v="4.3537615326493277"/>
    <n v="83.923884514435699"/>
    <n v="6.800207420516553E-3"/>
    <n v="7"/>
    <x v="0"/>
  </r>
  <r>
    <x v="30"/>
    <n v="0.78263888888888888"/>
    <n v="6694.9"/>
    <n v="2.7777777777777776E-2"/>
    <n v="2400"/>
    <x v="12"/>
    <n v="4.1600179949097269"/>
    <n v="78.740157480314963"/>
    <n v="6.6773215432642755E-3"/>
    <n v="18"/>
    <x v="2"/>
  </r>
  <r>
    <x v="31"/>
    <n v="0.30069444444444443"/>
    <n v="5005.8"/>
    <n v="2.1238425925925924E-2"/>
    <n v="1835"/>
    <x v="12"/>
    <n v="3.1104599141016465"/>
    <n v="60.203412073490817"/>
    <n v="6.8280661099790899E-3"/>
    <n v="7"/>
    <x v="0"/>
  </r>
  <r>
    <x v="32"/>
    <n v="0.33541666666666664"/>
    <n v="8004.2"/>
    <n v="3.4618055555555555E-2"/>
    <n v="2991"/>
    <x v="12"/>
    <n v="4.9735792969060686"/>
    <n v="98.129921259842519"/>
    <n v="6.960390794832713E-3"/>
    <n v="8"/>
    <x v="0"/>
  </r>
  <r>
    <x v="33"/>
    <n v="0.28402777777777777"/>
    <n v="7012.5"/>
    <n v="2.9548611111111112E-2"/>
    <n v="2553"/>
    <x v="12"/>
    <n v="4.357365485564304"/>
    <n v="83.759842519685051"/>
    <n v="6.7813019607843149E-3"/>
    <n v="6"/>
    <x v="0"/>
  </r>
  <r>
    <x v="34"/>
    <n v="0.29375000000000001"/>
    <n v="7004.9"/>
    <n v="3.1307870370370368E-2"/>
    <n v="2705"/>
    <x v="12"/>
    <n v="4.352643064503301"/>
    <n v="88.746719160104988"/>
    <n v="7.1928412016350448E-3"/>
    <n v="7"/>
    <x v="0"/>
  </r>
  <r>
    <x v="35"/>
    <n v="0.28680555555555554"/>
    <n v="7005.8"/>
    <n v="2.8715277777777777E-2"/>
    <n v="2481"/>
    <x v="13"/>
    <n v="4.3532022985763144"/>
    <n v="81.397637795275585"/>
    <n v="6.5963573039481572E-3"/>
    <n v="6"/>
    <x v="0"/>
  </r>
  <r>
    <x v="36"/>
    <n v="0.29236111111111113"/>
    <n v="7004.4"/>
    <n v="2.9976851851851852E-2"/>
    <n v="2590"/>
    <x v="14"/>
    <n v="4.3523323789071817"/>
    <n v="84.973753280839901"/>
    <n v="6.8875373574705427E-3"/>
    <n v="7"/>
    <x v="0"/>
  </r>
  <r>
    <x v="37"/>
    <n v="0.29791666666666666"/>
    <n v="5029.7"/>
    <n v="2.1099537037037038E-2"/>
    <n v="1823"/>
    <x v="9"/>
    <n v="3.1253106855961188"/>
    <n v="59.809711286089239"/>
    <n v="6.7511806535843757E-3"/>
    <n v="7"/>
    <x v="0"/>
  </r>
  <r>
    <x v="38"/>
    <n v="0.74097222222222225"/>
    <n v="8010.7"/>
    <n v="3.471064814814815E-2"/>
    <n v="2999"/>
    <x v="15"/>
    <n v="4.9776182096556116"/>
    <n v="98.392388451443566"/>
    <n v="6.9733448179726282E-3"/>
    <n v="17"/>
    <x v="2"/>
  </r>
  <r>
    <x v="39"/>
    <n v="0.26944444444444443"/>
    <n v="7015.4"/>
    <n v="2.6990740740740742E-2"/>
    <n v="2332"/>
    <x v="16"/>
    <n v="4.3591674620217926"/>
    <n v="76.509186351706035"/>
    <n v="6.1917191702064982E-3"/>
    <n v="6"/>
    <x v="0"/>
  </r>
  <r>
    <x v="40"/>
    <n v="0.28125"/>
    <n v="7009.6"/>
    <n v="2.7650462962962963E-2"/>
    <n v="2389"/>
    <x v="17"/>
    <n v="4.3555635091068163"/>
    <n v="78.379265091863516"/>
    <n v="6.3483089857718934E-3"/>
    <n v="6"/>
    <x v="0"/>
  </r>
  <r>
    <x v="41"/>
    <n v="0.75277777777777777"/>
    <n v="8002.8"/>
    <n v="3.2303240740740743E-2"/>
    <n v="2791"/>
    <x v="18"/>
    <n v="4.972709377236936"/>
    <n v="91.568241469816272"/>
    <n v="6.4961046966894934E-3"/>
    <n v="18"/>
    <x v="2"/>
  </r>
  <r>
    <x v="42"/>
    <n v="0.29166666666666669"/>
    <n v="7029.5"/>
    <n v="2.7743055555555556E-2"/>
    <n v="2397"/>
    <x v="9"/>
    <n v="4.3679287958323387"/>
    <n v="78.641732283464577"/>
    <n v="6.3515356711003629E-3"/>
    <n v="7"/>
    <x v="0"/>
  </r>
  <r>
    <x v="43"/>
    <n v="0.25833333333333336"/>
    <n v="7004.9"/>
    <n v="2.7083333333333334E-2"/>
    <n v="2340"/>
    <x v="3"/>
    <n v="4.352643064503301"/>
    <n v="76.771653543307082"/>
    <n v="6.2222729803423317E-3"/>
    <n v="6"/>
    <x v="0"/>
  </r>
  <r>
    <x v="44"/>
    <n v="0.85972222222222228"/>
    <n v="5009.6000000000004"/>
    <n v="2.0868055555555556E-2"/>
    <n v="1803"/>
    <x v="3"/>
    <n v="3.1128211246321484"/>
    <n v="59.153543307086615"/>
    <n v="6.7039045033535612E-3"/>
    <n v="20"/>
    <x v="1"/>
  </r>
  <r>
    <x v="45"/>
    <n v="0.2673611111111111"/>
    <n v="6364.6"/>
    <n v="2.4305555555555556E-2"/>
    <n v="2100"/>
    <x v="3"/>
    <n v="3.9547790901137359"/>
    <n v="68.897637795275585"/>
    <n v="6.14586933978569E-3"/>
    <n v="6"/>
    <x v="0"/>
  </r>
  <r>
    <x v="46"/>
    <n v="0.25694444444444442"/>
    <n v="6279.7"/>
    <n v="2.449074074074074E-2"/>
    <n v="2116"/>
    <x v="19"/>
    <n v="3.9020246758927861"/>
    <n v="69.422572178477694"/>
    <n v="6.2764187248860086E-3"/>
    <n v="6"/>
    <x v="0"/>
  </r>
  <r>
    <x v="47"/>
    <n v="0.26944444444444443"/>
    <n v="8631.7000000000007"/>
    <n v="3.4803240740740739E-2"/>
    <n v="3007"/>
    <x v="4"/>
    <n v="5.3634897200349956"/>
    <n v="98.654855643044613"/>
    <n v="6.4889172082749245E-3"/>
    <n v="6"/>
    <x v="0"/>
  </r>
  <r>
    <x v="48"/>
    <n v="0.23055555555555557"/>
    <n v="5701.7"/>
    <n v="2.4722222222222222E-2"/>
    <n v="2136"/>
    <x v="4"/>
    <n v="3.5428721267796073"/>
    <n v="70.078740157480311"/>
    <n v="6.9780170826244797E-3"/>
    <n v="5"/>
    <x v="0"/>
  </r>
  <r>
    <x v="49"/>
    <n v="0.26666666666666666"/>
    <n v="8590.4"/>
    <n v="3.4930555555555555E-2"/>
    <n v="3018"/>
    <x v="4"/>
    <n v="5.3378270897955939"/>
    <n v="99.015748031496059"/>
    <n v="6.5439653566772204E-3"/>
    <n v="6"/>
    <x v="0"/>
  </r>
  <r>
    <x v="50"/>
    <n v="0.27430555555555558"/>
    <n v="6271.6"/>
    <n v="2.4421296296296295E-2"/>
    <n v="2110"/>
    <x v="20"/>
    <n v="3.8969915692356638"/>
    <n v="69.225721784776908"/>
    <n v="6.2667049344133337E-3"/>
    <n v="6"/>
    <x v="0"/>
  </r>
  <r>
    <x v="51"/>
    <n v="0.26666666666666666"/>
    <n v="6125.1"/>
    <n v="2.4409722222222222E-2"/>
    <n v="2109"/>
    <x v="21"/>
    <n v="3.8059606895728941"/>
    <n v="69.19291338582677"/>
    <n v="6.413550799170626E-3"/>
    <n v="6"/>
    <x v="0"/>
  </r>
  <r>
    <x v="52"/>
    <n v="0.29583333333333334"/>
    <n v="8884.6"/>
    <n v="3.516203703703704E-2"/>
    <n v="3038"/>
    <x v="17"/>
    <n v="5.5206344945518175"/>
    <n v="99.671916010498677"/>
    <n v="6.3692021400325663E-3"/>
    <n v="7"/>
    <x v="0"/>
  </r>
  <r>
    <x v="53"/>
    <n v="0.90555555555555556"/>
    <n v="9270"/>
    <n v="3.8368055555555558E-2"/>
    <n v="3315"/>
    <x v="22"/>
    <n v="5.7601109520400859"/>
    <n v="108.75984251968505"/>
    <n v="6.6609924487594395E-3"/>
    <n v="21"/>
    <x v="1"/>
  </r>
  <r>
    <x v="54"/>
    <n v="0.85138888888888886"/>
    <n v="6197.6"/>
    <n v="2.4386574074074074E-2"/>
    <n v="2107"/>
    <x v="23"/>
    <n v="3.8510101010101012"/>
    <n v="69.127296587926509"/>
    <n v="6.3325136612021856E-3"/>
    <n v="20"/>
    <x v="1"/>
  </r>
  <r>
    <x v="55"/>
    <n v="0.78888888888888886"/>
    <n v="6061"/>
    <n v="2.5335648148148149E-2"/>
    <n v="2189"/>
    <x v="24"/>
    <n v="3.7661307961504811"/>
    <n v="71.817585301837269"/>
    <n v="6.7272353297035698E-3"/>
    <n v="18"/>
    <x v="2"/>
  </r>
  <r>
    <x v="56"/>
    <n v="0.83472222222222225"/>
    <n v="6227"/>
    <n v="2.4930555555555556E-2"/>
    <n v="2154"/>
    <x v="24"/>
    <n v="3.8692784140618786"/>
    <n v="70.669291338582681"/>
    <n v="6.4432053958567532E-3"/>
    <n v="20"/>
    <x v="1"/>
  </r>
  <r>
    <x v="57"/>
    <n v="0.77847222222222223"/>
    <n v="10041.1"/>
    <n v="4.0312500000000001E-2"/>
    <n v="3483"/>
    <x v="24"/>
    <n v="6.2392502783742945"/>
    <n v="114.2716535433071"/>
    <n v="6.4611128262839724E-3"/>
    <n v="18"/>
    <x v="2"/>
  </r>
  <r>
    <x v="58"/>
    <n v="0.25486111111111109"/>
    <n v="6164.4"/>
    <n v="2.4421296296296295E-2"/>
    <n v="2110"/>
    <x v="17"/>
    <n v="3.8303805774278215"/>
    <n v="69.225721784776908"/>
    <n v="6.3756840352129432E-3"/>
    <n v="6"/>
    <x v="0"/>
  </r>
  <r>
    <x v="59"/>
    <n v="0.79305555555555551"/>
    <n v="6595.9"/>
    <n v="2.4421296296296295E-2"/>
    <n v="2110"/>
    <x v="25"/>
    <n v="4.0985022468782315"/>
    <n v="69.225721784776908"/>
    <n v="5.9585904374939982E-3"/>
    <n v="19"/>
    <x v="1"/>
  </r>
  <r>
    <x v="60"/>
    <n v="0.76597222222222228"/>
    <n v="7404.7"/>
    <n v="2.7916666666666666E-2"/>
    <n v="2412"/>
    <x v="26"/>
    <n v="4.6010672671597872"/>
    <n v="79.133858267716533"/>
    <n v="6.0674328467054698E-3"/>
    <n v="18"/>
    <x v="2"/>
  </r>
  <r>
    <x v="61"/>
    <n v="0.85416666666666663"/>
    <n v="7850.2"/>
    <n v="3.1539351851851853E-2"/>
    <n v="2725"/>
    <x v="27"/>
    <n v="4.8778881333015187"/>
    <n v="89.402887139107605"/>
    <n v="6.4657800650514217E-3"/>
    <n v="20"/>
    <x v="1"/>
  </r>
  <r>
    <x v="62"/>
    <n v="0.8618055555555556"/>
    <n v="9200.7000000000007"/>
    <n v="3.5185185185185187E-2"/>
    <n v="3040"/>
    <x v="27"/>
    <n v="5.7170499284180387"/>
    <n v="99.737532808398953"/>
    <n v="6.1544302788555947E-3"/>
    <n v="20"/>
    <x v="1"/>
  </r>
  <r>
    <x v="63"/>
    <n v="0.75972222222222219"/>
    <n v="7485.4"/>
    <n v="2.8715277777777777E-2"/>
    <n v="2481"/>
    <x v="27"/>
    <n v="4.6512119223733395"/>
    <n v="81.397637795275585"/>
    <n v="6.1737195073075591E-3"/>
    <n v="18"/>
    <x v="2"/>
  </r>
  <r>
    <x v="64"/>
    <n v="0.78611111111111109"/>
    <n v="9147.7000000000007"/>
    <n v="3.5439814814814813E-2"/>
    <n v="3062"/>
    <x v="27"/>
    <n v="5.6841172552294603"/>
    <n v="100.45931758530183"/>
    <n v="6.2348845429270007E-3"/>
    <n v="18"/>
    <x v="2"/>
  </r>
  <r>
    <x v="65"/>
    <n v="0.76736111111111116"/>
    <n v="6869.1"/>
    <n v="2.8020833333333332E-2"/>
    <n v="2421"/>
    <x v="27"/>
    <n v="4.2682608565974709"/>
    <n v="79.429133858267718"/>
    <n v="6.5649299034808047E-3"/>
    <n v="18"/>
    <x v="2"/>
  </r>
  <r>
    <x v="66"/>
    <n v="0.76527777777777772"/>
    <n v="9206.9"/>
    <n v="3.4780092592592592E-2"/>
    <n v="3005"/>
    <x v="22"/>
    <n v="5.72090242980991"/>
    <n v="98.589238845144351"/>
    <n v="6.079476624415746E-3"/>
    <n v="18"/>
    <x v="2"/>
  </r>
  <r>
    <x v="67"/>
    <n v="0.72638888888888886"/>
    <n v="10018.4"/>
    <n v="3.8969907407407404E-2"/>
    <n v="3367"/>
    <x v="22"/>
    <n v="6.2251451523105068"/>
    <n v="110.46587926509187"/>
    <n v="6.2600801192472513E-3"/>
    <n v="17"/>
    <x v="2"/>
  </r>
  <r>
    <x v="68"/>
    <n v="0.84722222222222221"/>
    <n v="7039.8"/>
    <n v="2.7881944444444445E-2"/>
    <n v="2409"/>
    <x v="22"/>
    <n v="4.3743289191123838"/>
    <n v="79.035433070866134"/>
    <n v="6.3739935793630503E-3"/>
    <n v="20"/>
    <x v="1"/>
  </r>
  <r>
    <x v="69"/>
    <n v="0.75763888888888886"/>
    <n v="7900"/>
    <n v="3.1273148148148147E-2"/>
    <n v="2702"/>
    <x v="2"/>
    <n v="4.9088324186749386"/>
    <n v="88.648293963254602"/>
    <n v="6.3707915611814344E-3"/>
    <n v="18"/>
    <x v="2"/>
  </r>
  <r>
    <x v="70"/>
    <n v="0.77152777777777781"/>
    <n v="9022.5"/>
    <n v="3.6400462962962961E-2"/>
    <n v="3145"/>
    <x v="2"/>
    <n v="5.6063215819613461"/>
    <n v="103.18241469816275"/>
    <n v="6.4927533019303587E-3"/>
    <n v="18"/>
    <x v="2"/>
  </r>
  <r>
    <x v="71"/>
    <n v="0.73333333333333328"/>
    <n v="10013"/>
    <n v="4.1064814814814818E-2"/>
    <n v="3548"/>
    <x v="2"/>
    <n v="6.2217897478724247"/>
    <n v="116.40419947506562"/>
    <n v="6.6001611238723007E-3"/>
    <n v="17"/>
    <x v="2"/>
  </r>
  <r>
    <x v="72"/>
    <n v="0.75763888888888886"/>
    <n v="7208.8"/>
    <n v="2.8819444444444446E-2"/>
    <n v="2490"/>
    <x v="28"/>
    <n v="4.4793406506004931"/>
    <n v="81.69291338582677"/>
    <n v="6.4338586172455895E-3"/>
    <n v="18"/>
    <x v="2"/>
  </r>
  <r>
    <x v="73"/>
    <n v="0.70972222222222225"/>
    <n v="8167.7"/>
    <n v="3.3611111111111112E-2"/>
    <n v="2904"/>
    <x v="29"/>
    <n v="5.0751734868368725"/>
    <n v="95.275590551181111"/>
    <n v="6.6226526439511742E-3"/>
    <n v="17"/>
    <x v="2"/>
  </r>
  <r>
    <x v="74"/>
    <n v="0.73263888888888884"/>
    <n v="8867.9"/>
    <n v="3.5115740740740739E-2"/>
    <n v="3034"/>
    <x v="30"/>
    <n v="5.5102575956414537"/>
    <n v="99.540682414698168"/>
    <n v="6.3727947616309009E-3"/>
    <n v="17"/>
    <x v="2"/>
  </r>
  <r>
    <x v="75"/>
    <n v="0.76944444444444449"/>
    <n v="10051.700000000001"/>
    <n v="3.8842592592592595E-2"/>
    <n v="3356"/>
    <x v="31"/>
    <n v="6.2458368130120094"/>
    <n v="110.10498687664041"/>
    <n v="6.2189573239684178E-3"/>
    <n v="18"/>
    <x v="2"/>
  </r>
  <r>
    <x v="76"/>
    <n v="0.67986111111111114"/>
    <n v="10005.1"/>
    <n v="3.9988425925925927E-2"/>
    <n v="3455"/>
    <x v="31"/>
    <n v="6.2168809154537499"/>
    <n v="113.35301837270342"/>
    <n v="6.4322328945571093E-3"/>
    <n v="16"/>
    <x v="2"/>
  </r>
  <r>
    <x v="77"/>
    <n v="0.87777777777777777"/>
    <n v="10133.6"/>
    <n v="3.6932870370370373E-2"/>
    <n v="3191"/>
    <x v="31"/>
    <n v="6.2967271136562477"/>
    <n v="104.69160104986877"/>
    <n v="5.865407489276598E-3"/>
    <n v="21"/>
    <x v="1"/>
  </r>
  <r>
    <x v="78"/>
    <n v="0.78819444444444442"/>
    <n v="6018.9"/>
    <n v="2.8854166666666667E-2"/>
    <n v="2493"/>
    <x v="31"/>
    <n v="3.7399710689572894"/>
    <n v="81.79133858267717"/>
    <n v="7.7150775058565518E-3"/>
    <n v="18"/>
    <x v="2"/>
  </r>
  <r>
    <x v="79"/>
    <n v="0.81458333333333333"/>
    <n v="7021.3"/>
    <n v="2.8449074074074075E-2"/>
    <n v="2458"/>
    <x v="31"/>
    <n v="4.3628335520559931"/>
    <n v="80.643044619422568"/>
    <n v="6.5207791529583786E-3"/>
    <n v="19"/>
    <x v="1"/>
  </r>
  <r>
    <x v="80"/>
    <n v="0.44861111111111113"/>
    <n v="7020.3"/>
    <n v="2.8738425925925924E-2"/>
    <n v="2483"/>
    <x v="32"/>
    <n v="4.3622121808637555"/>
    <n v="81.463254593175847"/>
    <n v="6.5880394475069911E-3"/>
    <n v="10"/>
    <x v="0"/>
  </r>
  <r>
    <x v="81"/>
    <n v="0.24583333333333332"/>
    <n v="3343.2"/>
    <n v="1.6909722222222222E-2"/>
    <n v="1461"/>
    <x v="9"/>
    <n v="2.0773681698878548"/>
    <n v="47.933070866141733"/>
    <n v="8.1399736779133765E-3"/>
    <n v="5"/>
    <x v="0"/>
  </r>
  <r>
    <x v="82"/>
    <n v="0.26250000000000001"/>
    <n v="4022.4"/>
    <n v="1.8067129629629631E-2"/>
    <n v="1561"/>
    <x v="9"/>
    <n v="2.4994034836554522"/>
    <n v="51.213910761154857"/>
    <n v="7.2285766374966861E-3"/>
    <n v="6"/>
    <x v="0"/>
  </r>
  <r>
    <x v="83"/>
    <n v="0.79791666666666672"/>
    <n v="4498"/>
    <n v="2.0833333333333332E-2"/>
    <n v="1800"/>
    <x v="33"/>
    <n v="2.7949276226835282"/>
    <n v="59.055118110236215"/>
    <n v="7.4539795464650949E-3"/>
    <n v="19"/>
    <x v="1"/>
  </r>
  <r>
    <x v="84"/>
    <n v="0.84444444444444444"/>
    <n v="4360.7"/>
    <n v="2.1377314814814814E-2"/>
    <n v="1847"/>
    <x v="33"/>
    <n v="2.7096133579893422"/>
    <n v="60.597112860892388"/>
    <n v="7.8894336536183031E-3"/>
    <n v="20"/>
    <x v="1"/>
  </r>
  <r>
    <x v="85"/>
    <n v="0.80486111111111114"/>
    <n v="4800.3999999999996"/>
    <n v="2.1111111111111112E-2"/>
    <n v="1824"/>
    <x v="33"/>
    <n v="2.9828302712160979"/>
    <n v="59.84251968503937"/>
    <n v="7.0775435380384969E-3"/>
    <n v="19"/>
    <x v="1"/>
  </r>
  <r>
    <x v="86"/>
    <n v="0.59444444444444444"/>
    <n v="5214.7"/>
    <n v="2.1226851851851851E-2"/>
    <n v="1834"/>
    <x v="33"/>
    <n v="3.2402643561600253"/>
    <n v="60.170603674540679"/>
    <n v="6.5509629828497647E-3"/>
    <n v="14"/>
    <x v="2"/>
  </r>
  <r>
    <x v="87"/>
    <n v="0.58958333333333335"/>
    <n v="5176.6000000000004"/>
    <n v="2.150462962962963E-2"/>
    <n v="1858"/>
    <x v="33"/>
    <n v="3.2165901137357831"/>
    <n v="60.958005249343834"/>
    <n v="6.6855361949284603E-3"/>
    <n v="1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 Table 1" cacheId="0" applyNumberFormats="0" applyBorderFormats="0" applyFontFormats="0" applyPatternFormats="0" applyAlignmentFormats="0" applyWidthHeightFormats="0" dataCaption="" updatedVersion="8" compact="0" compactData="0">
  <location ref="A1:B36" firstHeaderRow="1" firstDataRow="1" firstDataCol="1"/>
  <pivotFields count="6">
    <pivotField name="Date/Time" compact="0" numFmtId="14" outline="0" multipleItemSelectionAllowed="1" showAll="0"/>
    <pivotField name="Time" compact="0" numFmtId="18" outline="0" multipleItemSelectionAllowed="1" showAll="0"/>
    <pivotField name="Distance Meters" dataField="1" compact="0" numFmtId="1" outline="0" multipleItemSelectionAllowed="1" showAll="0"/>
    <pivotField name="Duration" compact="0" numFmtId="46" outline="0" multipleItemSelectionAllowed="1" showAll="0"/>
    <pivotField name="Elevation Cm" compact="0" numFmtId="1" outline="0" multipleItemSelectionAllowed="1" showAll="0"/>
    <pivotField name="City" axis="axisRow" compact="0" outline="0" multipleItemSelectionAllowed="1" showAll="0" sortType="ascending">
      <items count="35">
        <item x="3"/>
        <item x="8"/>
        <item x="0"/>
        <item x="29"/>
        <item x="33"/>
        <item x="9"/>
        <item x="24"/>
        <item x="28"/>
        <item x="11"/>
        <item x="16"/>
        <item x="26"/>
        <item x="20"/>
        <item x="14"/>
        <item x="19"/>
        <item x="13"/>
        <item x="21"/>
        <item x="32"/>
        <item x="5"/>
        <item x="10"/>
        <item x="30"/>
        <item x="2"/>
        <item x="12"/>
        <item x="17"/>
        <item x="1"/>
        <item x="4"/>
        <item x="23"/>
        <item x="22"/>
        <item x="27"/>
        <item x="6"/>
        <item x="15"/>
        <item x="18"/>
        <item x="31"/>
        <item x="7"/>
        <item x="25"/>
        <item t="default"/>
      </items>
    </pivotField>
  </pivotFields>
  <rowFields count="1">
    <field x="5"/>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Items count="1">
    <i/>
  </colItems>
  <dataFields count="1">
    <dataField name="SUM of Distance Meters" fld="2"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2CBE35-5ADB-4DDE-B77F-B77FCCC99EE0}"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1:B43" firstHeaderRow="1" firstDataRow="1" firstDataCol="1"/>
  <pivotFields count="11">
    <pivotField numFmtId="14" showAll="0">
      <items count="89">
        <item x="0"/>
        <item x="1"/>
        <item x="2"/>
        <item x="3"/>
        <item x="4"/>
        <item x="5"/>
        <item x="6"/>
        <item x="7"/>
        <item x="8"/>
        <item x="9"/>
        <item x="10"/>
        <item x="11"/>
        <item x="12"/>
        <item x="13"/>
        <item x="14"/>
        <item x="15"/>
        <item x="16"/>
        <item x="17"/>
        <item x="18"/>
        <item x="19"/>
        <item x="20"/>
        <item x="21"/>
        <item x="22"/>
        <item x="23"/>
        <item x="24"/>
        <item x="25"/>
        <item x="26"/>
        <item x="27"/>
        <item x="28"/>
        <item x="30"/>
        <item x="29"/>
        <item x="31"/>
        <item x="32"/>
        <item x="33"/>
        <item x="34"/>
        <item x="36"/>
        <item x="35"/>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showAll="0"/>
    <pivotField showAll="0"/>
    <pivotField showAll="0"/>
    <pivotField showAll="0"/>
    <pivotField axis="axisRow" showAll="0" sortType="descending">
      <items count="35">
        <item x="3"/>
        <item x="8"/>
        <item x="0"/>
        <item x="29"/>
        <item x="33"/>
        <item x="9"/>
        <item x="24"/>
        <item x="28"/>
        <item x="11"/>
        <item x="16"/>
        <item x="26"/>
        <item x="20"/>
        <item x="14"/>
        <item x="19"/>
        <item x="13"/>
        <item x="21"/>
        <item x="32"/>
        <item x="5"/>
        <item x="10"/>
        <item x="30"/>
        <item x="2"/>
        <item x="12"/>
        <item x="17"/>
        <item h="1" x="1"/>
        <item x="4"/>
        <item h="1" x="23"/>
        <item x="22"/>
        <item x="27"/>
        <item h="1" x="6"/>
        <item x="15"/>
        <item x="18"/>
        <item x="31"/>
        <item x="7"/>
        <item x="2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s>
  <rowFields count="1">
    <field x="5"/>
  </rowFields>
  <rowItems count="32">
    <i>
      <x v="20"/>
    </i>
    <i>
      <x v="24"/>
    </i>
    <i>
      <x/>
    </i>
    <i>
      <x v="5"/>
    </i>
    <i>
      <x v="21"/>
    </i>
    <i>
      <x v="27"/>
    </i>
    <i>
      <x v="4"/>
    </i>
    <i>
      <x v="31"/>
    </i>
    <i>
      <x v="32"/>
    </i>
    <i>
      <x v="26"/>
    </i>
    <i>
      <x v="22"/>
    </i>
    <i>
      <x v="6"/>
    </i>
    <i>
      <x v="19"/>
    </i>
    <i>
      <x v="8"/>
    </i>
    <i>
      <x v="2"/>
    </i>
    <i>
      <x v="30"/>
    </i>
    <i>
      <x v="18"/>
    </i>
    <i>
      <x v="9"/>
    </i>
    <i>
      <x v="1"/>
    </i>
    <i>
      <x v="11"/>
    </i>
    <i>
      <x v="12"/>
    </i>
    <i>
      <x v="10"/>
    </i>
    <i>
      <x v="7"/>
    </i>
    <i>
      <x v="3"/>
    </i>
    <i>
      <x v="29"/>
    </i>
    <i>
      <x v="16"/>
    </i>
    <i>
      <x v="17"/>
    </i>
    <i>
      <x v="13"/>
    </i>
    <i>
      <x v="33"/>
    </i>
    <i>
      <x v="14"/>
    </i>
    <i>
      <x v="15"/>
    </i>
    <i t="grand">
      <x/>
    </i>
  </rowItems>
  <colItems count="1">
    <i/>
  </colItems>
  <dataFields count="1">
    <dataField name="Count of M/A/E" fld="1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FE3495-B5EB-4635-830E-5DE09CC3A407}"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7" firstHeaderRow="0" firstDataRow="1" firstDataCol="1"/>
  <pivotFields count="11">
    <pivotField numFmtId="14" showAll="0">
      <items count="89">
        <item x="0"/>
        <item x="1"/>
        <item x="2"/>
        <item x="3"/>
        <item x="4"/>
        <item x="5"/>
        <item x="6"/>
        <item x="7"/>
        <item x="8"/>
        <item x="9"/>
        <item x="10"/>
        <item x="11"/>
        <item x="12"/>
        <item x="13"/>
        <item x="14"/>
        <item x="15"/>
        <item x="16"/>
        <item x="17"/>
        <item x="18"/>
        <item x="19"/>
        <item x="20"/>
        <item x="21"/>
        <item x="22"/>
        <item x="23"/>
        <item x="24"/>
        <item x="25"/>
        <item x="26"/>
        <item x="27"/>
        <item x="28"/>
        <item x="30"/>
        <item x="29"/>
        <item x="31"/>
        <item x="32"/>
        <item x="33"/>
        <item x="34"/>
        <item x="36"/>
        <item x="35"/>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showAll="0"/>
    <pivotField showAll="0"/>
    <pivotField showAll="0"/>
    <pivotField showAll="0"/>
    <pivotField dataField="1" showAll="0">
      <items count="35">
        <item x="3"/>
        <item x="8"/>
        <item x="0"/>
        <item x="29"/>
        <item x="33"/>
        <item x="9"/>
        <item x="24"/>
        <item x="28"/>
        <item x="11"/>
        <item x="16"/>
        <item x="26"/>
        <item x="20"/>
        <item x="14"/>
        <item x="19"/>
        <item x="13"/>
        <item x="21"/>
        <item x="32"/>
        <item x="5"/>
        <item x="10"/>
        <item x="30"/>
        <item x="2"/>
        <item x="12"/>
        <item x="17"/>
        <item h="1" x="1"/>
        <item x="4"/>
        <item h="1" x="23"/>
        <item x="22"/>
        <item x="27"/>
        <item h="1" x="6"/>
        <item x="15"/>
        <item x="18"/>
        <item x="31"/>
        <item x="7"/>
        <item x="25"/>
        <item t="default"/>
      </items>
    </pivotField>
    <pivotField dataField="1" showAll="0"/>
    <pivotField dataField="1" showAll="0"/>
    <pivotField dataField="1" showAll="0"/>
    <pivotField showAll="0"/>
    <pivotField axis="axisRow" showAll="0">
      <items count="4">
        <item x="2"/>
        <item x="1"/>
        <item x="0"/>
        <item t="default"/>
      </items>
    </pivotField>
  </pivotFields>
  <rowFields count="1">
    <field x="10"/>
  </rowFields>
  <rowItems count="4">
    <i>
      <x/>
    </i>
    <i>
      <x v="1"/>
    </i>
    <i>
      <x v="2"/>
    </i>
    <i t="grand">
      <x/>
    </i>
  </rowItems>
  <colFields count="1">
    <field x="-2"/>
  </colFields>
  <colItems count="4">
    <i>
      <x/>
    </i>
    <i i="1">
      <x v="1"/>
    </i>
    <i i="2">
      <x v="2"/>
    </i>
    <i i="3">
      <x v="3"/>
    </i>
  </colItems>
  <dataFields count="4">
    <dataField name="Count of City" fld="5" subtotal="count" baseField="0" baseItem="0"/>
    <dataField name="Average of Elevation feet" fld="7" subtotal="average" baseField="10" baseItem="0"/>
    <dataField name="Sum of Distance in miles" fld="6" baseField="0" baseItem="0" numFmtId="2"/>
    <dataField name="Average of Pace(minutes/mile)" fld="8" subtotal="average" baseField="10" baseItem="0" numFmtId="165"/>
  </dataFields>
  <formats count="3">
    <format dxfId="11">
      <pivotArea outline="0" collapsedLevelsAreSubtotals="1" fieldPosition="0">
        <references count="1">
          <reference field="4294967294" count="1" selected="0">
            <x v="2"/>
          </reference>
        </references>
      </pivotArea>
    </format>
    <format dxfId="10">
      <pivotArea collapsedLevelsAreSubtotals="1" fieldPosition="0">
        <references count="2">
          <reference field="4294967294" count="1" selected="0">
            <x v="3"/>
          </reference>
          <reference field="10" count="1">
            <x v="0"/>
          </reference>
        </references>
      </pivotArea>
    </format>
    <format dxfId="9">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4A25F2-4CBD-4048-85A3-717BC688AACB}"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7" firstHeaderRow="0" firstDataRow="1" firstDataCol="1"/>
  <pivotFields count="11">
    <pivotField numFmtId="14" showAll="0">
      <items count="89">
        <item x="0"/>
        <item x="1"/>
        <item x="2"/>
        <item x="3"/>
        <item h="1" x="4"/>
        <item h="1" x="5"/>
        <item h="1" x="6"/>
        <item h="1" x="7"/>
        <item h="1" x="8"/>
        <item h="1" x="9"/>
        <item h="1" x="10"/>
        <item h="1" x="11"/>
        <item h="1" x="12"/>
        <item h="1" x="13"/>
        <item h="1" x="14"/>
        <item x="15"/>
        <item x="16"/>
        <item x="17"/>
        <item x="18"/>
        <item x="19"/>
        <item x="20"/>
        <item x="21"/>
        <item x="22"/>
        <item x="23"/>
        <item x="24"/>
        <item h="1" x="25"/>
        <item h="1" x="26"/>
        <item h="1" x="27"/>
        <item h="1" x="28"/>
        <item h="1" x="30"/>
        <item h="1" x="29"/>
        <item h="1" x="31"/>
        <item h="1" x="32"/>
        <item h="1" x="33"/>
        <item h="1" x="34"/>
        <item h="1" x="36"/>
        <item h="1" x="35"/>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t="default"/>
      </items>
    </pivotField>
    <pivotField showAll="0"/>
    <pivotField showAll="0"/>
    <pivotField showAll="0"/>
    <pivotField showAll="0"/>
    <pivotField dataField="1" showAll="0">
      <items count="35">
        <item x="3"/>
        <item x="8"/>
        <item x="0"/>
        <item x="29"/>
        <item x="33"/>
        <item x="9"/>
        <item x="24"/>
        <item x="28"/>
        <item x="11"/>
        <item x="16"/>
        <item x="26"/>
        <item x="20"/>
        <item x="14"/>
        <item x="19"/>
        <item x="13"/>
        <item x="21"/>
        <item x="32"/>
        <item x="5"/>
        <item x="10"/>
        <item x="30"/>
        <item x="2"/>
        <item x="12"/>
        <item x="17"/>
        <item h="1" x="1"/>
        <item x="4"/>
        <item h="1" x="23"/>
        <item x="22"/>
        <item x="27"/>
        <item h="1" x="6"/>
        <item x="15"/>
        <item x="18"/>
        <item x="31"/>
        <item x="7"/>
        <item x="25"/>
        <item t="default"/>
      </items>
    </pivotField>
    <pivotField dataField="1" showAll="0"/>
    <pivotField dataField="1" showAll="0"/>
    <pivotField dataField="1" showAll="0"/>
    <pivotField showAll="0"/>
    <pivotField axis="axisRow" showAll="0">
      <items count="4">
        <item x="2"/>
        <item x="1"/>
        <item x="0"/>
        <item t="default"/>
      </items>
    </pivotField>
  </pivotFields>
  <rowFields count="1">
    <field x="10"/>
  </rowFields>
  <rowItems count="4">
    <i>
      <x/>
    </i>
    <i>
      <x v="1"/>
    </i>
    <i>
      <x v="2"/>
    </i>
    <i t="grand">
      <x/>
    </i>
  </rowItems>
  <colFields count="1">
    <field x="-2"/>
  </colFields>
  <colItems count="4">
    <i>
      <x/>
    </i>
    <i i="1">
      <x v="1"/>
    </i>
    <i i="2">
      <x v="2"/>
    </i>
    <i i="3">
      <x v="3"/>
    </i>
  </colItems>
  <dataFields count="4">
    <dataField name="Count of City" fld="5" subtotal="count" baseField="0" baseItem="0"/>
    <dataField name="Average of Elevation feet" fld="7" subtotal="average" baseField="10" baseItem="0"/>
    <dataField name="Sum of Distance in miles" fld="6" baseField="0" baseItem="0" numFmtId="2"/>
    <dataField name="Average of Pace(minutes/mile)" fld="8" subtotal="average" baseField="10" baseItem="0" numFmtId="165"/>
  </dataFields>
  <formats count="9">
    <format dxfId="6">
      <pivotArea outline="0" collapsedLevelsAreSubtotals="1" fieldPosition="0">
        <references count="1">
          <reference field="4294967294" count="1" selected="0">
            <x v="2"/>
          </reference>
        </references>
      </pivotArea>
    </format>
    <format dxfId="7">
      <pivotArea collapsedLevelsAreSubtotals="1" fieldPosition="0">
        <references count="2">
          <reference field="4294967294" count="1" selected="0">
            <x v="3"/>
          </reference>
          <reference field="10" count="1">
            <x v="0"/>
          </reference>
        </references>
      </pivotArea>
    </format>
    <format dxfId="8">
      <pivotArea outline="0" collapsedLevelsAreSubtotals="1" fieldPosition="0">
        <references count="1">
          <reference field="4294967294" count="1" selected="0">
            <x v="3"/>
          </reference>
        </references>
      </pivotArea>
    </format>
    <format dxfId="5">
      <pivotArea type="all" dataOnly="0" outline="0" fieldPosition="0"/>
    </format>
    <format dxfId="4">
      <pivotArea outline="0" collapsedLevelsAreSubtotals="1" fieldPosition="0"/>
    </format>
    <format dxfId="3">
      <pivotArea field="10" type="button" dataOnly="0" labelOnly="1" outline="0" axis="axisRow" fieldPosition="0"/>
    </format>
    <format dxfId="2">
      <pivotArea dataOnly="0" labelOnly="1" fieldPosition="0">
        <references count="1">
          <reference field="10" count="0"/>
        </references>
      </pivotArea>
    </format>
    <format dxfId="1">
      <pivotArea dataOnly="0" labelOnly="1" grandRow="1" outline="0" fieldPosition="0"/>
    </format>
    <format dxfId="0">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Time" xr10:uid="{16E7A4C7-3B74-48FD-A9DE-2DD1B759448E}" sourceName="Date/Time">
  <pivotTables>
    <pivotTable tabId="17" name="PivotTable1"/>
    <pivotTable tabId="17" name="PivotTable2"/>
  </pivotTables>
  <data>
    <tabular pivotCacheId="569224300">
      <items count="88">
        <i x="0" s="1"/>
        <i x="3" s="1"/>
        <i x="4" s="1"/>
        <i x="5" s="1"/>
        <i x="6" s="1"/>
        <i x="7" s="1"/>
        <i x="8" s="1"/>
        <i x="9" s="1"/>
        <i x="10" s="1"/>
        <i x="11" s="1"/>
        <i x="12" s="1"/>
        <i x="13" s="1"/>
        <i x="14" s="1"/>
        <i x="15" s="1"/>
        <i x="16" s="1"/>
        <i x="17" s="1"/>
        <i x="18" s="1"/>
        <i x="19" s="1"/>
        <i x="20" s="1"/>
        <i x="22" s="1"/>
        <i x="23" s="1"/>
        <i x="24" s="1"/>
        <i x="25" s="1"/>
        <i x="26" s="1"/>
        <i x="27" s="1"/>
        <i x="28" s="1"/>
        <i x="30" s="1"/>
        <i x="29" s="1"/>
        <i x="31" s="1"/>
        <i x="32" s="1"/>
        <i x="33" s="1"/>
        <i x="34" s="1"/>
        <i x="36" s="1"/>
        <i x="35" s="1"/>
        <i x="37" s="1"/>
        <i x="38" s="1"/>
        <i x="39" s="1"/>
        <i x="40" s="1"/>
        <i x="41" s="1"/>
        <i x="42" s="1"/>
        <i x="43" s="1"/>
        <i x="44" s="1"/>
        <i x="45" s="1"/>
        <i x="46" s="1"/>
        <i x="47" s="1"/>
        <i x="48" s="1"/>
        <i x="49" s="1"/>
        <i x="50" s="1"/>
        <i x="51" s="1"/>
        <i x="52" s="1"/>
        <i x="53"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1" s="1" nd="1"/>
        <i x="2" s="1" nd="1"/>
        <i x="21" s="1" nd="1"/>
        <i x="5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A1249651-CC2D-47CB-AC50-3C4E02E13544}" sourceName="City">
  <pivotTables>
    <pivotTable tabId="17" name="PivotTable2"/>
    <pivotTable tabId="18" name="PivotTable3"/>
    <pivotTable tabId="17" name="PivotTable1"/>
  </pivotTables>
  <data>
    <tabular pivotCacheId="569224300">
      <items count="34">
        <i x="3" s="1"/>
        <i x="8" s="1"/>
        <i x="0" s="1"/>
        <i x="29" s="1"/>
        <i x="33" s="1"/>
        <i x="9" s="1"/>
        <i x="24" s="1"/>
        <i x="28" s="1"/>
        <i x="11" s="1"/>
        <i x="16" s="1"/>
        <i x="26" s="1"/>
        <i x="20" s="1"/>
        <i x="14" s="1"/>
        <i x="19" s="1"/>
        <i x="13" s="1"/>
        <i x="21" s="1"/>
        <i x="32" s="1"/>
        <i x="5" s="1"/>
        <i x="10" s="1"/>
        <i x="30" s="1"/>
        <i x="2" s="1"/>
        <i x="12" s="1"/>
        <i x="17" s="1"/>
        <i x="1"/>
        <i x="4" s="1"/>
        <i x="23"/>
        <i x="22" s="1"/>
        <i x="27" s="1"/>
        <i x="6"/>
        <i x="15" s="1"/>
        <i x="18" s="1"/>
        <i x="31" s="1"/>
        <i x="7" s="1"/>
        <i x="2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1" xr10:uid="{00000000-0013-0000-FFFF-FFFF01000000}" sourceName="Column1">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1_1" xr10:uid="{00000000-0014-0000-FFFF-FFFF01000000}" cache="SlicerCache_Table_1_Col_1" caption="Column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Time" xr10:uid="{6B38BF9A-4688-4AE0-AB04-E19132114228}" cache="Slicer_Date_Time" caption="Date/Time" startItem="14" rowHeight="234950"/>
  <slicer name="City" xr10:uid="{01005ADC-6F2F-4083-B9C6-67AEB513CF28}" cache="Slicer_City" caption="City"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Time 1" xr10:uid="{4FF59B45-792E-4345-BD90-5F98D21AB921}" cache="Slicer_Date_Time" caption="Date/Time" startItem="14" rowHeight="234950"/>
  <slicer name="City 1" xr10:uid="{87F31F9D-E218-4824-B1CB-62142A70A67A}" cache="Slicer_City" caption="City" startItem="2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H89" headerRowCount="0">
  <tableColumns count="8">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s>
  <tableStyleInfo showFirstColumn="0" showLastColumn="0" showRowStripes="0"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A8372BF-A2DD-4B40-B9C4-3055403EC7CE}" name="Table_13" displayName="Table_13" ref="A1:K89" headerRowCount="0" headerRowCellStyle="Normal" dataCellStyle="Normal" totalsRowCellStyle="Normal">
  <tableColumns count="11">
    <tableColumn id="1" xr3:uid="{38988F4C-7475-4A13-99C8-D67345357ACB}" name="Column1" dataCellStyle="Normal"/>
    <tableColumn id="2" xr3:uid="{E8C21CE2-1EE6-4D51-A679-F41ECDB6D622}" name="Column2" dataCellStyle="Normal"/>
    <tableColumn id="3" xr3:uid="{F97BEF30-4AC1-4EC9-BCCD-19DCE73A7A37}" name="Column3" dataCellStyle="Normal"/>
    <tableColumn id="4" xr3:uid="{B5677AFE-97FE-4001-A826-F86A1A958835}" name="Column4" dataCellStyle="Normal"/>
    <tableColumn id="5" xr3:uid="{22A27582-A946-429C-B7D4-956DCBC82DFD}" name="Column5" dataCellStyle="Normal"/>
    <tableColumn id="6" xr3:uid="{134CC42D-9B37-42BB-BE46-FF549FE1CA11}" name="Column6" dataCellStyle="Normal"/>
    <tableColumn id="7" xr3:uid="{84D203AC-D671-4FA3-93CB-7FB38AEEB0C1}" name="Column7" dataCellStyle="Normal"/>
    <tableColumn id="8" xr3:uid="{A51FF4E0-CCA4-4AE5-B45A-740A9382639D}" name="Column8" dataCellStyle="Normal"/>
    <tableColumn id="9" xr3:uid="{B9BFA51A-B483-4EC2-89FF-F82E1D3D9A1A}" name="Column9" dataCellStyle="Normal"/>
    <tableColumn id="10" xr3:uid="{EDDC404F-074C-4E87-BF16-EDE24A2F9C8A}" name="Column10" dataCellStyle="Normal"/>
    <tableColumn id="11" xr3:uid="{EEB59031-CFE9-443A-B436-CAD93A580D06}" name="Column11" dataCellStyle="Normal"/>
  </tableColumns>
  <tableStyleInfo name="TableStyleLight1"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64F9179-8678-44D2-9795-D9FBD21E6B25}" name="Table4" displayName="Table4" ref="A1:K89" totalsRowShown="0" dataDxfId="24" tableBorderDxfId="23">
  <autoFilter ref="A1:K89" xr:uid="{B64F9179-8678-44D2-9795-D9FBD21E6B25}"/>
  <tableColumns count="11">
    <tableColumn id="1" xr3:uid="{DE85B0F5-2B19-408E-BD5D-04C8A29F8023}" name="Date/Time" dataDxfId="12"/>
    <tableColumn id="2" xr3:uid="{C7A5BAB5-B039-4181-A78B-5C1E2360D768}" name="Time" dataDxfId="22"/>
    <tableColumn id="3" xr3:uid="{CFC7FE16-A635-4E16-B770-40B241D30884}" name="Distance Meters" dataDxfId="21"/>
    <tableColumn id="4" xr3:uid="{EF380E6E-238A-40AE-B0D9-B438CF6ACAB0}" name="Duration" dataDxfId="20"/>
    <tableColumn id="5" xr3:uid="{CA4937BC-99C2-4795-A81A-B28258FF1833}" name="Elevation Cm" dataDxfId="19"/>
    <tableColumn id="6" xr3:uid="{A4F89B0D-972F-498A-8FBE-73F5C50BB348}" name="City" dataDxfId="18"/>
    <tableColumn id="7" xr3:uid="{C97A761B-E235-44FC-B2A9-29EB8C7D3D84}" name="Distance in miles" dataDxfId="17">
      <calculatedColumnFormula>CONVERT(Table_13[[#This Row],[Column3]],"m","mi")</calculatedColumnFormula>
    </tableColumn>
    <tableColumn id="8" xr3:uid="{1FBEC0D7-7593-4230-9B7E-322A34064D6B}" name="Elevation feet" dataDxfId="16">
      <calculatedColumnFormula>CONVERT(Table_13[[#This Row],[Column5]],"cm","ft")</calculatedColumnFormula>
    </tableColumn>
    <tableColumn id="9" xr3:uid="{3A790F55-BED5-494D-9F87-77436544A3B2}" name="Pace(minutes/mile)" dataDxfId="15">
      <calculatedColumnFormula>Table_13[[#This Row],[Column4]]/Table_13[[#This Row],[Column7]]</calculatedColumnFormula>
    </tableColumn>
    <tableColumn id="10" xr3:uid="{845E7366-8282-4B5C-AECC-DDFB7DF8F616}" name="Hour" dataDxfId="14">
      <calculatedColumnFormula>HOUR(Table_13[[#This Row],[Column2]])</calculatedColumnFormula>
    </tableColumn>
    <tableColumn id="11" xr3:uid="{6DC2857E-3985-4845-ACF8-E2CDCBFB01A4}" name="M/A/E" dataDxfId="13">
      <calculatedColumnFormula>IF(Table_13[[#This Row],[Column10]]&lt;12,"M",IF(Table_13[[#This Row],[Column10]]&gt;18,"E","A"))</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5"/>
  </sheetPr>
  <dimension ref="A1:H1000"/>
  <sheetViews>
    <sheetView topLeftCell="A62" workbookViewId="0">
      <selection activeCell="A2" sqref="A2:A89"/>
    </sheetView>
  </sheetViews>
  <sheetFormatPr defaultColWidth="14.44140625" defaultRowHeight="15" customHeight="1" x14ac:dyDescent="0.3"/>
  <cols>
    <col min="1" max="1" width="11" bestFit="1" customWidth="1"/>
    <col min="2" max="2" width="8.44140625" customWidth="1"/>
    <col min="3" max="3" width="14.33203125" customWidth="1"/>
    <col min="4" max="4" width="7.6640625" customWidth="1"/>
    <col min="5" max="5" width="11.44140625" customWidth="1"/>
    <col min="6" max="6" width="13.88671875" customWidth="1"/>
    <col min="7" max="26" width="8.6640625" customWidth="1"/>
  </cols>
  <sheetData>
    <row r="1" spans="1:8" ht="14.25" customHeight="1" x14ac:dyDescent="0.3">
      <c r="A1" s="1" t="s">
        <v>0</v>
      </c>
      <c r="B1" s="2" t="s">
        <v>1</v>
      </c>
      <c r="C1" s="3" t="s">
        <v>2</v>
      </c>
      <c r="D1" s="4" t="s">
        <v>3</v>
      </c>
      <c r="E1" s="5" t="s">
        <v>4</v>
      </c>
      <c r="F1" s="6" t="s">
        <v>5</v>
      </c>
    </row>
    <row r="2" spans="1:8" ht="14.25" customHeight="1" x14ac:dyDescent="0.3">
      <c r="A2" s="7">
        <v>42872</v>
      </c>
      <c r="B2" s="8">
        <v>0.28055555555555556</v>
      </c>
      <c r="C2" s="9">
        <v>3029.8</v>
      </c>
      <c r="D2" s="10">
        <v>1.4328703703703703E-2</v>
      </c>
      <c r="E2" s="11">
        <v>1238</v>
      </c>
      <c r="F2" s="12" t="s">
        <v>6</v>
      </c>
      <c r="G2" s="13">
        <f>CONVERT(C2,"m","mi")</f>
        <v>1.8826304382406744</v>
      </c>
      <c r="H2" s="13">
        <f t="shared" ref="H2:H89" si="0">HOUR(B2)</f>
        <v>6</v>
      </c>
    </row>
    <row r="3" spans="1:8" ht="14.25" customHeight="1" x14ac:dyDescent="0.3">
      <c r="A3" s="7">
        <v>42992</v>
      </c>
      <c r="B3" s="8">
        <v>0.81944444444444442</v>
      </c>
      <c r="C3" s="9">
        <v>4030.9</v>
      </c>
      <c r="D3" s="10">
        <v>1.9386574074074073E-2</v>
      </c>
      <c r="E3" s="11">
        <v>1675</v>
      </c>
      <c r="F3" s="12" t="s">
        <v>7</v>
      </c>
      <c r="H3" s="13">
        <f t="shared" si="0"/>
        <v>19</v>
      </c>
    </row>
    <row r="4" spans="1:8" ht="14.25" customHeight="1" x14ac:dyDescent="0.3">
      <c r="A4" s="7">
        <v>42996</v>
      </c>
      <c r="B4" s="8">
        <v>0.87430555555555556</v>
      </c>
      <c r="C4" s="9">
        <v>3067.1</v>
      </c>
      <c r="D4" s="10">
        <v>1.5520833333333333E-2</v>
      </c>
      <c r="E4" s="11">
        <v>1341</v>
      </c>
      <c r="F4" s="12" t="s">
        <v>7</v>
      </c>
      <c r="H4" s="13">
        <f t="shared" si="0"/>
        <v>20</v>
      </c>
    </row>
    <row r="5" spans="1:8" ht="14.25" customHeight="1" x14ac:dyDescent="0.3">
      <c r="A5" s="7">
        <v>42999</v>
      </c>
      <c r="B5" s="8">
        <v>0.66874999999999996</v>
      </c>
      <c r="C5" s="9">
        <v>4317.8</v>
      </c>
      <c r="D5" s="10">
        <v>1.8900462962962963E-2</v>
      </c>
      <c r="E5" s="11">
        <v>1633</v>
      </c>
      <c r="F5" s="12" t="s">
        <v>8</v>
      </c>
      <c r="H5" s="13">
        <f t="shared" si="0"/>
        <v>16</v>
      </c>
    </row>
    <row r="6" spans="1:8" ht="14.25" customHeight="1" x14ac:dyDescent="0.3">
      <c r="A6" s="7">
        <v>43211</v>
      </c>
      <c r="B6" s="8">
        <v>0.43611111111111112</v>
      </c>
      <c r="C6" s="9">
        <v>4004.5</v>
      </c>
      <c r="D6" s="10">
        <v>1.863425925925926E-2</v>
      </c>
      <c r="E6" s="11">
        <v>1610</v>
      </c>
      <c r="F6" s="12" t="s">
        <v>8</v>
      </c>
      <c r="H6" s="13">
        <f t="shared" si="0"/>
        <v>10</v>
      </c>
    </row>
    <row r="7" spans="1:8" ht="14.25" customHeight="1" x14ac:dyDescent="0.3">
      <c r="A7" s="7">
        <v>43213</v>
      </c>
      <c r="B7" s="8">
        <v>0.8</v>
      </c>
      <c r="C7" s="9">
        <v>5027.8</v>
      </c>
      <c r="D7" s="10">
        <v>2.329861111111111E-2</v>
      </c>
      <c r="E7" s="11">
        <v>2013</v>
      </c>
      <c r="F7" s="12" t="s">
        <v>8</v>
      </c>
      <c r="H7" s="13">
        <f t="shared" si="0"/>
        <v>19</v>
      </c>
    </row>
    <row r="8" spans="1:8" ht="14.25" customHeight="1" x14ac:dyDescent="0.3">
      <c r="A8" s="7">
        <v>43218</v>
      </c>
      <c r="B8" s="8">
        <v>0.86944444444444446</v>
      </c>
      <c r="C8" s="9">
        <v>4018.3</v>
      </c>
      <c r="D8" s="10">
        <v>1.8692129629629628E-2</v>
      </c>
      <c r="E8" s="11">
        <v>1615</v>
      </c>
      <c r="F8" s="12" t="s">
        <v>8</v>
      </c>
      <c r="H8" s="13">
        <f t="shared" si="0"/>
        <v>20</v>
      </c>
    </row>
    <row r="9" spans="1:8" ht="14.25" customHeight="1" x14ac:dyDescent="0.3">
      <c r="A9" s="7">
        <v>43220</v>
      </c>
      <c r="B9" s="8">
        <v>0.84930555555555554</v>
      </c>
      <c r="C9" s="9">
        <v>5071.8999999999996</v>
      </c>
      <c r="D9" s="10">
        <v>2.3715277777777776E-2</v>
      </c>
      <c r="E9" s="11">
        <v>2049</v>
      </c>
      <c r="F9" s="12" t="s">
        <v>9</v>
      </c>
      <c r="H9" s="13">
        <f t="shared" si="0"/>
        <v>20</v>
      </c>
    </row>
    <row r="10" spans="1:8" ht="14.25" customHeight="1" x14ac:dyDescent="0.3">
      <c r="A10" s="7">
        <v>43222</v>
      </c>
      <c r="B10" s="8">
        <v>0.87569444444444444</v>
      </c>
      <c r="C10" s="9">
        <v>5011.7</v>
      </c>
      <c r="D10" s="10">
        <v>2.2685185185185187E-2</v>
      </c>
      <c r="E10" s="11">
        <v>1960</v>
      </c>
      <c r="F10" s="12" t="s">
        <v>9</v>
      </c>
      <c r="H10" s="13">
        <f t="shared" si="0"/>
        <v>21</v>
      </c>
    </row>
    <row r="11" spans="1:8" ht="14.25" customHeight="1" x14ac:dyDescent="0.3">
      <c r="A11" s="7">
        <v>43227</v>
      </c>
      <c r="B11" s="8">
        <v>0.30902777777777779</v>
      </c>
      <c r="C11" s="9">
        <v>4045.9</v>
      </c>
      <c r="D11" s="10">
        <v>1.7638888888888888E-2</v>
      </c>
      <c r="E11" s="11">
        <v>1524</v>
      </c>
      <c r="F11" s="12" t="s">
        <v>9</v>
      </c>
      <c r="H11" s="13">
        <f t="shared" si="0"/>
        <v>7</v>
      </c>
    </row>
    <row r="12" spans="1:8" ht="14.25" customHeight="1" x14ac:dyDescent="0.3">
      <c r="A12" s="7">
        <v>43230</v>
      </c>
      <c r="B12" s="8">
        <v>0.78472222222222221</v>
      </c>
      <c r="C12" s="9">
        <v>5036.5</v>
      </c>
      <c r="D12" s="10">
        <v>2.2592592592592591E-2</v>
      </c>
      <c r="E12" s="11">
        <v>1952</v>
      </c>
      <c r="F12" s="12" t="s">
        <v>9</v>
      </c>
      <c r="H12" s="13">
        <f t="shared" si="0"/>
        <v>18</v>
      </c>
    </row>
    <row r="13" spans="1:8" ht="14.25" customHeight="1" x14ac:dyDescent="0.3">
      <c r="A13" s="7">
        <v>43233</v>
      </c>
      <c r="B13" s="8">
        <v>0.80138888888888893</v>
      </c>
      <c r="C13" s="9">
        <v>6042.3</v>
      </c>
      <c r="D13" s="10">
        <v>2.7280092592592592E-2</v>
      </c>
      <c r="E13" s="11">
        <v>2357</v>
      </c>
      <c r="F13" s="12" t="s">
        <v>10</v>
      </c>
      <c r="H13" s="13">
        <f t="shared" si="0"/>
        <v>19</v>
      </c>
    </row>
    <row r="14" spans="1:8" ht="14.25" customHeight="1" x14ac:dyDescent="0.3">
      <c r="A14" s="7">
        <v>43235</v>
      </c>
      <c r="B14" s="8">
        <v>0.8354166666666667</v>
      </c>
      <c r="C14" s="9">
        <v>5089.2</v>
      </c>
      <c r="D14" s="10">
        <v>2.3009259259259261E-2</v>
      </c>
      <c r="E14" s="11">
        <v>1988</v>
      </c>
      <c r="F14" s="12" t="s">
        <v>10</v>
      </c>
      <c r="H14" s="13">
        <f t="shared" si="0"/>
        <v>20</v>
      </c>
    </row>
    <row r="15" spans="1:8" ht="14.25" customHeight="1" x14ac:dyDescent="0.3">
      <c r="A15" s="7">
        <v>43237</v>
      </c>
      <c r="B15" s="8">
        <v>0.28472222222222221</v>
      </c>
      <c r="C15" s="9">
        <v>4027.4</v>
      </c>
      <c r="D15" s="10">
        <v>1.7673611111111112E-2</v>
      </c>
      <c r="E15" s="11">
        <v>1527</v>
      </c>
      <c r="F15" s="12" t="s">
        <v>10</v>
      </c>
      <c r="H15" s="13">
        <f t="shared" si="0"/>
        <v>6</v>
      </c>
    </row>
    <row r="16" spans="1:8" ht="14.25" customHeight="1" x14ac:dyDescent="0.3">
      <c r="A16" s="7">
        <v>43239</v>
      </c>
      <c r="B16" s="8">
        <v>0.76736111111111116</v>
      </c>
      <c r="C16" s="9">
        <v>5021.5</v>
      </c>
      <c r="D16" s="10">
        <v>2.2118055555555554E-2</v>
      </c>
      <c r="E16" s="11">
        <v>1911</v>
      </c>
      <c r="F16" s="12" t="s">
        <v>10</v>
      </c>
      <c r="H16" s="13">
        <f t="shared" si="0"/>
        <v>18</v>
      </c>
    </row>
    <row r="17" spans="1:8" ht="14.25" customHeight="1" x14ac:dyDescent="0.3">
      <c r="A17" s="7">
        <v>43241</v>
      </c>
      <c r="B17" s="8">
        <v>0.82916666666666672</v>
      </c>
      <c r="C17" s="9">
        <v>6026.2</v>
      </c>
      <c r="D17" s="10">
        <v>2.6550925925925926E-2</v>
      </c>
      <c r="E17" s="11">
        <v>2294</v>
      </c>
      <c r="F17" s="12" t="s">
        <v>11</v>
      </c>
      <c r="H17" s="13">
        <f t="shared" si="0"/>
        <v>19</v>
      </c>
    </row>
    <row r="18" spans="1:8" ht="14.25" customHeight="1" x14ac:dyDescent="0.3">
      <c r="A18" s="7">
        <v>43243</v>
      </c>
      <c r="B18" s="8">
        <v>0.34236111111111112</v>
      </c>
      <c r="C18" s="9">
        <v>4061.2</v>
      </c>
      <c r="D18" s="10">
        <v>1.8124999999999999E-2</v>
      </c>
      <c r="E18" s="11">
        <v>1566</v>
      </c>
      <c r="F18" s="12" t="s">
        <v>8</v>
      </c>
      <c r="H18" s="13">
        <f t="shared" si="0"/>
        <v>8</v>
      </c>
    </row>
    <row r="19" spans="1:8" ht="14.25" customHeight="1" x14ac:dyDescent="0.3">
      <c r="A19" s="7">
        <v>43246</v>
      </c>
      <c r="B19" s="8">
        <v>0.78611111111111109</v>
      </c>
      <c r="C19" s="9">
        <v>4897.3999999999996</v>
      </c>
      <c r="D19" s="10">
        <v>2.2476851851851852E-2</v>
      </c>
      <c r="E19" s="11">
        <v>1942</v>
      </c>
      <c r="F19" s="12" t="s">
        <v>8</v>
      </c>
      <c r="H19" s="13">
        <f t="shared" si="0"/>
        <v>18</v>
      </c>
    </row>
    <row r="20" spans="1:8" ht="14.25" customHeight="1" x14ac:dyDescent="0.3">
      <c r="A20" s="7">
        <v>43248</v>
      </c>
      <c r="B20" s="8">
        <v>0.74375000000000002</v>
      </c>
      <c r="C20" s="9">
        <v>5841.8</v>
      </c>
      <c r="D20" s="10">
        <v>2.7199074074074073E-2</v>
      </c>
      <c r="E20" s="11">
        <v>2350</v>
      </c>
      <c r="F20" s="12" t="s">
        <v>8</v>
      </c>
      <c r="H20" s="13">
        <f t="shared" si="0"/>
        <v>17</v>
      </c>
    </row>
    <row r="21" spans="1:8" ht="14.25" customHeight="1" x14ac:dyDescent="0.3">
      <c r="A21" s="7">
        <v>43251</v>
      </c>
      <c r="B21" s="8">
        <v>0.31736111111111109</v>
      </c>
      <c r="C21" s="9">
        <v>4723.2</v>
      </c>
      <c r="D21" s="10">
        <v>1.9710648148148147E-2</v>
      </c>
      <c r="E21" s="11">
        <v>1703</v>
      </c>
      <c r="F21" s="12" t="s">
        <v>8</v>
      </c>
      <c r="H21" s="13">
        <f t="shared" si="0"/>
        <v>7</v>
      </c>
    </row>
    <row r="22" spans="1:8" ht="14.25" customHeight="1" x14ac:dyDescent="0.3">
      <c r="A22" s="7">
        <v>43253</v>
      </c>
      <c r="B22" s="8">
        <v>0.73472222222222228</v>
      </c>
      <c r="C22" s="9">
        <v>4011.8</v>
      </c>
      <c r="D22" s="10">
        <v>1.7384259259259259E-2</v>
      </c>
      <c r="E22" s="11">
        <v>1502</v>
      </c>
      <c r="F22" s="12" t="s">
        <v>8</v>
      </c>
      <c r="H22" s="13">
        <f t="shared" si="0"/>
        <v>17</v>
      </c>
    </row>
    <row r="23" spans="1:8" ht="14.25" customHeight="1" x14ac:dyDescent="0.3">
      <c r="A23" s="7">
        <v>43255</v>
      </c>
      <c r="B23" s="8">
        <v>0.77430555555555558</v>
      </c>
      <c r="C23" s="9">
        <v>6014.7</v>
      </c>
      <c r="D23" s="10">
        <v>2.5300925925925925E-2</v>
      </c>
      <c r="E23" s="11">
        <v>2186</v>
      </c>
      <c r="F23" s="12" t="s">
        <v>12</v>
      </c>
      <c r="H23" s="13">
        <f t="shared" si="0"/>
        <v>18</v>
      </c>
    </row>
    <row r="24" spans="1:8" ht="14.25" customHeight="1" x14ac:dyDescent="0.3">
      <c r="A24" s="7">
        <v>43257</v>
      </c>
      <c r="B24" s="8">
        <v>0.30138888888888887</v>
      </c>
      <c r="C24" s="9">
        <v>4010.7</v>
      </c>
      <c r="D24" s="10">
        <v>1.7187500000000001E-2</v>
      </c>
      <c r="E24" s="11">
        <v>1485</v>
      </c>
      <c r="F24" s="12" t="s">
        <v>13</v>
      </c>
      <c r="H24" s="13">
        <f t="shared" si="0"/>
        <v>7</v>
      </c>
    </row>
    <row r="25" spans="1:8" ht="14.25" customHeight="1" x14ac:dyDescent="0.3">
      <c r="A25" s="7">
        <v>43259</v>
      </c>
      <c r="B25" s="8">
        <v>0.33194444444444443</v>
      </c>
      <c r="C25" s="9">
        <v>4009.8</v>
      </c>
      <c r="D25" s="10">
        <v>1.6921296296296295E-2</v>
      </c>
      <c r="E25" s="11">
        <v>1462</v>
      </c>
      <c r="F25" s="12" t="s">
        <v>13</v>
      </c>
      <c r="H25" s="13">
        <f t="shared" si="0"/>
        <v>7</v>
      </c>
    </row>
    <row r="26" spans="1:8" ht="14.25" customHeight="1" x14ac:dyDescent="0.3">
      <c r="A26" s="7">
        <v>43262</v>
      </c>
      <c r="B26" s="8">
        <v>0.29930555555555555</v>
      </c>
      <c r="C26" s="9">
        <v>5011.7</v>
      </c>
      <c r="D26" s="10">
        <v>2.1539351851851851E-2</v>
      </c>
      <c r="E26" s="11">
        <v>1861</v>
      </c>
      <c r="F26" s="12" t="s">
        <v>13</v>
      </c>
      <c r="H26" s="13">
        <f t="shared" si="0"/>
        <v>7</v>
      </c>
    </row>
    <row r="27" spans="1:8" ht="14.25" customHeight="1" x14ac:dyDescent="0.3">
      <c r="A27" s="7">
        <v>43264</v>
      </c>
      <c r="B27" s="8">
        <v>0.29236111111111113</v>
      </c>
      <c r="C27" s="9">
        <v>6008.9</v>
      </c>
      <c r="D27" s="10">
        <v>2.4849537037037038E-2</v>
      </c>
      <c r="E27" s="11">
        <v>2147</v>
      </c>
      <c r="F27" s="12" t="s">
        <v>13</v>
      </c>
      <c r="H27" s="13">
        <f t="shared" si="0"/>
        <v>7</v>
      </c>
    </row>
    <row r="28" spans="1:8" ht="14.25" customHeight="1" x14ac:dyDescent="0.3">
      <c r="A28" s="7">
        <v>43267</v>
      </c>
      <c r="B28" s="8">
        <v>0.82986111111111116</v>
      </c>
      <c r="C28" s="9">
        <v>4009.9</v>
      </c>
      <c r="D28" s="10">
        <v>1.7835648148148149E-2</v>
      </c>
      <c r="E28" s="11">
        <v>1541</v>
      </c>
      <c r="F28" s="12" t="s">
        <v>14</v>
      </c>
      <c r="H28" s="13">
        <f t="shared" si="0"/>
        <v>19</v>
      </c>
    </row>
    <row r="29" spans="1:8" ht="14.25" customHeight="1" x14ac:dyDescent="0.3">
      <c r="A29" s="7">
        <v>43269</v>
      </c>
      <c r="B29" s="8">
        <v>0.2951388888888889</v>
      </c>
      <c r="C29" s="9">
        <v>4912.8</v>
      </c>
      <c r="D29" s="10">
        <v>2.0844907407407406E-2</v>
      </c>
      <c r="E29" s="11">
        <v>1801</v>
      </c>
      <c r="F29" s="12" t="s">
        <v>15</v>
      </c>
      <c r="H29" s="13">
        <f t="shared" si="0"/>
        <v>7</v>
      </c>
    </row>
    <row r="30" spans="1:8" ht="14.25" customHeight="1" x14ac:dyDescent="0.3">
      <c r="A30" s="7">
        <v>43271</v>
      </c>
      <c r="B30" s="8">
        <v>0.31111111111111112</v>
      </c>
      <c r="C30" s="9">
        <v>4834.2</v>
      </c>
      <c r="D30" s="10">
        <v>2.0856481481481483E-2</v>
      </c>
      <c r="E30" s="11">
        <v>1802</v>
      </c>
      <c r="F30" s="12" t="s">
        <v>16</v>
      </c>
      <c r="H30" s="13">
        <f t="shared" si="0"/>
        <v>7</v>
      </c>
    </row>
    <row r="31" spans="1:8" ht="14.25" customHeight="1" x14ac:dyDescent="0.3">
      <c r="A31" s="7">
        <v>43276</v>
      </c>
      <c r="B31" s="8">
        <v>0.29444444444444445</v>
      </c>
      <c r="C31" s="9">
        <v>7006.7</v>
      </c>
      <c r="D31" s="10">
        <v>2.960648148148148E-2</v>
      </c>
      <c r="E31" s="11">
        <v>2558</v>
      </c>
      <c r="F31" s="12" t="s">
        <v>17</v>
      </c>
      <c r="H31" s="13">
        <f t="shared" si="0"/>
        <v>7</v>
      </c>
    </row>
    <row r="32" spans="1:8" ht="14.25" customHeight="1" x14ac:dyDescent="0.3">
      <c r="A32" s="7">
        <v>43273</v>
      </c>
      <c r="B32" s="8">
        <v>0.78263888888888888</v>
      </c>
      <c r="C32" s="9">
        <v>6694.9</v>
      </c>
      <c r="D32" s="10">
        <v>2.7777777777777776E-2</v>
      </c>
      <c r="E32" s="11">
        <v>2400</v>
      </c>
      <c r="F32" s="12" t="s">
        <v>18</v>
      </c>
      <c r="H32" s="13">
        <f t="shared" si="0"/>
        <v>18</v>
      </c>
    </row>
    <row r="33" spans="1:8" ht="14.25" customHeight="1" x14ac:dyDescent="0.3">
      <c r="A33" s="7">
        <v>43278</v>
      </c>
      <c r="B33" s="8">
        <v>0.30069444444444443</v>
      </c>
      <c r="C33" s="9">
        <v>5005.8</v>
      </c>
      <c r="D33" s="10">
        <v>2.1238425925925924E-2</v>
      </c>
      <c r="E33" s="11">
        <v>1835</v>
      </c>
      <c r="F33" s="12" t="s">
        <v>18</v>
      </c>
      <c r="H33" s="13">
        <f t="shared" si="0"/>
        <v>7</v>
      </c>
    </row>
    <row r="34" spans="1:8" ht="14.25" customHeight="1" x14ac:dyDescent="0.3">
      <c r="A34" s="7">
        <v>43281</v>
      </c>
      <c r="B34" s="8">
        <v>0.33541666666666664</v>
      </c>
      <c r="C34" s="9">
        <v>8004.2</v>
      </c>
      <c r="D34" s="10">
        <v>3.4618055555555555E-2</v>
      </c>
      <c r="E34" s="11">
        <v>2991</v>
      </c>
      <c r="F34" s="12" t="s">
        <v>18</v>
      </c>
      <c r="H34" s="13">
        <f t="shared" si="0"/>
        <v>8</v>
      </c>
    </row>
    <row r="35" spans="1:8" ht="14.25" customHeight="1" x14ac:dyDescent="0.3">
      <c r="A35" s="7">
        <v>43283</v>
      </c>
      <c r="B35" s="8">
        <v>0.28402777777777777</v>
      </c>
      <c r="C35" s="9">
        <v>7012.5</v>
      </c>
      <c r="D35" s="10">
        <v>2.9548611111111112E-2</v>
      </c>
      <c r="E35" s="11">
        <v>2553</v>
      </c>
      <c r="F35" s="12" t="s">
        <v>18</v>
      </c>
      <c r="H35" s="13">
        <f t="shared" si="0"/>
        <v>6</v>
      </c>
    </row>
    <row r="36" spans="1:8" ht="14.25" customHeight="1" x14ac:dyDescent="0.3">
      <c r="A36" s="7">
        <v>43285</v>
      </c>
      <c r="B36" s="8">
        <v>0.29375000000000001</v>
      </c>
      <c r="C36" s="9">
        <v>7004.9</v>
      </c>
      <c r="D36" s="10">
        <v>3.1307870370370368E-2</v>
      </c>
      <c r="E36" s="11">
        <v>2705</v>
      </c>
      <c r="F36" s="12" t="s">
        <v>18</v>
      </c>
      <c r="H36" s="13">
        <f t="shared" si="0"/>
        <v>7</v>
      </c>
    </row>
    <row r="37" spans="1:8" ht="14.25" customHeight="1" x14ac:dyDescent="0.3">
      <c r="A37" s="7">
        <v>43290</v>
      </c>
      <c r="B37" s="8">
        <v>0.28680555555555554</v>
      </c>
      <c r="C37" s="9">
        <v>7005.8</v>
      </c>
      <c r="D37" s="10">
        <v>2.8715277777777777E-2</v>
      </c>
      <c r="E37" s="11">
        <v>2481</v>
      </c>
      <c r="F37" s="12" t="s">
        <v>19</v>
      </c>
      <c r="H37" s="13">
        <f t="shared" si="0"/>
        <v>6</v>
      </c>
    </row>
    <row r="38" spans="1:8" ht="14.25" customHeight="1" x14ac:dyDescent="0.3">
      <c r="A38" s="7">
        <v>43287</v>
      </c>
      <c r="B38" s="8">
        <v>0.29236111111111113</v>
      </c>
      <c r="C38" s="9">
        <v>7004.4</v>
      </c>
      <c r="D38" s="10">
        <v>2.9976851851851852E-2</v>
      </c>
      <c r="E38" s="11">
        <v>2590</v>
      </c>
      <c r="F38" s="12" t="s">
        <v>20</v>
      </c>
      <c r="H38" s="13">
        <f t="shared" si="0"/>
        <v>7</v>
      </c>
    </row>
    <row r="39" spans="1:8" ht="14.25" customHeight="1" x14ac:dyDescent="0.3">
      <c r="A39" s="7">
        <v>43292</v>
      </c>
      <c r="B39" s="8">
        <v>0.29791666666666666</v>
      </c>
      <c r="C39" s="9">
        <v>5029.7</v>
      </c>
      <c r="D39" s="10">
        <v>2.1099537037037038E-2</v>
      </c>
      <c r="E39" s="11">
        <v>1823</v>
      </c>
      <c r="F39" s="12" t="s">
        <v>15</v>
      </c>
      <c r="H39" s="13">
        <f t="shared" si="0"/>
        <v>7</v>
      </c>
    </row>
    <row r="40" spans="1:8" ht="14.25" customHeight="1" x14ac:dyDescent="0.3">
      <c r="A40" s="7">
        <v>43294</v>
      </c>
      <c r="B40" s="8">
        <v>0.74097222222222225</v>
      </c>
      <c r="C40" s="9">
        <v>8010.7</v>
      </c>
      <c r="D40" s="10">
        <v>3.471064814814815E-2</v>
      </c>
      <c r="E40" s="11">
        <v>2999</v>
      </c>
      <c r="F40" s="12" t="s">
        <v>21</v>
      </c>
      <c r="H40" s="13">
        <f t="shared" si="0"/>
        <v>17</v>
      </c>
    </row>
    <row r="41" spans="1:8" ht="14.25" customHeight="1" x14ac:dyDescent="0.3">
      <c r="A41" s="7">
        <v>43297</v>
      </c>
      <c r="B41" s="8">
        <v>0.26944444444444443</v>
      </c>
      <c r="C41" s="9">
        <v>7015.4</v>
      </c>
      <c r="D41" s="10">
        <v>2.6990740740740742E-2</v>
      </c>
      <c r="E41" s="11">
        <v>2332</v>
      </c>
      <c r="F41" s="12" t="s">
        <v>22</v>
      </c>
      <c r="H41" s="13">
        <f t="shared" si="0"/>
        <v>6</v>
      </c>
    </row>
    <row r="42" spans="1:8" ht="14.25" customHeight="1" x14ac:dyDescent="0.3">
      <c r="A42" s="7">
        <v>43299</v>
      </c>
      <c r="B42" s="8">
        <v>0.28125</v>
      </c>
      <c r="C42" s="9">
        <v>7009.6</v>
      </c>
      <c r="D42" s="10">
        <v>2.7650462962962963E-2</v>
      </c>
      <c r="E42" s="11">
        <v>2389</v>
      </c>
      <c r="F42" s="12" t="s">
        <v>23</v>
      </c>
      <c r="H42" s="13">
        <f t="shared" si="0"/>
        <v>6</v>
      </c>
    </row>
    <row r="43" spans="1:8" ht="14.25" customHeight="1" x14ac:dyDescent="0.3">
      <c r="A43" s="7">
        <v>43301</v>
      </c>
      <c r="B43" s="8">
        <v>0.75277777777777777</v>
      </c>
      <c r="C43" s="9">
        <v>8002.8</v>
      </c>
      <c r="D43" s="10">
        <v>3.2303240740740743E-2</v>
      </c>
      <c r="E43" s="11">
        <v>2791</v>
      </c>
      <c r="F43" s="12" t="s">
        <v>24</v>
      </c>
      <c r="H43" s="13">
        <f t="shared" si="0"/>
        <v>18</v>
      </c>
    </row>
    <row r="44" spans="1:8" ht="14.25" customHeight="1" x14ac:dyDescent="0.3">
      <c r="A44" s="7">
        <v>43304</v>
      </c>
      <c r="B44" s="8">
        <v>0.29166666666666669</v>
      </c>
      <c r="C44" s="9">
        <v>7029.5</v>
      </c>
      <c r="D44" s="10">
        <v>2.7743055555555556E-2</v>
      </c>
      <c r="E44" s="11">
        <v>2397</v>
      </c>
      <c r="F44" s="12" t="s">
        <v>15</v>
      </c>
      <c r="H44" s="13">
        <f t="shared" si="0"/>
        <v>7</v>
      </c>
    </row>
    <row r="45" spans="1:8" ht="14.25" customHeight="1" x14ac:dyDescent="0.3">
      <c r="A45" s="7">
        <v>43306</v>
      </c>
      <c r="B45" s="8">
        <v>0.25833333333333336</v>
      </c>
      <c r="C45" s="9">
        <v>7004.9</v>
      </c>
      <c r="D45" s="10">
        <v>2.7083333333333334E-2</v>
      </c>
      <c r="E45" s="11">
        <v>2340</v>
      </c>
      <c r="F45" s="12" t="s">
        <v>9</v>
      </c>
      <c r="H45" s="13">
        <f t="shared" si="0"/>
        <v>6</v>
      </c>
    </row>
    <row r="46" spans="1:8" ht="14.25" customHeight="1" x14ac:dyDescent="0.3">
      <c r="A46" s="7">
        <v>43309</v>
      </c>
      <c r="B46" s="8">
        <v>0.85972222222222228</v>
      </c>
      <c r="C46" s="9">
        <v>5009.6000000000004</v>
      </c>
      <c r="D46" s="10">
        <v>2.0868055555555556E-2</v>
      </c>
      <c r="E46" s="11">
        <v>1803</v>
      </c>
      <c r="F46" s="12" t="s">
        <v>9</v>
      </c>
      <c r="H46" s="13">
        <f t="shared" si="0"/>
        <v>20</v>
      </c>
    </row>
    <row r="47" spans="1:8" ht="14.25" customHeight="1" x14ac:dyDescent="0.3">
      <c r="A47" s="7">
        <v>43311</v>
      </c>
      <c r="B47" s="8">
        <v>0.2673611111111111</v>
      </c>
      <c r="C47" s="9">
        <v>6364.6</v>
      </c>
      <c r="D47" s="10">
        <v>2.4305555555555556E-2</v>
      </c>
      <c r="E47" s="11">
        <v>2100</v>
      </c>
      <c r="F47" s="12" t="s">
        <v>9</v>
      </c>
      <c r="H47" s="13">
        <f t="shared" si="0"/>
        <v>6</v>
      </c>
    </row>
    <row r="48" spans="1:8" ht="14.25" customHeight="1" x14ac:dyDescent="0.3">
      <c r="A48" s="7">
        <v>43313</v>
      </c>
      <c r="B48" s="8">
        <v>0.25694444444444442</v>
      </c>
      <c r="C48" s="9">
        <v>6279.7</v>
      </c>
      <c r="D48" s="10">
        <v>2.449074074074074E-2</v>
      </c>
      <c r="E48" s="11">
        <v>2116</v>
      </c>
      <c r="F48" s="12" t="s">
        <v>25</v>
      </c>
      <c r="H48" s="13">
        <f t="shared" si="0"/>
        <v>6</v>
      </c>
    </row>
    <row r="49" spans="1:8" ht="14.25" customHeight="1" x14ac:dyDescent="0.3">
      <c r="A49" s="7">
        <v>43315</v>
      </c>
      <c r="B49" s="8">
        <v>0.26944444444444443</v>
      </c>
      <c r="C49" s="9">
        <v>8631.7000000000007</v>
      </c>
      <c r="D49" s="10">
        <v>3.4803240740740739E-2</v>
      </c>
      <c r="E49" s="11">
        <v>3007</v>
      </c>
      <c r="F49" s="12" t="s">
        <v>10</v>
      </c>
      <c r="H49" s="13">
        <f t="shared" si="0"/>
        <v>6</v>
      </c>
    </row>
    <row r="50" spans="1:8" ht="14.25" customHeight="1" x14ac:dyDescent="0.3">
      <c r="A50" s="7">
        <v>43320</v>
      </c>
      <c r="B50" s="8">
        <v>0.23055555555555557</v>
      </c>
      <c r="C50" s="9">
        <v>5701.7</v>
      </c>
      <c r="D50" s="10">
        <v>2.4722222222222222E-2</v>
      </c>
      <c r="E50" s="11">
        <v>2136</v>
      </c>
      <c r="F50" s="12" t="s">
        <v>10</v>
      </c>
      <c r="H50" s="13">
        <f t="shared" si="0"/>
        <v>5</v>
      </c>
    </row>
    <row r="51" spans="1:8" ht="14.25" customHeight="1" x14ac:dyDescent="0.3">
      <c r="A51" s="7">
        <v>43322</v>
      </c>
      <c r="B51" s="8">
        <v>0.26666666666666666</v>
      </c>
      <c r="C51" s="9">
        <v>8590.4</v>
      </c>
      <c r="D51" s="10">
        <v>3.4930555555555555E-2</v>
      </c>
      <c r="E51" s="11">
        <v>3018</v>
      </c>
      <c r="F51" s="12" t="s">
        <v>10</v>
      </c>
      <c r="H51" s="13">
        <f t="shared" si="0"/>
        <v>6</v>
      </c>
    </row>
    <row r="52" spans="1:8" ht="14.25" customHeight="1" x14ac:dyDescent="0.3">
      <c r="A52" s="7">
        <v>43325</v>
      </c>
      <c r="B52" s="8">
        <v>0.27430555555555558</v>
      </c>
      <c r="C52" s="9">
        <v>6271.6</v>
      </c>
      <c r="D52" s="10">
        <v>2.4421296296296295E-2</v>
      </c>
      <c r="E52" s="11">
        <v>2110</v>
      </c>
      <c r="F52" s="12" t="s">
        <v>26</v>
      </c>
      <c r="H52" s="13">
        <f t="shared" si="0"/>
        <v>6</v>
      </c>
    </row>
    <row r="53" spans="1:8" ht="14.25" customHeight="1" x14ac:dyDescent="0.3">
      <c r="A53" s="7">
        <v>43327</v>
      </c>
      <c r="B53" s="8">
        <v>0.26666666666666666</v>
      </c>
      <c r="C53" s="9">
        <v>6125.1</v>
      </c>
      <c r="D53" s="10">
        <v>2.4409722222222222E-2</v>
      </c>
      <c r="E53" s="11">
        <v>2109</v>
      </c>
      <c r="F53" s="12" t="s">
        <v>27</v>
      </c>
      <c r="H53" s="13">
        <f t="shared" si="0"/>
        <v>6</v>
      </c>
    </row>
    <row r="54" spans="1:8" ht="14.25" customHeight="1" x14ac:dyDescent="0.3">
      <c r="A54" s="7">
        <v>43330</v>
      </c>
      <c r="B54" s="8">
        <v>0.29583333333333334</v>
      </c>
      <c r="C54" s="9">
        <v>8884.6</v>
      </c>
      <c r="D54" s="10">
        <v>3.516203703703704E-2</v>
      </c>
      <c r="E54" s="11">
        <v>3038</v>
      </c>
      <c r="F54" s="12" t="s">
        <v>23</v>
      </c>
      <c r="H54" s="13">
        <f t="shared" si="0"/>
        <v>7</v>
      </c>
    </row>
    <row r="55" spans="1:8" ht="14.25" customHeight="1" x14ac:dyDescent="0.3">
      <c r="A55" s="7">
        <v>43332</v>
      </c>
      <c r="B55" s="8">
        <v>0.90555555555555556</v>
      </c>
      <c r="C55" s="9">
        <v>9270</v>
      </c>
      <c r="D55" s="10">
        <v>3.8368055555555558E-2</v>
      </c>
      <c r="E55" s="11">
        <v>3315</v>
      </c>
      <c r="F55" s="12" t="s">
        <v>28</v>
      </c>
      <c r="H55" s="13">
        <f t="shared" si="0"/>
        <v>21</v>
      </c>
    </row>
    <row r="56" spans="1:8" ht="14.25" customHeight="1" x14ac:dyDescent="0.3">
      <c r="A56" s="7">
        <v>43336</v>
      </c>
      <c r="B56" s="8">
        <v>0.85138888888888886</v>
      </c>
      <c r="C56" s="9">
        <v>6197.6</v>
      </c>
      <c r="D56" s="10">
        <v>2.4386574074074074E-2</v>
      </c>
      <c r="E56" s="11">
        <v>2107</v>
      </c>
      <c r="F56" s="12" t="s">
        <v>29</v>
      </c>
      <c r="H56" s="13">
        <f t="shared" si="0"/>
        <v>20</v>
      </c>
    </row>
    <row r="57" spans="1:8" ht="14.25" customHeight="1" x14ac:dyDescent="0.3">
      <c r="A57" s="7">
        <v>43337</v>
      </c>
      <c r="B57" s="8">
        <v>0.78888888888888886</v>
      </c>
      <c r="C57" s="9">
        <v>6061</v>
      </c>
      <c r="D57" s="10">
        <v>2.5335648148148149E-2</v>
      </c>
      <c r="E57" s="11">
        <v>2189</v>
      </c>
      <c r="F57" s="12" t="s">
        <v>30</v>
      </c>
      <c r="H57" s="13">
        <f t="shared" si="0"/>
        <v>18</v>
      </c>
    </row>
    <row r="58" spans="1:8" ht="14.25" customHeight="1" x14ac:dyDescent="0.3">
      <c r="A58" s="7">
        <v>43339</v>
      </c>
      <c r="B58" s="8">
        <v>0.83472222222222225</v>
      </c>
      <c r="C58" s="9">
        <v>6227</v>
      </c>
      <c r="D58" s="10">
        <v>2.4930555555555556E-2</v>
      </c>
      <c r="E58" s="11">
        <v>2154</v>
      </c>
      <c r="F58" s="12" t="s">
        <v>30</v>
      </c>
      <c r="H58" s="13">
        <f t="shared" si="0"/>
        <v>20</v>
      </c>
    </row>
    <row r="59" spans="1:8" ht="14.25" customHeight="1" x14ac:dyDescent="0.3">
      <c r="A59" s="7">
        <v>43343</v>
      </c>
      <c r="B59" s="8">
        <v>0.77847222222222223</v>
      </c>
      <c r="C59" s="9">
        <v>10041.1</v>
      </c>
      <c r="D59" s="10">
        <v>4.0312500000000001E-2</v>
      </c>
      <c r="E59" s="11">
        <v>3483</v>
      </c>
      <c r="F59" s="12" t="s">
        <v>30</v>
      </c>
      <c r="H59" s="13">
        <f t="shared" si="0"/>
        <v>18</v>
      </c>
    </row>
    <row r="60" spans="1:8" ht="14.25" customHeight="1" x14ac:dyDescent="0.3">
      <c r="A60" s="7">
        <v>43347</v>
      </c>
      <c r="B60" s="8">
        <v>0.25486111111111109</v>
      </c>
      <c r="C60" s="9">
        <v>6164.4</v>
      </c>
      <c r="D60" s="10">
        <v>2.4421296296296295E-2</v>
      </c>
      <c r="E60" s="11">
        <v>2110</v>
      </c>
      <c r="F60" s="12" t="s">
        <v>23</v>
      </c>
      <c r="H60" s="13">
        <f t="shared" si="0"/>
        <v>6</v>
      </c>
    </row>
    <row r="61" spans="1:8" ht="14.25" customHeight="1" x14ac:dyDescent="0.3">
      <c r="A61" s="7">
        <v>43350</v>
      </c>
      <c r="B61" s="8">
        <v>0.79305555555555551</v>
      </c>
      <c r="C61" s="9">
        <v>6595.9</v>
      </c>
      <c r="D61" s="10">
        <v>2.4421296296296295E-2</v>
      </c>
      <c r="E61" s="11">
        <v>2110</v>
      </c>
      <c r="F61" s="12" t="s">
        <v>31</v>
      </c>
      <c r="H61" s="13">
        <f t="shared" si="0"/>
        <v>19</v>
      </c>
    </row>
    <row r="62" spans="1:8" ht="14.25" customHeight="1" x14ac:dyDescent="0.3">
      <c r="A62" s="7">
        <v>43353</v>
      </c>
      <c r="B62" s="8">
        <v>0.76597222222222228</v>
      </c>
      <c r="C62" s="9">
        <v>7404.7</v>
      </c>
      <c r="D62" s="10">
        <v>2.7916666666666666E-2</v>
      </c>
      <c r="E62" s="11">
        <v>2412</v>
      </c>
      <c r="F62" s="12" t="s">
        <v>32</v>
      </c>
      <c r="H62" s="13">
        <f t="shared" si="0"/>
        <v>18</v>
      </c>
    </row>
    <row r="63" spans="1:8" ht="14.25" customHeight="1" x14ac:dyDescent="0.3">
      <c r="A63" s="7">
        <v>43356</v>
      </c>
      <c r="B63" s="8">
        <v>0.85416666666666663</v>
      </c>
      <c r="C63" s="9">
        <v>7850.2</v>
      </c>
      <c r="D63" s="10">
        <v>3.1539351851851853E-2</v>
      </c>
      <c r="E63" s="11">
        <v>2725</v>
      </c>
      <c r="F63" s="12" t="s">
        <v>33</v>
      </c>
      <c r="H63" s="13">
        <f t="shared" si="0"/>
        <v>20</v>
      </c>
    </row>
    <row r="64" spans="1:8" ht="14.25" customHeight="1" x14ac:dyDescent="0.3">
      <c r="A64" s="7">
        <v>43358</v>
      </c>
      <c r="B64" s="8">
        <v>0.8618055555555556</v>
      </c>
      <c r="C64" s="9">
        <v>9200.7000000000007</v>
      </c>
      <c r="D64" s="10">
        <v>3.5185185185185187E-2</v>
      </c>
      <c r="E64" s="11">
        <v>3040</v>
      </c>
      <c r="F64" s="12" t="s">
        <v>33</v>
      </c>
      <c r="H64" s="13">
        <f t="shared" si="0"/>
        <v>20</v>
      </c>
    </row>
    <row r="65" spans="1:8" ht="14.25" customHeight="1" x14ac:dyDescent="0.3">
      <c r="A65" s="7">
        <v>43362</v>
      </c>
      <c r="B65" s="8">
        <v>0.75972222222222219</v>
      </c>
      <c r="C65" s="9">
        <v>7485.4</v>
      </c>
      <c r="D65" s="10">
        <v>2.8715277777777777E-2</v>
      </c>
      <c r="E65" s="11">
        <v>2481</v>
      </c>
      <c r="F65" s="12" t="s">
        <v>33</v>
      </c>
      <c r="H65" s="13">
        <f t="shared" si="0"/>
        <v>18</v>
      </c>
    </row>
    <row r="66" spans="1:8" ht="14.25" customHeight="1" x14ac:dyDescent="0.3">
      <c r="A66" s="7">
        <v>43365</v>
      </c>
      <c r="B66" s="8">
        <v>0.78611111111111109</v>
      </c>
      <c r="C66" s="9">
        <v>9147.7000000000007</v>
      </c>
      <c r="D66" s="10">
        <v>3.5439814814814813E-2</v>
      </c>
      <c r="E66" s="11">
        <v>3062</v>
      </c>
      <c r="F66" s="12" t="s">
        <v>33</v>
      </c>
      <c r="H66" s="13">
        <f t="shared" si="0"/>
        <v>18</v>
      </c>
    </row>
    <row r="67" spans="1:8" ht="14.25" customHeight="1" x14ac:dyDescent="0.3">
      <c r="A67" s="7">
        <v>43373</v>
      </c>
      <c r="B67" s="8">
        <v>0.76736111111111116</v>
      </c>
      <c r="C67" s="9">
        <v>6869.1</v>
      </c>
      <c r="D67" s="10">
        <v>2.8020833333333332E-2</v>
      </c>
      <c r="E67" s="11">
        <v>2421</v>
      </c>
      <c r="F67" s="12" t="s">
        <v>33</v>
      </c>
      <c r="H67" s="13">
        <f t="shared" si="0"/>
        <v>18</v>
      </c>
    </row>
    <row r="68" spans="1:8" ht="14.25" customHeight="1" x14ac:dyDescent="0.3">
      <c r="A68" s="7">
        <v>43378</v>
      </c>
      <c r="B68" s="8">
        <v>0.76527777777777772</v>
      </c>
      <c r="C68" s="9">
        <v>9206.9</v>
      </c>
      <c r="D68" s="10">
        <v>3.4780092592592592E-2</v>
      </c>
      <c r="E68" s="11">
        <v>3005</v>
      </c>
      <c r="F68" s="12" t="s">
        <v>28</v>
      </c>
      <c r="H68" s="13">
        <f t="shared" si="0"/>
        <v>18</v>
      </c>
    </row>
    <row r="69" spans="1:8" ht="14.25" customHeight="1" x14ac:dyDescent="0.3">
      <c r="A69" s="7">
        <v>43380</v>
      </c>
      <c r="B69" s="8">
        <v>0.72638888888888886</v>
      </c>
      <c r="C69" s="9">
        <v>10018.4</v>
      </c>
      <c r="D69" s="10">
        <v>3.8969907407407404E-2</v>
      </c>
      <c r="E69" s="11">
        <v>3367</v>
      </c>
      <c r="F69" s="12" t="s">
        <v>28</v>
      </c>
      <c r="H69" s="13">
        <f t="shared" si="0"/>
        <v>17</v>
      </c>
    </row>
    <row r="70" spans="1:8" ht="14.25" customHeight="1" x14ac:dyDescent="0.3">
      <c r="A70" s="7">
        <v>43383</v>
      </c>
      <c r="B70" s="8">
        <v>0.84722222222222221</v>
      </c>
      <c r="C70" s="9">
        <v>7039.8</v>
      </c>
      <c r="D70" s="10">
        <v>2.7881944444444445E-2</v>
      </c>
      <c r="E70" s="11">
        <v>2409</v>
      </c>
      <c r="F70" s="12" t="s">
        <v>28</v>
      </c>
      <c r="H70" s="13">
        <f t="shared" si="0"/>
        <v>20</v>
      </c>
    </row>
    <row r="71" spans="1:8" ht="14.25" customHeight="1" x14ac:dyDescent="0.3">
      <c r="A71" s="7">
        <v>43386</v>
      </c>
      <c r="B71" s="8">
        <v>0.75763888888888886</v>
      </c>
      <c r="C71" s="9">
        <v>7900</v>
      </c>
      <c r="D71" s="10">
        <v>3.1273148148148147E-2</v>
      </c>
      <c r="E71" s="11">
        <v>2702</v>
      </c>
      <c r="F71" s="12" t="s">
        <v>8</v>
      </c>
      <c r="H71" s="13">
        <f t="shared" si="0"/>
        <v>18</v>
      </c>
    </row>
    <row r="72" spans="1:8" ht="14.25" customHeight="1" x14ac:dyDescent="0.3">
      <c r="A72" s="7">
        <v>43389</v>
      </c>
      <c r="B72" s="8">
        <v>0.77152777777777781</v>
      </c>
      <c r="C72" s="9">
        <v>9022.5</v>
      </c>
      <c r="D72" s="10">
        <v>3.6400462962962961E-2</v>
      </c>
      <c r="E72" s="11">
        <v>3145</v>
      </c>
      <c r="F72" s="12" t="s">
        <v>8</v>
      </c>
      <c r="H72" s="13">
        <f t="shared" si="0"/>
        <v>18</v>
      </c>
    </row>
    <row r="73" spans="1:8" ht="14.25" customHeight="1" x14ac:dyDescent="0.3">
      <c r="A73" s="7">
        <v>43391</v>
      </c>
      <c r="B73" s="8">
        <v>0.73333333333333328</v>
      </c>
      <c r="C73" s="9">
        <v>10013</v>
      </c>
      <c r="D73" s="10">
        <v>4.1064814814814818E-2</v>
      </c>
      <c r="E73" s="11">
        <v>3548</v>
      </c>
      <c r="F73" s="12" t="s">
        <v>8</v>
      </c>
      <c r="H73" s="13">
        <f t="shared" si="0"/>
        <v>17</v>
      </c>
    </row>
    <row r="74" spans="1:8" ht="14.25" customHeight="1" x14ac:dyDescent="0.3">
      <c r="A74" s="7">
        <v>43401</v>
      </c>
      <c r="B74" s="8">
        <v>0.75763888888888886</v>
      </c>
      <c r="C74" s="9">
        <v>7208.8</v>
      </c>
      <c r="D74" s="10">
        <v>2.8819444444444446E-2</v>
      </c>
      <c r="E74" s="11">
        <v>2490</v>
      </c>
      <c r="F74" s="12" t="s">
        <v>34</v>
      </c>
      <c r="H74" s="13">
        <f t="shared" si="0"/>
        <v>18</v>
      </c>
    </row>
    <row r="75" spans="1:8" ht="14.25" customHeight="1" x14ac:dyDescent="0.3">
      <c r="A75" s="7">
        <v>43403</v>
      </c>
      <c r="B75" s="8">
        <v>0.70972222222222225</v>
      </c>
      <c r="C75" s="9">
        <v>8167.7</v>
      </c>
      <c r="D75" s="10">
        <v>3.3611111111111112E-2</v>
      </c>
      <c r="E75" s="11">
        <v>2904</v>
      </c>
      <c r="F75" s="12" t="s">
        <v>35</v>
      </c>
      <c r="H75" s="13">
        <f t="shared" si="0"/>
        <v>17</v>
      </c>
    </row>
    <row r="76" spans="1:8" ht="14.25" customHeight="1" x14ac:dyDescent="0.3">
      <c r="A76" s="7">
        <v>43407</v>
      </c>
      <c r="B76" s="8">
        <v>0.73263888888888884</v>
      </c>
      <c r="C76" s="9">
        <v>8867.9</v>
      </c>
      <c r="D76" s="10">
        <v>3.5115740740740739E-2</v>
      </c>
      <c r="E76" s="11">
        <v>3034</v>
      </c>
      <c r="F76" s="12" t="s">
        <v>36</v>
      </c>
      <c r="H76" s="13">
        <f t="shared" si="0"/>
        <v>17</v>
      </c>
    </row>
    <row r="77" spans="1:8" ht="14.25" customHeight="1" x14ac:dyDescent="0.3">
      <c r="A77" s="7">
        <v>43411</v>
      </c>
      <c r="B77" s="8">
        <v>0.76944444444444449</v>
      </c>
      <c r="C77" s="9">
        <v>10051.700000000001</v>
      </c>
      <c r="D77" s="10">
        <v>3.8842592592592595E-2</v>
      </c>
      <c r="E77" s="11">
        <v>3356</v>
      </c>
      <c r="F77" s="12" t="s">
        <v>37</v>
      </c>
      <c r="H77" s="13">
        <f t="shared" si="0"/>
        <v>18</v>
      </c>
    </row>
    <row r="78" spans="1:8" ht="14.25" customHeight="1" x14ac:dyDescent="0.3">
      <c r="A78" s="7">
        <v>43413</v>
      </c>
      <c r="B78" s="8">
        <v>0.67986111111111114</v>
      </c>
      <c r="C78" s="9">
        <v>10005.1</v>
      </c>
      <c r="D78" s="10">
        <v>3.9988425925925927E-2</v>
      </c>
      <c r="E78" s="11">
        <v>3455</v>
      </c>
      <c r="F78" s="12" t="s">
        <v>37</v>
      </c>
      <c r="H78" s="13">
        <f t="shared" si="0"/>
        <v>16</v>
      </c>
    </row>
    <row r="79" spans="1:8" ht="14.25" customHeight="1" x14ac:dyDescent="0.3">
      <c r="A79" s="7">
        <v>43417</v>
      </c>
      <c r="B79" s="8">
        <v>0.87777777777777777</v>
      </c>
      <c r="C79" s="9">
        <v>10133.6</v>
      </c>
      <c r="D79" s="10">
        <v>3.6932870370370373E-2</v>
      </c>
      <c r="E79" s="11">
        <v>3191</v>
      </c>
      <c r="F79" s="12" t="s">
        <v>37</v>
      </c>
      <c r="H79" s="13">
        <f t="shared" si="0"/>
        <v>21</v>
      </c>
    </row>
    <row r="80" spans="1:8" ht="14.25" customHeight="1" x14ac:dyDescent="0.3">
      <c r="A80" s="7">
        <v>43421</v>
      </c>
      <c r="B80" s="8">
        <v>0.78819444444444442</v>
      </c>
      <c r="C80" s="9">
        <v>6018.9</v>
      </c>
      <c r="D80" s="10">
        <v>2.8854166666666667E-2</v>
      </c>
      <c r="E80" s="11">
        <v>2493</v>
      </c>
      <c r="F80" s="12" t="s">
        <v>37</v>
      </c>
      <c r="H80" s="13">
        <f t="shared" si="0"/>
        <v>18</v>
      </c>
    </row>
    <row r="81" spans="1:8" ht="14.25" customHeight="1" x14ac:dyDescent="0.3">
      <c r="A81" s="7">
        <v>43429</v>
      </c>
      <c r="B81" s="8">
        <v>0.81458333333333333</v>
      </c>
      <c r="C81" s="9">
        <v>7021.3</v>
      </c>
      <c r="D81" s="10">
        <v>2.8449074074074075E-2</v>
      </c>
      <c r="E81" s="11">
        <v>2458</v>
      </c>
      <c r="F81" s="12" t="s">
        <v>37</v>
      </c>
      <c r="H81" s="13">
        <f t="shared" si="0"/>
        <v>19</v>
      </c>
    </row>
    <row r="82" spans="1:8" ht="14.25" customHeight="1" x14ac:dyDescent="0.3">
      <c r="A82" s="7">
        <v>43469</v>
      </c>
      <c r="B82" s="8">
        <v>0.44861111111111113</v>
      </c>
      <c r="C82" s="9">
        <v>7020.3</v>
      </c>
      <c r="D82" s="10">
        <v>2.8738425925925924E-2</v>
      </c>
      <c r="E82" s="11">
        <v>2483</v>
      </c>
      <c r="F82" s="12" t="s">
        <v>38</v>
      </c>
      <c r="H82" s="13">
        <f t="shared" si="0"/>
        <v>10</v>
      </c>
    </row>
    <row r="83" spans="1:8" ht="14.25" customHeight="1" x14ac:dyDescent="0.3">
      <c r="A83" s="7">
        <v>43569</v>
      </c>
      <c r="B83" s="8">
        <v>0.24583333333333332</v>
      </c>
      <c r="C83" s="9">
        <v>3343.2</v>
      </c>
      <c r="D83" s="10">
        <v>1.6909722222222222E-2</v>
      </c>
      <c r="E83" s="11">
        <v>1461</v>
      </c>
      <c r="F83" s="12" t="s">
        <v>15</v>
      </c>
      <c r="H83" s="13">
        <f t="shared" si="0"/>
        <v>5</v>
      </c>
    </row>
    <row r="84" spans="1:8" ht="14.25" customHeight="1" x14ac:dyDescent="0.3">
      <c r="A84" s="7">
        <v>43573</v>
      </c>
      <c r="B84" s="8">
        <v>0.26250000000000001</v>
      </c>
      <c r="C84" s="9">
        <v>4022.4</v>
      </c>
      <c r="D84" s="10">
        <v>1.8067129629629631E-2</v>
      </c>
      <c r="E84" s="11">
        <v>1561</v>
      </c>
      <c r="F84" s="12" t="s">
        <v>15</v>
      </c>
      <c r="H84" s="13">
        <f t="shared" si="0"/>
        <v>6</v>
      </c>
    </row>
    <row r="85" spans="1:8" ht="14.25" customHeight="1" x14ac:dyDescent="0.3">
      <c r="A85" s="7">
        <v>43694</v>
      </c>
      <c r="B85" s="8">
        <v>0.79791666666666672</v>
      </c>
      <c r="C85" s="9">
        <v>4498</v>
      </c>
      <c r="D85" s="10">
        <v>2.0833333333333332E-2</v>
      </c>
      <c r="E85" s="11">
        <v>1800</v>
      </c>
      <c r="F85" s="12" t="s">
        <v>39</v>
      </c>
      <c r="H85" s="13">
        <f t="shared" si="0"/>
        <v>19</v>
      </c>
    </row>
    <row r="86" spans="1:8" ht="14.25" customHeight="1" x14ac:dyDescent="0.3">
      <c r="A86" s="7">
        <v>43695</v>
      </c>
      <c r="B86" s="8">
        <v>0.84444444444444444</v>
      </c>
      <c r="C86" s="9">
        <v>4360.7</v>
      </c>
      <c r="D86" s="10">
        <v>2.1377314814814814E-2</v>
      </c>
      <c r="E86" s="11">
        <v>1847</v>
      </c>
      <c r="F86" s="12" t="s">
        <v>39</v>
      </c>
      <c r="H86" s="13">
        <f t="shared" si="0"/>
        <v>20</v>
      </c>
    </row>
    <row r="87" spans="1:8" ht="14.25" customHeight="1" x14ac:dyDescent="0.3">
      <c r="A87" s="7">
        <v>43723</v>
      </c>
      <c r="B87" s="8">
        <v>0.80486111111111114</v>
      </c>
      <c r="C87" s="9">
        <v>4800.3999999999996</v>
      </c>
      <c r="D87" s="10">
        <v>2.1111111111111112E-2</v>
      </c>
      <c r="E87" s="11">
        <v>1824</v>
      </c>
      <c r="F87" s="12" t="s">
        <v>39</v>
      </c>
      <c r="H87" s="13">
        <f t="shared" si="0"/>
        <v>19</v>
      </c>
    </row>
    <row r="88" spans="1:8" ht="14.25" customHeight="1" x14ac:dyDescent="0.3">
      <c r="A88" s="7">
        <v>43725</v>
      </c>
      <c r="B88" s="8">
        <v>0.59444444444444444</v>
      </c>
      <c r="C88" s="9">
        <v>5214.7</v>
      </c>
      <c r="D88" s="10">
        <v>2.1226851851851851E-2</v>
      </c>
      <c r="E88" s="11">
        <v>1834</v>
      </c>
      <c r="F88" s="12" t="s">
        <v>39</v>
      </c>
      <c r="H88" s="13">
        <f t="shared" si="0"/>
        <v>14</v>
      </c>
    </row>
    <row r="89" spans="1:8" ht="14.25" customHeight="1" x14ac:dyDescent="0.3">
      <c r="A89" s="7">
        <v>43731</v>
      </c>
      <c r="B89" s="8">
        <v>0.58958333333333335</v>
      </c>
      <c r="C89" s="9">
        <v>5176.6000000000004</v>
      </c>
      <c r="D89" s="10">
        <v>2.150462962962963E-2</v>
      </c>
      <c r="E89" s="11">
        <v>1858</v>
      </c>
      <c r="F89" s="12" t="s">
        <v>39</v>
      </c>
      <c r="H89" s="13">
        <f t="shared" si="0"/>
        <v>14</v>
      </c>
    </row>
    <row r="90" spans="1:8" ht="14.25" customHeight="1" x14ac:dyDescent="0.3"/>
    <row r="91" spans="1:8" ht="14.25" customHeight="1" x14ac:dyDescent="0.3"/>
    <row r="92" spans="1:8" ht="14.25" customHeight="1" x14ac:dyDescent="0.3"/>
    <row r="93" spans="1:8" ht="14.25" customHeight="1" x14ac:dyDescent="0.3"/>
    <row r="94" spans="1:8" ht="14.25" customHeight="1" x14ac:dyDescent="0.3"/>
    <row r="95" spans="1:8" ht="14.25" customHeight="1" x14ac:dyDescent="0.3"/>
    <row r="96" spans="1:8"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customSheetViews>
    <customSheetView guid="{925A6D50-2875-4772-BDFD-B1E804B63E61}" filter="1" showAutoFilter="1">
      <pageMargins left="0.7" right="0.7" top="0.75" bottom="0.75" header="0.3" footer="0.3"/>
      <autoFilter ref="A1:H89" xr:uid="{C30D8E32-912E-4456-A4CF-A697FF6D9A2E}"/>
      <extLst>
        <ext uri="GoogleSheetsCustomDataVersion1">
          <go:sheetsCustomData xmlns:go="http://customooxmlschemas.google.com/" filterViewId="1504762112"/>
        </ext>
      </extLst>
    </customSheetView>
  </customSheetViews>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outlinePr summaryBelow="0" summaryRight="0"/>
  </sheetPr>
  <dimension ref="A1:B36"/>
  <sheetViews>
    <sheetView showGridLines="0" workbookViewId="0">
      <selection activeCell="M15" sqref="M15"/>
    </sheetView>
  </sheetViews>
  <sheetFormatPr defaultColWidth="14.44140625" defaultRowHeight="15" customHeight="1" x14ac:dyDescent="0.3"/>
  <sheetData>
    <row r="1" spans="1:2" x14ac:dyDescent="0.3">
      <c r="A1" s="14" t="s">
        <v>5</v>
      </c>
      <c r="B1" s="15" t="s">
        <v>40</v>
      </c>
    </row>
    <row r="2" spans="1:2" x14ac:dyDescent="0.3">
      <c r="A2" s="16" t="s">
        <v>9</v>
      </c>
      <c r="B2" s="15">
        <v>37545.1</v>
      </c>
    </row>
    <row r="3" spans="1:2" x14ac:dyDescent="0.3">
      <c r="A3" s="17" t="s">
        <v>14</v>
      </c>
      <c r="B3" s="18">
        <v>4009.9</v>
      </c>
    </row>
    <row r="4" spans="1:2" x14ac:dyDescent="0.3">
      <c r="A4" s="17" t="s">
        <v>6</v>
      </c>
      <c r="B4" s="18">
        <v>3029.8</v>
      </c>
    </row>
    <row r="5" spans="1:2" x14ac:dyDescent="0.3">
      <c r="A5" s="17" t="s">
        <v>35</v>
      </c>
      <c r="B5" s="18">
        <v>8167.7</v>
      </c>
    </row>
    <row r="6" spans="1:2" x14ac:dyDescent="0.3">
      <c r="A6" s="17" t="s">
        <v>39</v>
      </c>
      <c r="B6" s="18">
        <v>24050.400000000001</v>
      </c>
    </row>
    <row r="7" spans="1:2" x14ac:dyDescent="0.3">
      <c r="A7" s="17" t="s">
        <v>15</v>
      </c>
      <c r="B7" s="18">
        <v>24337.600000000002</v>
      </c>
    </row>
    <row r="8" spans="1:2" x14ac:dyDescent="0.3">
      <c r="A8" s="17" t="s">
        <v>30</v>
      </c>
      <c r="B8" s="18">
        <v>22329.1</v>
      </c>
    </row>
    <row r="9" spans="1:2" x14ac:dyDescent="0.3">
      <c r="A9" s="17" t="s">
        <v>34</v>
      </c>
      <c r="B9" s="18">
        <v>7208.8</v>
      </c>
    </row>
    <row r="10" spans="1:2" x14ac:dyDescent="0.3">
      <c r="A10" s="17" t="s">
        <v>17</v>
      </c>
      <c r="B10" s="18">
        <v>7006.7</v>
      </c>
    </row>
    <row r="11" spans="1:2" x14ac:dyDescent="0.3">
      <c r="A11" s="17" t="s">
        <v>22</v>
      </c>
      <c r="B11" s="18">
        <v>7015.4</v>
      </c>
    </row>
    <row r="12" spans="1:2" x14ac:dyDescent="0.3">
      <c r="A12" s="17" t="s">
        <v>32</v>
      </c>
      <c r="B12" s="18">
        <v>7404.7</v>
      </c>
    </row>
    <row r="13" spans="1:2" x14ac:dyDescent="0.3">
      <c r="A13" s="17" t="s">
        <v>26</v>
      </c>
      <c r="B13" s="18">
        <v>6271.6</v>
      </c>
    </row>
    <row r="14" spans="1:2" x14ac:dyDescent="0.3">
      <c r="A14" s="17" t="s">
        <v>20</v>
      </c>
      <c r="B14" s="18">
        <v>7004.4</v>
      </c>
    </row>
    <row r="15" spans="1:2" x14ac:dyDescent="0.3">
      <c r="A15" s="17" t="s">
        <v>25</v>
      </c>
      <c r="B15" s="18">
        <v>6279.7</v>
      </c>
    </row>
    <row r="16" spans="1:2" x14ac:dyDescent="0.3">
      <c r="A16" s="17" t="s">
        <v>19</v>
      </c>
      <c r="B16" s="18">
        <v>7005.8</v>
      </c>
    </row>
    <row r="17" spans="1:2" x14ac:dyDescent="0.3">
      <c r="A17" s="17" t="s">
        <v>27</v>
      </c>
      <c r="B17" s="18">
        <v>6125.1</v>
      </c>
    </row>
    <row r="18" spans="1:2" x14ac:dyDescent="0.3">
      <c r="A18" s="17" t="s">
        <v>38</v>
      </c>
      <c r="B18" s="18">
        <v>7020.3</v>
      </c>
    </row>
    <row r="19" spans="1:2" x14ac:dyDescent="0.3">
      <c r="A19" s="17" t="s">
        <v>11</v>
      </c>
      <c r="B19" s="18">
        <v>6026.2</v>
      </c>
    </row>
    <row r="20" spans="1:2" x14ac:dyDescent="0.3">
      <c r="A20" s="17" t="s">
        <v>16</v>
      </c>
      <c r="B20" s="18">
        <v>4834.2</v>
      </c>
    </row>
    <row r="21" spans="1:2" x14ac:dyDescent="0.3">
      <c r="A21" s="17" t="s">
        <v>36</v>
      </c>
      <c r="B21" s="18">
        <v>8867.9</v>
      </c>
    </row>
    <row r="22" spans="1:2" x14ac:dyDescent="0.3">
      <c r="A22" s="17" t="s">
        <v>8</v>
      </c>
      <c r="B22" s="18">
        <v>67839.3</v>
      </c>
    </row>
    <row r="23" spans="1:2" x14ac:dyDescent="0.3">
      <c r="A23" s="17" t="s">
        <v>18</v>
      </c>
      <c r="B23" s="18">
        <v>33722.300000000003</v>
      </c>
    </row>
    <row r="24" spans="1:2" x14ac:dyDescent="0.3">
      <c r="A24" s="17" t="s">
        <v>23</v>
      </c>
      <c r="B24" s="18">
        <v>22058.6</v>
      </c>
    </row>
    <row r="25" spans="1:2" x14ac:dyDescent="0.3">
      <c r="A25" s="17" t="s">
        <v>7</v>
      </c>
      <c r="B25" s="18">
        <v>7098</v>
      </c>
    </row>
    <row r="26" spans="1:2" x14ac:dyDescent="0.3">
      <c r="A26" s="17" t="s">
        <v>10</v>
      </c>
      <c r="B26" s="18">
        <v>43104.200000000004</v>
      </c>
    </row>
    <row r="27" spans="1:2" x14ac:dyDescent="0.3">
      <c r="A27" s="17" t="s">
        <v>29</v>
      </c>
      <c r="B27" s="18">
        <v>6197.6</v>
      </c>
    </row>
    <row r="28" spans="1:2" x14ac:dyDescent="0.3">
      <c r="A28" s="17" t="s">
        <v>28</v>
      </c>
      <c r="B28" s="18">
        <v>35535.100000000006</v>
      </c>
    </row>
    <row r="29" spans="1:2" x14ac:dyDescent="0.3">
      <c r="A29" s="17" t="s">
        <v>33</v>
      </c>
      <c r="B29" s="18">
        <v>40553.1</v>
      </c>
    </row>
    <row r="30" spans="1:2" x14ac:dyDescent="0.3">
      <c r="A30" s="17" t="s">
        <v>12</v>
      </c>
      <c r="B30" s="18">
        <v>6014.7</v>
      </c>
    </row>
    <row r="31" spans="1:2" x14ac:dyDescent="0.3">
      <c r="A31" s="17" t="s">
        <v>21</v>
      </c>
      <c r="B31" s="18">
        <v>8010.7</v>
      </c>
    </row>
    <row r="32" spans="1:2" x14ac:dyDescent="0.3">
      <c r="A32" s="17" t="s">
        <v>24</v>
      </c>
      <c r="B32" s="18">
        <v>8002.8</v>
      </c>
    </row>
    <row r="33" spans="1:2" x14ac:dyDescent="0.3">
      <c r="A33" s="17" t="s">
        <v>37</v>
      </c>
      <c r="B33" s="18">
        <v>43230.600000000006</v>
      </c>
    </row>
    <row r="34" spans="1:2" x14ac:dyDescent="0.3">
      <c r="A34" s="17" t="s">
        <v>13</v>
      </c>
      <c r="B34" s="18">
        <v>19041.099999999999</v>
      </c>
    </row>
    <row r="35" spans="1:2" x14ac:dyDescent="0.3">
      <c r="A35" s="17" t="s">
        <v>31</v>
      </c>
      <c r="B35" s="18">
        <v>6595.9</v>
      </c>
    </row>
    <row r="36" spans="1:2" x14ac:dyDescent="0.3">
      <c r="A36" s="19" t="s">
        <v>41</v>
      </c>
      <c r="B36" s="20">
        <v>558544.4</v>
      </c>
    </row>
  </sheetData>
  <pageMargins left="0.7" right="0.7" top="0.75" bottom="0.75" header="0.3" footer="0.3"/>
  <drawing r:id="rId2"/>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34906-797C-4E2B-B671-3F3F3673340C}">
  <sheetPr codeName="Sheet3">
    <tabColor theme="9"/>
  </sheetPr>
  <dimension ref="A1:K1000"/>
  <sheetViews>
    <sheetView workbookViewId="0">
      <selection activeCell="A2" sqref="A2:A89"/>
    </sheetView>
  </sheetViews>
  <sheetFormatPr defaultColWidth="14.44140625" defaultRowHeight="15" customHeight="1" x14ac:dyDescent="0.3"/>
  <cols>
    <col min="1" max="1" width="11" bestFit="1" customWidth="1"/>
    <col min="2" max="2" width="9.21875" bestFit="1" customWidth="1"/>
    <col min="3" max="3" width="14.33203125" customWidth="1"/>
    <col min="4" max="4" width="7.6640625" customWidth="1"/>
    <col min="5" max="5" width="12.44140625" bestFit="1" customWidth="1"/>
    <col min="6" max="6" width="13.88671875" customWidth="1"/>
    <col min="7" max="7" width="16.6640625" bestFit="1" customWidth="1"/>
    <col min="8" max="8" width="12.5546875" bestFit="1" customWidth="1"/>
    <col min="9" max="9" width="17.77734375" bestFit="1" customWidth="1"/>
    <col min="10" max="26" width="8.6640625" customWidth="1"/>
  </cols>
  <sheetData>
    <row r="1" spans="1:11" s="23" customFormat="1" ht="14.25" customHeight="1" x14ac:dyDescent="0.3">
      <c r="A1" s="23" t="s">
        <v>0</v>
      </c>
      <c r="B1" s="23" t="s">
        <v>1</v>
      </c>
      <c r="C1" s="23" t="s">
        <v>2</v>
      </c>
      <c r="D1" s="23" t="s">
        <v>3</v>
      </c>
      <c r="E1" s="23" t="s">
        <v>4</v>
      </c>
      <c r="F1" s="23" t="s">
        <v>5</v>
      </c>
      <c r="G1" s="23" t="s">
        <v>46</v>
      </c>
      <c r="H1" s="23" t="s">
        <v>47</v>
      </c>
      <c r="I1" s="23" t="s">
        <v>48</v>
      </c>
      <c r="J1" s="23" t="s">
        <v>49</v>
      </c>
      <c r="K1" s="23" t="s">
        <v>50</v>
      </c>
    </row>
    <row r="2" spans="1:11" s="23" customFormat="1" ht="14.25" customHeight="1" x14ac:dyDescent="0.3">
      <c r="A2" s="26">
        <v>42872</v>
      </c>
      <c r="B2" s="23">
        <v>0.28055555555555556</v>
      </c>
      <c r="C2" s="23">
        <v>3029.8</v>
      </c>
      <c r="D2" s="23">
        <v>1.4328703703703703E-2</v>
      </c>
      <c r="E2" s="23">
        <v>1238</v>
      </c>
      <c r="F2" s="23" t="s">
        <v>6</v>
      </c>
      <c r="G2" s="23">
        <f>CONVERT(Table_13[[#This Row],[Column3]],"m","mi")</f>
        <v>1.8826304382406744</v>
      </c>
      <c r="H2" s="23">
        <f>CONVERT(Table_13[[#This Row],[Column5]],"cm","ft")</f>
        <v>40.616797900262469</v>
      </c>
      <c r="I2" s="23">
        <f>Table_13[[#This Row],[Column4]]/Table_13[[#This Row],[Column7]]</f>
        <v>7.6110018263031657E-3</v>
      </c>
      <c r="J2" s="23">
        <f>HOUR(Table_13[[#This Row],[Column2]])</f>
        <v>6</v>
      </c>
      <c r="K2" s="23" t="str">
        <f>IF(Table_13[[#This Row],[Column10]]&lt;12,"M",IF(Table_13[[#This Row],[Column10]]&gt;18,"E","A"))</f>
        <v>M</v>
      </c>
    </row>
    <row r="3" spans="1:11" s="23" customFormat="1" ht="14.25" customHeight="1" x14ac:dyDescent="0.3">
      <c r="A3" s="26">
        <v>42992</v>
      </c>
      <c r="B3" s="23">
        <v>0.81944444444444442</v>
      </c>
      <c r="C3" s="23">
        <v>4030.9</v>
      </c>
      <c r="D3" s="23">
        <v>1.9386574074074073E-2</v>
      </c>
      <c r="E3" s="23">
        <v>1675</v>
      </c>
      <c r="F3" s="23" t="s">
        <v>7</v>
      </c>
      <c r="G3" s="23">
        <f>CONVERT(Table_13[[#This Row],[Column3]],"m","mi")</f>
        <v>2.5046851387894695</v>
      </c>
      <c r="H3" s="23">
        <f>CONVERT(Table_13[[#This Row],[Column5]],"cm","ft")</f>
        <v>54.954068241469813</v>
      </c>
      <c r="I3" s="23">
        <f>Table_13[[#This Row],[Column4]]/Table_13[[#This Row],[Column7]]</f>
        <v>7.7401242071663068E-3</v>
      </c>
      <c r="J3" s="23">
        <f>HOUR(Table_13[[#This Row],[Column2]])</f>
        <v>19</v>
      </c>
      <c r="K3" s="23" t="str">
        <f>IF(Table_13[[#This Row],[Column10]]&lt;12,"M",IF(Table_13[[#This Row],[Column10]]&gt;18,"E","A"))</f>
        <v>E</v>
      </c>
    </row>
    <row r="4" spans="1:11" s="23" customFormat="1" ht="14.25" customHeight="1" x14ac:dyDescent="0.3">
      <c r="A4" s="26">
        <v>42996</v>
      </c>
      <c r="B4" s="23">
        <v>0.87430555555555556</v>
      </c>
      <c r="C4" s="23">
        <v>3067.1</v>
      </c>
      <c r="D4" s="23">
        <v>1.5520833333333333E-2</v>
      </c>
      <c r="E4" s="23">
        <v>1341</v>
      </c>
      <c r="F4" s="23" t="s">
        <v>7</v>
      </c>
      <c r="G4" s="23">
        <f>CONVERT(Table_13[[#This Row],[Column3]],"m","mi")</f>
        <v>1.905807583711127</v>
      </c>
      <c r="H4" s="23">
        <f>CONVERT(Table_13[[#This Row],[Column5]],"cm","ft")</f>
        <v>43.996062992125978</v>
      </c>
      <c r="I4" s="23">
        <f>Table_13[[#This Row],[Column4]]/Table_13[[#This Row],[Column7]]</f>
        <v>8.1439666134133209E-3</v>
      </c>
      <c r="J4" s="23">
        <f>HOUR(Table_13[[#This Row],[Column2]])</f>
        <v>20</v>
      </c>
      <c r="K4" s="23" t="str">
        <f>IF(Table_13[[#This Row],[Column10]]&lt;12,"M",IF(Table_13[[#This Row],[Column10]]&gt;18,"E","A"))</f>
        <v>E</v>
      </c>
    </row>
    <row r="5" spans="1:11" s="23" customFormat="1" ht="14.25" customHeight="1" x14ac:dyDescent="0.3">
      <c r="A5" s="26">
        <v>42999</v>
      </c>
      <c r="B5" s="23">
        <v>0.66874999999999996</v>
      </c>
      <c r="C5" s="23">
        <v>4317.8</v>
      </c>
      <c r="D5" s="23">
        <v>1.8900462962962963E-2</v>
      </c>
      <c r="E5" s="23">
        <v>1633</v>
      </c>
      <c r="F5" s="23" t="s">
        <v>8</v>
      </c>
      <c r="G5" s="23">
        <f>CONVERT(Table_13[[#This Row],[Column3]],"m","mi")</f>
        <v>2.6829565338423604</v>
      </c>
      <c r="H5" s="23">
        <f>CONVERT(Table_13[[#This Row],[Column5]],"cm","ft")</f>
        <v>53.576115485564308</v>
      </c>
      <c r="I5" s="23">
        <f>Table_13[[#This Row],[Column4]]/Table_13[[#This Row],[Column7]]</f>
        <v>7.0446400172927571E-3</v>
      </c>
      <c r="J5" s="23">
        <f>HOUR(Table_13[[#This Row],[Column2]])</f>
        <v>16</v>
      </c>
      <c r="K5" s="23" t="str">
        <f>IF(Table_13[[#This Row],[Column10]]&lt;12,"M",IF(Table_13[[#This Row],[Column10]]&gt;18,"E","A"))</f>
        <v>A</v>
      </c>
    </row>
    <row r="6" spans="1:11" s="23" customFormat="1" ht="14.25" customHeight="1" x14ac:dyDescent="0.3">
      <c r="A6" s="26">
        <v>43211</v>
      </c>
      <c r="B6" s="23">
        <v>0.43611111111111112</v>
      </c>
      <c r="C6" s="23">
        <v>4004.5</v>
      </c>
      <c r="D6" s="23">
        <v>1.863425925925926E-2</v>
      </c>
      <c r="E6" s="23">
        <v>1610</v>
      </c>
      <c r="F6" s="23" t="s">
        <v>8</v>
      </c>
      <c r="G6" s="23">
        <f>CONVERT(Table_13[[#This Row],[Column3]],"m","mi")</f>
        <v>2.4882809393144041</v>
      </c>
      <c r="H6" s="23">
        <f>CONVERT(Table_13[[#This Row],[Column5]],"cm","ft")</f>
        <v>52.821522309711291</v>
      </c>
      <c r="I6" s="23">
        <f>Table_13[[#This Row],[Column4]]/Table_13[[#This Row],[Column7]]</f>
        <v>7.4888084238564946E-3</v>
      </c>
      <c r="J6" s="23">
        <f>HOUR(Table_13[[#This Row],[Column2]])</f>
        <v>10</v>
      </c>
      <c r="K6" s="23" t="str">
        <f>IF(Table_13[[#This Row],[Column10]]&lt;12,"M",IF(Table_13[[#This Row],[Column10]]&gt;18,"E","A"))</f>
        <v>M</v>
      </c>
    </row>
    <row r="7" spans="1:11" s="23" customFormat="1" ht="14.25" customHeight="1" x14ac:dyDescent="0.3">
      <c r="A7" s="26">
        <v>43213</v>
      </c>
      <c r="B7" s="23">
        <v>0.8</v>
      </c>
      <c r="C7" s="23">
        <v>5027.8</v>
      </c>
      <c r="D7" s="23">
        <v>2.329861111111111E-2</v>
      </c>
      <c r="E7" s="23">
        <v>2013</v>
      </c>
      <c r="F7" s="23" t="s">
        <v>8</v>
      </c>
      <c r="G7" s="23">
        <f>CONVERT(Table_13[[#This Row],[Column3]],"m","mi")</f>
        <v>3.1241300803308678</v>
      </c>
      <c r="H7" s="23">
        <f>CONVERT(Table_13[[#This Row],[Column5]],"cm","ft")</f>
        <v>66.043307086614178</v>
      </c>
      <c r="I7" s="23">
        <f>Table_13[[#This Row],[Column4]]/Table_13[[#This Row],[Column7]]</f>
        <v>7.4576315684792551E-3</v>
      </c>
      <c r="J7" s="23">
        <f>HOUR(Table_13[[#This Row],[Column2]])</f>
        <v>19</v>
      </c>
      <c r="K7" s="23" t="str">
        <f>IF(Table_13[[#This Row],[Column10]]&lt;12,"M",IF(Table_13[[#This Row],[Column10]]&gt;18,"E","A"))</f>
        <v>E</v>
      </c>
    </row>
    <row r="8" spans="1:11" s="23" customFormat="1" ht="14.25" customHeight="1" x14ac:dyDescent="0.3">
      <c r="A8" s="26">
        <v>43218</v>
      </c>
      <c r="B8" s="23">
        <v>0.86944444444444446</v>
      </c>
      <c r="C8" s="23">
        <v>4018.3</v>
      </c>
      <c r="D8" s="23">
        <v>1.8692129629629628E-2</v>
      </c>
      <c r="E8" s="23">
        <v>1615</v>
      </c>
      <c r="F8" s="23" t="s">
        <v>8</v>
      </c>
      <c r="G8" s="23">
        <f>CONVERT(Table_13[[#This Row],[Column3]],"m","mi")</f>
        <v>2.4968558617672789</v>
      </c>
      <c r="H8" s="23">
        <f>CONVERT(Table_13[[#This Row],[Column5]],"cm","ft")</f>
        <v>52.985564304461946</v>
      </c>
      <c r="I8" s="23">
        <f>Table_13[[#This Row],[Column4]]/Table_13[[#This Row],[Column7]]</f>
        <v>7.4862669951637918E-3</v>
      </c>
      <c r="J8" s="23">
        <f>HOUR(Table_13[[#This Row],[Column2]])</f>
        <v>20</v>
      </c>
      <c r="K8" s="23" t="str">
        <f>IF(Table_13[[#This Row],[Column10]]&lt;12,"M",IF(Table_13[[#This Row],[Column10]]&gt;18,"E","A"))</f>
        <v>E</v>
      </c>
    </row>
    <row r="9" spans="1:11" s="23" customFormat="1" ht="14.25" customHeight="1" x14ac:dyDescent="0.3">
      <c r="A9" s="26">
        <v>43220</v>
      </c>
      <c r="B9" s="23">
        <v>0.84930555555555554</v>
      </c>
      <c r="C9" s="23">
        <v>5071.8999999999996</v>
      </c>
      <c r="D9" s="23">
        <v>2.3715277777777776E-2</v>
      </c>
      <c r="E9" s="23">
        <v>2049</v>
      </c>
      <c r="F9" s="23" t="s">
        <v>9</v>
      </c>
      <c r="G9" s="23">
        <f>CONVERT(Table_13[[#This Row],[Column3]],"m","mi")</f>
        <v>3.1515325499085343</v>
      </c>
      <c r="H9" s="23">
        <f>CONVERT(Table_13[[#This Row],[Column5]],"cm","ft")</f>
        <v>67.224409448818903</v>
      </c>
      <c r="I9" s="23">
        <f>Table_13[[#This Row],[Column4]]/Table_13[[#This Row],[Column7]]</f>
        <v>7.5249985212642199E-3</v>
      </c>
      <c r="J9" s="23">
        <f>HOUR(Table_13[[#This Row],[Column2]])</f>
        <v>20</v>
      </c>
      <c r="K9" s="23" t="str">
        <f>IF(Table_13[[#This Row],[Column10]]&lt;12,"M",IF(Table_13[[#This Row],[Column10]]&gt;18,"E","A"))</f>
        <v>E</v>
      </c>
    </row>
    <row r="10" spans="1:11" s="23" customFormat="1" ht="14.25" customHeight="1" x14ac:dyDescent="0.3">
      <c r="A10" s="26">
        <v>43222</v>
      </c>
      <c r="B10" s="23">
        <v>0.87569444444444444</v>
      </c>
      <c r="C10" s="23">
        <v>5011.7</v>
      </c>
      <c r="D10" s="23">
        <v>2.2685185185185187E-2</v>
      </c>
      <c r="E10" s="23">
        <v>1960</v>
      </c>
      <c r="F10" s="23" t="s">
        <v>9</v>
      </c>
      <c r="G10" s="23">
        <f>CONVERT(Table_13[[#This Row],[Column3]],"m","mi")</f>
        <v>3.1141260041358465</v>
      </c>
      <c r="H10" s="23">
        <f>CONVERT(Table_13[[#This Row],[Column5]],"cm","ft")</f>
        <v>64.30446194225722</v>
      </c>
      <c r="I10" s="23">
        <f>Table_13[[#This Row],[Column4]]/Table_13[[#This Row],[Column7]]</f>
        <v>7.2846073521293511E-3</v>
      </c>
      <c r="J10" s="23">
        <f>HOUR(Table_13[[#This Row],[Column2]])</f>
        <v>21</v>
      </c>
      <c r="K10" s="23" t="str">
        <f>IF(Table_13[[#This Row],[Column10]]&lt;12,"M",IF(Table_13[[#This Row],[Column10]]&gt;18,"E","A"))</f>
        <v>E</v>
      </c>
    </row>
    <row r="11" spans="1:11" s="23" customFormat="1" ht="14.25" customHeight="1" x14ac:dyDescent="0.3">
      <c r="A11" s="26">
        <v>43227</v>
      </c>
      <c r="B11" s="23">
        <v>0.30902777777777779</v>
      </c>
      <c r="C11" s="23">
        <v>4045.9</v>
      </c>
      <c r="D11" s="23">
        <v>1.7638888888888888E-2</v>
      </c>
      <c r="E11" s="23">
        <v>1524</v>
      </c>
      <c r="F11" s="23" t="s">
        <v>9</v>
      </c>
      <c r="G11" s="23">
        <f>CONVERT(Table_13[[#This Row],[Column3]],"m","mi")</f>
        <v>2.5140057066730295</v>
      </c>
      <c r="H11" s="23">
        <f>CONVERT(Table_13[[#This Row],[Column5]],"cm","ft")</f>
        <v>50</v>
      </c>
      <c r="I11" s="23">
        <f>Table_13[[#This Row],[Column4]]/Table_13[[#This Row],[Column7]]</f>
        <v>7.0162485479127014E-3</v>
      </c>
      <c r="J11" s="23">
        <f>HOUR(Table_13[[#This Row],[Column2]])</f>
        <v>7</v>
      </c>
      <c r="K11" s="23" t="str">
        <f>IF(Table_13[[#This Row],[Column10]]&lt;12,"M",IF(Table_13[[#This Row],[Column10]]&gt;18,"E","A"))</f>
        <v>M</v>
      </c>
    </row>
    <row r="12" spans="1:11" s="23" customFormat="1" ht="14.25" customHeight="1" x14ac:dyDescent="0.3">
      <c r="A12" s="26">
        <v>43230</v>
      </c>
      <c r="B12" s="23">
        <v>0.78472222222222221</v>
      </c>
      <c r="C12" s="23">
        <v>5036.5</v>
      </c>
      <c r="D12" s="23">
        <v>2.2592592592592591E-2</v>
      </c>
      <c r="E12" s="23">
        <v>1952</v>
      </c>
      <c r="F12" s="23" t="s">
        <v>9</v>
      </c>
      <c r="G12" s="23">
        <f>CONVERT(Table_13[[#This Row],[Column3]],"m","mi")</f>
        <v>3.1295360097033327</v>
      </c>
      <c r="H12" s="23">
        <f>CONVERT(Table_13[[#This Row],[Column5]],"cm","ft")</f>
        <v>64.041994750656173</v>
      </c>
      <c r="I12" s="23">
        <f>Table_13[[#This Row],[Column4]]/Table_13[[#This Row],[Column7]]</f>
        <v>7.2191508653496137E-3</v>
      </c>
      <c r="J12" s="23">
        <f>HOUR(Table_13[[#This Row],[Column2]])</f>
        <v>18</v>
      </c>
      <c r="K12" s="23" t="str">
        <f>IF(Table_13[[#This Row],[Column10]]&lt;12,"M",IF(Table_13[[#This Row],[Column10]]&gt;18,"E","A"))</f>
        <v>A</v>
      </c>
    </row>
    <row r="13" spans="1:11" s="23" customFormat="1" ht="14.25" customHeight="1" x14ac:dyDescent="0.3">
      <c r="A13" s="26">
        <v>43233</v>
      </c>
      <c r="B13" s="23">
        <v>0.80138888888888893</v>
      </c>
      <c r="C13" s="23">
        <v>6042.3</v>
      </c>
      <c r="D13" s="23">
        <v>2.7280092592592592E-2</v>
      </c>
      <c r="E13" s="23">
        <v>2357</v>
      </c>
      <c r="F13" s="23" t="s">
        <v>10</v>
      </c>
      <c r="G13" s="23">
        <f>CONVERT(Table_13[[#This Row],[Column3]],"m","mi")</f>
        <v>3.7545111548556429</v>
      </c>
      <c r="H13" s="23">
        <f>CONVERT(Table_13[[#This Row],[Column5]],"cm","ft")</f>
        <v>77.329396325459328</v>
      </c>
      <c r="I13" s="23">
        <f>Table_13[[#This Row],[Column4]]/Table_13[[#This Row],[Column7]]</f>
        <v>7.2659506037987742E-3</v>
      </c>
      <c r="J13" s="23">
        <f>HOUR(Table_13[[#This Row],[Column2]])</f>
        <v>19</v>
      </c>
      <c r="K13" s="23" t="str">
        <f>IF(Table_13[[#This Row],[Column10]]&lt;12,"M",IF(Table_13[[#This Row],[Column10]]&gt;18,"E","A"))</f>
        <v>E</v>
      </c>
    </row>
    <row r="14" spans="1:11" s="23" customFormat="1" ht="14.25" customHeight="1" x14ac:dyDescent="0.3">
      <c r="A14" s="26">
        <v>43235</v>
      </c>
      <c r="B14" s="23">
        <v>0.8354166666666667</v>
      </c>
      <c r="C14" s="23">
        <v>5089.2</v>
      </c>
      <c r="D14" s="23">
        <v>2.3009259259259261E-2</v>
      </c>
      <c r="E14" s="23">
        <v>1988</v>
      </c>
      <c r="F14" s="23" t="s">
        <v>10</v>
      </c>
      <c r="G14" s="23">
        <f>CONVERT(Table_13[[#This Row],[Column3]],"m","mi")</f>
        <v>3.1622822715342402</v>
      </c>
      <c r="H14" s="23">
        <f>CONVERT(Table_13[[#This Row],[Column5]],"cm","ft")</f>
        <v>65.223097112860899</v>
      </c>
      <c r="I14" s="23">
        <f>Table_13[[#This Row],[Column4]]/Table_13[[#This Row],[Column7]]</f>
        <v>7.276156042862008E-3</v>
      </c>
      <c r="J14" s="23">
        <f>HOUR(Table_13[[#This Row],[Column2]])</f>
        <v>20</v>
      </c>
      <c r="K14" s="23" t="str">
        <f>IF(Table_13[[#This Row],[Column10]]&lt;12,"M",IF(Table_13[[#This Row],[Column10]]&gt;18,"E","A"))</f>
        <v>E</v>
      </c>
    </row>
    <row r="15" spans="1:11" s="23" customFormat="1" ht="14.25" customHeight="1" x14ac:dyDescent="0.3">
      <c r="A15" s="26">
        <v>43237</v>
      </c>
      <c r="B15" s="23">
        <v>0.28472222222222221</v>
      </c>
      <c r="C15" s="23">
        <v>4027.4</v>
      </c>
      <c r="D15" s="23">
        <v>1.7673611111111112E-2</v>
      </c>
      <c r="E15" s="23">
        <v>1527</v>
      </c>
      <c r="F15" s="23" t="s">
        <v>10</v>
      </c>
      <c r="G15" s="23">
        <f>CONVERT(Table_13[[#This Row],[Column3]],"m","mi")</f>
        <v>2.5025103396166388</v>
      </c>
      <c r="H15" s="23">
        <f>CONVERT(Table_13[[#This Row],[Column5]],"cm","ft")</f>
        <v>50.098425196850393</v>
      </c>
      <c r="I15" s="23">
        <f>Table_13[[#This Row],[Column4]]/Table_13[[#This Row],[Column7]]</f>
        <v>7.0623528827531415E-3</v>
      </c>
      <c r="J15" s="23">
        <f>HOUR(Table_13[[#This Row],[Column2]])</f>
        <v>6</v>
      </c>
      <c r="K15" s="23" t="str">
        <f>IF(Table_13[[#This Row],[Column10]]&lt;12,"M",IF(Table_13[[#This Row],[Column10]]&gt;18,"E","A"))</f>
        <v>M</v>
      </c>
    </row>
    <row r="16" spans="1:11" s="23" customFormat="1" ht="14.25" customHeight="1" x14ac:dyDescent="0.3">
      <c r="A16" s="26">
        <v>43239</v>
      </c>
      <c r="B16" s="23">
        <v>0.76736111111111116</v>
      </c>
      <c r="C16" s="23">
        <v>5021.5</v>
      </c>
      <c r="D16" s="23">
        <v>2.2118055555555554E-2</v>
      </c>
      <c r="E16" s="23">
        <v>1911</v>
      </c>
      <c r="F16" s="23" t="s">
        <v>10</v>
      </c>
      <c r="G16" s="23">
        <f>CONVERT(Table_13[[#This Row],[Column3]],"m","mi")</f>
        <v>3.1202154418197727</v>
      </c>
      <c r="H16" s="23">
        <f>CONVERT(Table_13[[#This Row],[Column5]],"cm","ft")</f>
        <v>62.696850393700792</v>
      </c>
      <c r="I16" s="23">
        <f>Table_13[[#This Row],[Column4]]/Table_13[[#This Row],[Column7]]</f>
        <v>7.0886308871851034E-3</v>
      </c>
      <c r="J16" s="23">
        <f>HOUR(Table_13[[#This Row],[Column2]])</f>
        <v>18</v>
      </c>
      <c r="K16" s="23" t="str">
        <f>IF(Table_13[[#This Row],[Column10]]&lt;12,"M",IF(Table_13[[#This Row],[Column10]]&gt;18,"E","A"))</f>
        <v>A</v>
      </c>
    </row>
    <row r="17" spans="1:11" s="23" customFormat="1" ht="14.25" customHeight="1" x14ac:dyDescent="0.3">
      <c r="A17" s="26">
        <v>43241</v>
      </c>
      <c r="B17" s="23">
        <v>0.82916666666666672</v>
      </c>
      <c r="C17" s="23">
        <v>6026.2</v>
      </c>
      <c r="D17" s="23">
        <v>2.6550925925925926E-2</v>
      </c>
      <c r="E17" s="23">
        <v>2294</v>
      </c>
      <c r="F17" s="23" t="s">
        <v>11</v>
      </c>
      <c r="G17" s="23">
        <f>CONVERT(Table_13[[#This Row],[Column3]],"m","mi")</f>
        <v>3.744507078660622</v>
      </c>
      <c r="H17" s="23">
        <f>CONVERT(Table_13[[#This Row],[Column5]],"cm","ft")</f>
        <v>75.262467191601061</v>
      </c>
      <c r="I17" s="23">
        <f>Table_13[[#This Row],[Column4]]/Table_13[[#This Row],[Column7]]</f>
        <v>7.0906331242463465E-3</v>
      </c>
      <c r="J17" s="23">
        <f>HOUR(Table_13[[#This Row],[Column2]])</f>
        <v>19</v>
      </c>
      <c r="K17" s="23" t="str">
        <f>IF(Table_13[[#This Row],[Column10]]&lt;12,"M",IF(Table_13[[#This Row],[Column10]]&gt;18,"E","A"))</f>
        <v>E</v>
      </c>
    </row>
    <row r="18" spans="1:11" s="23" customFormat="1" ht="14.25" customHeight="1" x14ac:dyDescent="0.3">
      <c r="A18" s="26">
        <v>43243</v>
      </c>
      <c r="B18" s="23">
        <v>0.34236111111111112</v>
      </c>
      <c r="C18" s="23">
        <v>4061.2</v>
      </c>
      <c r="D18" s="23">
        <v>1.8124999999999999E-2</v>
      </c>
      <c r="E18" s="23">
        <v>1566</v>
      </c>
      <c r="F18" s="23" t="s">
        <v>8</v>
      </c>
      <c r="G18" s="23">
        <f>CONVERT(Table_13[[#This Row],[Column3]],"m","mi")</f>
        <v>2.5235126859142607</v>
      </c>
      <c r="H18" s="23">
        <f>CONVERT(Table_13[[#This Row],[Column5]],"cm","ft")</f>
        <v>51.377952755905511</v>
      </c>
      <c r="I18" s="23">
        <f>Table_13[[#This Row],[Column4]]/Table_13[[#This Row],[Column7]]</f>
        <v>7.1824485373781144E-3</v>
      </c>
      <c r="J18" s="23">
        <f>HOUR(Table_13[[#This Row],[Column2]])</f>
        <v>8</v>
      </c>
      <c r="K18" s="23" t="str">
        <f>IF(Table_13[[#This Row],[Column10]]&lt;12,"M",IF(Table_13[[#This Row],[Column10]]&gt;18,"E","A"))</f>
        <v>M</v>
      </c>
    </row>
    <row r="19" spans="1:11" s="23" customFormat="1" ht="14.25" customHeight="1" x14ac:dyDescent="0.3">
      <c r="A19" s="26">
        <v>43246</v>
      </c>
      <c r="B19" s="23">
        <v>0.78611111111111109</v>
      </c>
      <c r="C19" s="23">
        <v>4897.3999999999996</v>
      </c>
      <c r="D19" s="23">
        <v>2.2476851851851852E-2</v>
      </c>
      <c r="E19" s="23">
        <v>1942</v>
      </c>
      <c r="F19" s="23" t="s">
        <v>8</v>
      </c>
      <c r="G19" s="23">
        <f>CONVERT(Table_13[[#This Row],[Column3]],"m","mi")</f>
        <v>3.0431032768631194</v>
      </c>
      <c r="H19" s="23">
        <f>CONVERT(Table_13[[#This Row],[Column5]],"cm","ft")</f>
        <v>63.713910761154857</v>
      </c>
      <c r="I19" s="23">
        <f>Table_13[[#This Row],[Column4]]/Table_13[[#This Row],[Column7]]</f>
        <v>7.3861613645335618E-3</v>
      </c>
      <c r="J19" s="23">
        <f>HOUR(Table_13[[#This Row],[Column2]])</f>
        <v>18</v>
      </c>
      <c r="K19" s="23" t="str">
        <f>IF(Table_13[[#This Row],[Column10]]&lt;12,"M",IF(Table_13[[#This Row],[Column10]]&gt;18,"E","A"))</f>
        <v>A</v>
      </c>
    </row>
    <row r="20" spans="1:11" s="23" customFormat="1" ht="14.25" customHeight="1" x14ac:dyDescent="0.3">
      <c r="A20" s="26">
        <v>43248</v>
      </c>
      <c r="B20" s="23">
        <v>0.74375000000000002</v>
      </c>
      <c r="C20" s="23">
        <v>5841.8</v>
      </c>
      <c r="D20" s="23">
        <v>2.7199074074074073E-2</v>
      </c>
      <c r="E20" s="23">
        <v>2350</v>
      </c>
      <c r="F20" s="23" t="s">
        <v>8</v>
      </c>
      <c r="G20" s="23">
        <f>CONVERT(Table_13[[#This Row],[Column3]],"m","mi")</f>
        <v>3.6299262308120577</v>
      </c>
      <c r="H20" s="23">
        <f>CONVERT(Table_13[[#This Row],[Column5]],"cm","ft")</f>
        <v>77.09973753280839</v>
      </c>
      <c r="I20" s="23">
        <f>Table_13[[#This Row],[Column4]]/Table_13[[#This Row],[Column7]]</f>
        <v>7.4930101452748577E-3</v>
      </c>
      <c r="J20" s="23">
        <f>HOUR(Table_13[[#This Row],[Column2]])</f>
        <v>17</v>
      </c>
      <c r="K20" s="23" t="str">
        <f>IF(Table_13[[#This Row],[Column10]]&lt;12,"M",IF(Table_13[[#This Row],[Column10]]&gt;18,"E","A"))</f>
        <v>A</v>
      </c>
    </row>
    <row r="21" spans="1:11" s="23" customFormat="1" ht="14.25" customHeight="1" x14ac:dyDescent="0.3">
      <c r="A21" s="26">
        <v>43251</v>
      </c>
      <c r="B21" s="23">
        <v>0.31736111111111109</v>
      </c>
      <c r="C21" s="23">
        <v>4723.2</v>
      </c>
      <c r="D21" s="23">
        <v>1.9710648148148147E-2</v>
      </c>
      <c r="E21" s="23">
        <v>1703</v>
      </c>
      <c r="F21" s="23" t="s">
        <v>8</v>
      </c>
      <c r="G21" s="23">
        <f>CONVERT(Table_13[[#This Row],[Column3]],"m","mi")</f>
        <v>2.9348604151753759</v>
      </c>
      <c r="H21" s="23">
        <f>CONVERT(Table_13[[#This Row],[Column5]],"cm","ft")</f>
        <v>55.872703412073491</v>
      </c>
      <c r="I21" s="23">
        <f>Table_13[[#This Row],[Column4]]/Table_13[[#This Row],[Column7]]</f>
        <v>6.7160427958446248E-3</v>
      </c>
      <c r="J21" s="23">
        <f>HOUR(Table_13[[#This Row],[Column2]])</f>
        <v>7</v>
      </c>
      <c r="K21" s="23" t="str">
        <f>IF(Table_13[[#This Row],[Column10]]&lt;12,"M",IF(Table_13[[#This Row],[Column10]]&gt;18,"E","A"))</f>
        <v>M</v>
      </c>
    </row>
    <row r="22" spans="1:11" s="23" customFormat="1" ht="14.25" customHeight="1" x14ac:dyDescent="0.3">
      <c r="A22" s="26">
        <v>43253</v>
      </c>
      <c r="B22" s="23">
        <v>0.73472222222222228</v>
      </c>
      <c r="C22" s="23">
        <v>4011.8</v>
      </c>
      <c r="D22" s="23">
        <v>1.7384259259259259E-2</v>
      </c>
      <c r="E22" s="23">
        <v>1502</v>
      </c>
      <c r="F22" s="23" t="s">
        <v>8</v>
      </c>
      <c r="G22" s="23">
        <f>CONVERT(Table_13[[#This Row],[Column3]],"m","mi")</f>
        <v>2.4928169490177363</v>
      </c>
      <c r="H22" s="23">
        <f>CONVERT(Table_13[[#This Row],[Column5]],"cm","ft")</f>
        <v>49.278215223097114</v>
      </c>
      <c r="I22" s="23">
        <f>Table_13[[#This Row],[Column4]]/Table_13[[#This Row],[Column7]]</f>
        <v>6.9737407979792946E-3</v>
      </c>
      <c r="J22" s="23">
        <f>HOUR(Table_13[[#This Row],[Column2]])</f>
        <v>17</v>
      </c>
      <c r="K22" s="23" t="str">
        <f>IF(Table_13[[#This Row],[Column10]]&lt;12,"M",IF(Table_13[[#This Row],[Column10]]&gt;18,"E","A"))</f>
        <v>A</v>
      </c>
    </row>
    <row r="23" spans="1:11" s="23" customFormat="1" ht="14.25" customHeight="1" x14ac:dyDescent="0.3">
      <c r="A23" s="26">
        <v>43255</v>
      </c>
      <c r="B23" s="23">
        <v>0.77430555555555558</v>
      </c>
      <c r="C23" s="23">
        <v>6014.7</v>
      </c>
      <c r="D23" s="23">
        <v>2.5300925925925925E-2</v>
      </c>
      <c r="E23" s="23">
        <v>2186</v>
      </c>
      <c r="F23" s="23" t="s">
        <v>12</v>
      </c>
      <c r="G23" s="23">
        <f>CONVERT(Table_13[[#This Row],[Column3]],"m","mi")</f>
        <v>3.7373613099498928</v>
      </c>
      <c r="H23" s="23">
        <f>CONVERT(Table_13[[#This Row],[Column5]],"cm","ft")</f>
        <v>71.719160104986884</v>
      </c>
      <c r="I23" s="23">
        <f>Table_13[[#This Row],[Column4]]/Table_13[[#This Row],[Column7]]</f>
        <v>6.7697297177470748E-3</v>
      </c>
      <c r="J23" s="23">
        <f>HOUR(Table_13[[#This Row],[Column2]])</f>
        <v>18</v>
      </c>
      <c r="K23" s="23" t="str">
        <f>IF(Table_13[[#This Row],[Column10]]&lt;12,"M",IF(Table_13[[#This Row],[Column10]]&gt;18,"E","A"))</f>
        <v>A</v>
      </c>
    </row>
    <row r="24" spans="1:11" s="23" customFormat="1" ht="14.25" customHeight="1" x14ac:dyDescent="0.3">
      <c r="A24" s="26">
        <v>43257</v>
      </c>
      <c r="B24" s="23">
        <v>0.30138888888888887</v>
      </c>
      <c r="C24" s="23">
        <v>4010.7</v>
      </c>
      <c r="D24" s="23">
        <v>1.7187500000000001E-2</v>
      </c>
      <c r="E24" s="23">
        <v>1485</v>
      </c>
      <c r="F24" s="23" t="s">
        <v>13</v>
      </c>
      <c r="G24" s="23">
        <f>CONVERT(Table_13[[#This Row],[Column3]],"m","mi")</f>
        <v>2.4921334407062754</v>
      </c>
      <c r="H24" s="23">
        <f>CONVERT(Table_13[[#This Row],[Column5]],"cm","ft")</f>
        <v>48.720472440944889</v>
      </c>
      <c r="I24" s="23">
        <f>Table_13[[#This Row],[Column4]]/Table_13[[#This Row],[Column7]]</f>
        <v>6.8967013239584121E-3</v>
      </c>
      <c r="J24" s="23">
        <f>HOUR(Table_13[[#This Row],[Column2]])</f>
        <v>7</v>
      </c>
      <c r="K24" s="23" t="str">
        <f>IF(Table_13[[#This Row],[Column10]]&lt;12,"M",IF(Table_13[[#This Row],[Column10]]&gt;18,"E","A"))</f>
        <v>M</v>
      </c>
    </row>
    <row r="25" spans="1:11" s="23" customFormat="1" ht="14.25" customHeight="1" x14ac:dyDescent="0.3">
      <c r="A25" s="26">
        <v>43259</v>
      </c>
      <c r="B25" s="23">
        <v>0.33194444444444443</v>
      </c>
      <c r="C25" s="23">
        <v>4009.8</v>
      </c>
      <c r="D25" s="23">
        <v>1.6921296296296295E-2</v>
      </c>
      <c r="E25" s="23">
        <v>1462</v>
      </c>
      <c r="F25" s="23" t="s">
        <v>13</v>
      </c>
      <c r="G25" s="23">
        <f>CONVERT(Table_13[[#This Row],[Column3]],"m","mi")</f>
        <v>2.4915742066332616</v>
      </c>
      <c r="H25" s="23">
        <f>CONVERT(Table_13[[#This Row],[Column5]],"cm","ft")</f>
        <v>47.965879265091864</v>
      </c>
      <c r="I25" s="23">
        <f>Table_13[[#This Row],[Column4]]/Table_13[[#This Row],[Column7]]</f>
        <v>6.7914077177581595E-3</v>
      </c>
      <c r="J25" s="23">
        <f>HOUR(Table_13[[#This Row],[Column2]])</f>
        <v>7</v>
      </c>
      <c r="K25" s="23" t="str">
        <f>IF(Table_13[[#This Row],[Column10]]&lt;12,"M",IF(Table_13[[#This Row],[Column10]]&gt;18,"E","A"))</f>
        <v>M</v>
      </c>
    </row>
    <row r="26" spans="1:11" s="23" customFormat="1" ht="14.25" customHeight="1" x14ac:dyDescent="0.3">
      <c r="A26" s="26">
        <v>43262</v>
      </c>
      <c r="B26" s="23">
        <v>0.29930555555555555</v>
      </c>
      <c r="C26" s="23">
        <v>5011.7</v>
      </c>
      <c r="D26" s="23">
        <v>2.1539351851851851E-2</v>
      </c>
      <c r="E26" s="23">
        <v>1861</v>
      </c>
      <c r="F26" s="23" t="s">
        <v>13</v>
      </c>
      <c r="G26" s="23">
        <f>CONVERT(Table_13[[#This Row],[Column3]],"m","mi")</f>
        <v>3.1141260041358465</v>
      </c>
      <c r="H26" s="23">
        <f>CONVERT(Table_13[[#This Row],[Column5]],"cm","ft")</f>
        <v>61.056430446194227</v>
      </c>
      <c r="I26" s="23">
        <f>Table_13[[#This Row],[Column4]]/Table_13[[#This Row],[Column7]]</f>
        <v>6.9166603481187359E-3</v>
      </c>
      <c r="J26" s="23">
        <f>HOUR(Table_13[[#This Row],[Column2]])</f>
        <v>7</v>
      </c>
      <c r="K26" s="23" t="str">
        <f>IF(Table_13[[#This Row],[Column10]]&lt;12,"M",IF(Table_13[[#This Row],[Column10]]&gt;18,"E","A"))</f>
        <v>M</v>
      </c>
    </row>
    <row r="27" spans="1:11" s="23" customFormat="1" ht="14.25" customHeight="1" x14ac:dyDescent="0.3">
      <c r="A27" s="26">
        <v>43264</v>
      </c>
      <c r="B27" s="23">
        <v>0.29236111111111113</v>
      </c>
      <c r="C27" s="23">
        <v>6008.9</v>
      </c>
      <c r="D27" s="23">
        <v>2.4849537037037038E-2</v>
      </c>
      <c r="E27" s="23">
        <v>2147</v>
      </c>
      <c r="F27" s="23" t="s">
        <v>13</v>
      </c>
      <c r="G27" s="23">
        <f>CONVERT(Table_13[[#This Row],[Column3]],"m","mi")</f>
        <v>3.7337573570349161</v>
      </c>
      <c r="H27" s="23">
        <f>CONVERT(Table_13[[#This Row],[Column5]],"cm","ft")</f>
        <v>70.439632545931758</v>
      </c>
      <c r="I27" s="23">
        <f>Table_13[[#This Row],[Column4]]/Table_13[[#This Row],[Column7]]</f>
        <v>6.6553700899221711E-3</v>
      </c>
      <c r="J27" s="23">
        <f>HOUR(Table_13[[#This Row],[Column2]])</f>
        <v>7</v>
      </c>
      <c r="K27" s="23" t="str">
        <f>IF(Table_13[[#This Row],[Column10]]&lt;12,"M",IF(Table_13[[#This Row],[Column10]]&gt;18,"E","A"))</f>
        <v>M</v>
      </c>
    </row>
    <row r="28" spans="1:11" s="23" customFormat="1" ht="14.25" customHeight="1" x14ac:dyDescent="0.3">
      <c r="A28" s="26">
        <v>43267</v>
      </c>
      <c r="B28" s="23">
        <v>0.82986111111111116</v>
      </c>
      <c r="C28" s="23">
        <v>4009.9</v>
      </c>
      <c r="D28" s="23">
        <v>1.7835648148148149E-2</v>
      </c>
      <c r="E28" s="23">
        <v>1541</v>
      </c>
      <c r="F28" s="23" t="s">
        <v>14</v>
      </c>
      <c r="G28" s="23">
        <f>CONVERT(Table_13[[#This Row],[Column3]],"m","mi")</f>
        <v>2.4916363437524853</v>
      </c>
      <c r="H28" s="23">
        <f>CONVERT(Table_13[[#This Row],[Column5]],"cm","ft")</f>
        <v>50.557742782152225</v>
      </c>
      <c r="I28" s="23">
        <f>Table_13[[#This Row],[Column4]]/Table_13[[#This Row],[Column7]]</f>
        <v>7.1582067715736889E-3</v>
      </c>
      <c r="J28" s="23">
        <f>HOUR(Table_13[[#This Row],[Column2]])</f>
        <v>19</v>
      </c>
      <c r="K28" s="23" t="str">
        <f>IF(Table_13[[#This Row],[Column10]]&lt;12,"M",IF(Table_13[[#This Row],[Column10]]&gt;18,"E","A"))</f>
        <v>E</v>
      </c>
    </row>
    <row r="29" spans="1:11" s="23" customFormat="1" ht="14.25" customHeight="1" x14ac:dyDescent="0.3">
      <c r="A29" s="26">
        <v>43269</v>
      </c>
      <c r="B29" s="23">
        <v>0.2951388888888889</v>
      </c>
      <c r="C29" s="23">
        <v>4912.8</v>
      </c>
      <c r="D29" s="23">
        <v>2.0844907407407406E-2</v>
      </c>
      <c r="E29" s="23">
        <v>1801</v>
      </c>
      <c r="F29" s="23" t="s">
        <v>15</v>
      </c>
      <c r="G29" s="23">
        <f>CONVERT(Table_13[[#This Row],[Column3]],"m","mi")</f>
        <v>3.0526723932235744</v>
      </c>
      <c r="H29" s="23">
        <f>CONVERT(Table_13[[#This Row],[Column5]],"cm","ft")</f>
        <v>59.087926509186353</v>
      </c>
      <c r="I29" s="23">
        <f>Table_13[[#This Row],[Column4]]/Table_13[[#This Row],[Column7]]</f>
        <v>6.8284128534983439E-3</v>
      </c>
      <c r="J29" s="23">
        <f>HOUR(Table_13[[#This Row],[Column2]])</f>
        <v>7</v>
      </c>
      <c r="K29" s="23" t="str">
        <f>IF(Table_13[[#This Row],[Column10]]&lt;12,"M",IF(Table_13[[#This Row],[Column10]]&gt;18,"E","A"))</f>
        <v>M</v>
      </c>
    </row>
    <row r="30" spans="1:11" s="23" customFormat="1" ht="14.25" customHeight="1" x14ac:dyDescent="0.3">
      <c r="A30" s="26">
        <v>43271</v>
      </c>
      <c r="B30" s="23">
        <v>0.31111111111111112</v>
      </c>
      <c r="C30" s="23">
        <v>4834.2</v>
      </c>
      <c r="D30" s="23">
        <v>2.0856481481481483E-2</v>
      </c>
      <c r="E30" s="23">
        <v>1802</v>
      </c>
      <c r="F30" s="23" t="s">
        <v>16</v>
      </c>
      <c r="G30" s="23">
        <f>CONVERT(Table_13[[#This Row],[Column3]],"m","mi")</f>
        <v>3.0038326175137198</v>
      </c>
      <c r="H30" s="23">
        <f>CONVERT(Table_13[[#This Row],[Column5]],"cm","ft")</f>
        <v>59.120734908136484</v>
      </c>
      <c r="I30" s="23">
        <f>Table_13[[#This Row],[Column4]]/Table_13[[#This Row],[Column7]]</f>
        <v>6.9432901686594132E-3</v>
      </c>
      <c r="J30" s="23">
        <f>HOUR(Table_13[[#This Row],[Column2]])</f>
        <v>7</v>
      </c>
      <c r="K30" s="23" t="str">
        <f>IF(Table_13[[#This Row],[Column10]]&lt;12,"M",IF(Table_13[[#This Row],[Column10]]&gt;18,"E","A"))</f>
        <v>M</v>
      </c>
    </row>
    <row r="31" spans="1:11" s="23" customFormat="1" ht="14.25" customHeight="1" x14ac:dyDescent="0.3">
      <c r="A31" s="26">
        <v>43276</v>
      </c>
      <c r="B31" s="23">
        <v>0.29444444444444445</v>
      </c>
      <c r="C31" s="23">
        <v>7006.7</v>
      </c>
      <c r="D31" s="23">
        <v>2.960648148148148E-2</v>
      </c>
      <c r="E31" s="23">
        <v>2558</v>
      </c>
      <c r="F31" s="23" t="s">
        <v>17</v>
      </c>
      <c r="G31" s="23">
        <f>CONVERT(Table_13[[#This Row],[Column3]],"m","mi")</f>
        <v>4.3537615326493277</v>
      </c>
      <c r="H31" s="23">
        <f>CONVERT(Table_13[[#This Row],[Column5]],"cm","ft")</f>
        <v>83.923884514435699</v>
      </c>
      <c r="I31" s="23">
        <f>Table_13[[#This Row],[Column4]]/Table_13[[#This Row],[Column7]]</f>
        <v>6.800207420516553E-3</v>
      </c>
      <c r="J31" s="23">
        <f>HOUR(Table_13[[#This Row],[Column2]])</f>
        <v>7</v>
      </c>
      <c r="K31" s="23" t="str">
        <f>IF(Table_13[[#This Row],[Column10]]&lt;12,"M",IF(Table_13[[#This Row],[Column10]]&gt;18,"E","A"))</f>
        <v>M</v>
      </c>
    </row>
    <row r="32" spans="1:11" s="23" customFormat="1" ht="14.25" customHeight="1" x14ac:dyDescent="0.3">
      <c r="A32" s="26">
        <v>43273</v>
      </c>
      <c r="B32" s="23">
        <v>0.78263888888888888</v>
      </c>
      <c r="C32" s="23">
        <v>6694.9</v>
      </c>
      <c r="D32" s="23">
        <v>2.7777777777777776E-2</v>
      </c>
      <c r="E32" s="23">
        <v>2400</v>
      </c>
      <c r="F32" s="23" t="s">
        <v>18</v>
      </c>
      <c r="G32" s="23">
        <f>CONVERT(Table_13[[#This Row],[Column3]],"m","mi")</f>
        <v>4.1600179949097269</v>
      </c>
      <c r="H32" s="23">
        <f>CONVERT(Table_13[[#This Row],[Column5]],"cm","ft")</f>
        <v>78.740157480314963</v>
      </c>
      <c r="I32" s="23">
        <f>Table_13[[#This Row],[Column4]]/Table_13[[#This Row],[Column7]]</f>
        <v>6.6773215432642755E-3</v>
      </c>
      <c r="J32" s="23">
        <f>HOUR(Table_13[[#This Row],[Column2]])</f>
        <v>18</v>
      </c>
      <c r="K32" s="23" t="str">
        <f>IF(Table_13[[#This Row],[Column10]]&lt;12,"M",IF(Table_13[[#This Row],[Column10]]&gt;18,"E","A"))</f>
        <v>A</v>
      </c>
    </row>
    <row r="33" spans="1:11" s="23" customFormat="1" ht="14.25" customHeight="1" x14ac:dyDescent="0.3">
      <c r="A33" s="26">
        <v>43278</v>
      </c>
      <c r="B33" s="23">
        <v>0.30069444444444443</v>
      </c>
      <c r="C33" s="23">
        <v>5005.8</v>
      </c>
      <c r="D33" s="23">
        <v>2.1238425925925924E-2</v>
      </c>
      <c r="E33" s="23">
        <v>1835</v>
      </c>
      <c r="F33" s="23" t="s">
        <v>18</v>
      </c>
      <c r="G33" s="23">
        <f>CONVERT(Table_13[[#This Row],[Column3]],"m","mi")</f>
        <v>3.1104599141016465</v>
      </c>
      <c r="H33" s="23">
        <f>CONVERT(Table_13[[#This Row],[Column5]],"cm","ft")</f>
        <v>60.203412073490817</v>
      </c>
      <c r="I33" s="23">
        <f>Table_13[[#This Row],[Column4]]/Table_13[[#This Row],[Column7]]</f>
        <v>6.8280661099790899E-3</v>
      </c>
      <c r="J33" s="23">
        <f>HOUR(Table_13[[#This Row],[Column2]])</f>
        <v>7</v>
      </c>
      <c r="K33" s="23" t="str">
        <f>IF(Table_13[[#This Row],[Column10]]&lt;12,"M",IF(Table_13[[#This Row],[Column10]]&gt;18,"E","A"))</f>
        <v>M</v>
      </c>
    </row>
    <row r="34" spans="1:11" s="23" customFormat="1" ht="14.25" customHeight="1" x14ac:dyDescent="0.3">
      <c r="A34" s="26">
        <v>43281</v>
      </c>
      <c r="B34" s="23">
        <v>0.33541666666666664</v>
      </c>
      <c r="C34" s="23">
        <v>8004.2</v>
      </c>
      <c r="D34" s="23">
        <v>3.4618055555555555E-2</v>
      </c>
      <c r="E34" s="23">
        <v>2991</v>
      </c>
      <c r="F34" s="23" t="s">
        <v>18</v>
      </c>
      <c r="G34" s="23">
        <f>CONVERT(Table_13[[#This Row],[Column3]],"m","mi")</f>
        <v>4.9735792969060686</v>
      </c>
      <c r="H34" s="23">
        <f>CONVERT(Table_13[[#This Row],[Column5]],"cm","ft")</f>
        <v>98.129921259842519</v>
      </c>
      <c r="I34" s="23">
        <f>Table_13[[#This Row],[Column4]]/Table_13[[#This Row],[Column7]]</f>
        <v>6.960390794832713E-3</v>
      </c>
      <c r="J34" s="23">
        <f>HOUR(Table_13[[#This Row],[Column2]])</f>
        <v>8</v>
      </c>
      <c r="K34" s="23" t="str">
        <f>IF(Table_13[[#This Row],[Column10]]&lt;12,"M",IF(Table_13[[#This Row],[Column10]]&gt;18,"E","A"))</f>
        <v>M</v>
      </c>
    </row>
    <row r="35" spans="1:11" s="23" customFormat="1" ht="14.25" customHeight="1" x14ac:dyDescent="0.3">
      <c r="A35" s="26">
        <v>43283</v>
      </c>
      <c r="B35" s="23">
        <v>0.28402777777777777</v>
      </c>
      <c r="C35" s="23">
        <v>7012.5</v>
      </c>
      <c r="D35" s="23">
        <v>2.9548611111111112E-2</v>
      </c>
      <c r="E35" s="23">
        <v>2553</v>
      </c>
      <c r="F35" s="23" t="s">
        <v>18</v>
      </c>
      <c r="G35" s="23">
        <f>CONVERT(Table_13[[#This Row],[Column3]],"m","mi")</f>
        <v>4.357365485564304</v>
      </c>
      <c r="H35" s="23">
        <f>CONVERT(Table_13[[#This Row],[Column5]],"cm","ft")</f>
        <v>83.759842519685051</v>
      </c>
      <c r="I35" s="23">
        <f>Table_13[[#This Row],[Column4]]/Table_13[[#This Row],[Column7]]</f>
        <v>6.7813019607843149E-3</v>
      </c>
      <c r="J35" s="23">
        <f>HOUR(Table_13[[#This Row],[Column2]])</f>
        <v>6</v>
      </c>
      <c r="K35" s="23" t="str">
        <f>IF(Table_13[[#This Row],[Column10]]&lt;12,"M",IF(Table_13[[#This Row],[Column10]]&gt;18,"E","A"))</f>
        <v>M</v>
      </c>
    </row>
    <row r="36" spans="1:11" s="23" customFormat="1" ht="14.25" customHeight="1" x14ac:dyDescent="0.3">
      <c r="A36" s="26">
        <v>43285</v>
      </c>
      <c r="B36" s="23">
        <v>0.29375000000000001</v>
      </c>
      <c r="C36" s="23">
        <v>7004.9</v>
      </c>
      <c r="D36" s="23">
        <v>3.1307870370370368E-2</v>
      </c>
      <c r="E36" s="23">
        <v>2705</v>
      </c>
      <c r="F36" s="23" t="s">
        <v>18</v>
      </c>
      <c r="G36" s="23">
        <f>CONVERT(Table_13[[#This Row],[Column3]],"m","mi")</f>
        <v>4.352643064503301</v>
      </c>
      <c r="H36" s="23">
        <f>CONVERT(Table_13[[#This Row],[Column5]],"cm","ft")</f>
        <v>88.746719160104988</v>
      </c>
      <c r="I36" s="23">
        <f>Table_13[[#This Row],[Column4]]/Table_13[[#This Row],[Column7]]</f>
        <v>7.1928412016350448E-3</v>
      </c>
      <c r="J36" s="23">
        <f>HOUR(Table_13[[#This Row],[Column2]])</f>
        <v>7</v>
      </c>
      <c r="K36" s="23" t="str">
        <f>IF(Table_13[[#This Row],[Column10]]&lt;12,"M",IF(Table_13[[#This Row],[Column10]]&gt;18,"E","A"))</f>
        <v>M</v>
      </c>
    </row>
    <row r="37" spans="1:11" s="23" customFormat="1" ht="14.25" customHeight="1" x14ac:dyDescent="0.3">
      <c r="A37" s="26">
        <v>43290</v>
      </c>
      <c r="B37" s="23">
        <v>0.28680555555555554</v>
      </c>
      <c r="C37" s="23">
        <v>7005.8</v>
      </c>
      <c r="D37" s="23">
        <v>2.8715277777777777E-2</v>
      </c>
      <c r="E37" s="23">
        <v>2481</v>
      </c>
      <c r="F37" s="23" t="s">
        <v>19</v>
      </c>
      <c r="G37" s="23">
        <f>CONVERT(Table_13[[#This Row],[Column3]],"m","mi")</f>
        <v>4.3532022985763144</v>
      </c>
      <c r="H37" s="23">
        <f>CONVERT(Table_13[[#This Row],[Column5]],"cm","ft")</f>
        <v>81.397637795275585</v>
      </c>
      <c r="I37" s="23">
        <f>Table_13[[#This Row],[Column4]]/Table_13[[#This Row],[Column7]]</f>
        <v>6.5963573039481572E-3</v>
      </c>
      <c r="J37" s="23">
        <f>HOUR(Table_13[[#This Row],[Column2]])</f>
        <v>6</v>
      </c>
      <c r="K37" s="23" t="str">
        <f>IF(Table_13[[#This Row],[Column10]]&lt;12,"M",IF(Table_13[[#This Row],[Column10]]&gt;18,"E","A"))</f>
        <v>M</v>
      </c>
    </row>
    <row r="38" spans="1:11" s="23" customFormat="1" ht="14.25" customHeight="1" x14ac:dyDescent="0.3">
      <c r="A38" s="26">
        <v>43287</v>
      </c>
      <c r="B38" s="23">
        <v>0.29236111111111113</v>
      </c>
      <c r="C38" s="23">
        <v>7004.4</v>
      </c>
      <c r="D38" s="23">
        <v>2.9976851851851852E-2</v>
      </c>
      <c r="E38" s="23">
        <v>2590</v>
      </c>
      <c r="F38" s="23" t="s">
        <v>20</v>
      </c>
      <c r="G38" s="23">
        <f>CONVERT(Table_13[[#This Row],[Column3]],"m","mi")</f>
        <v>4.3523323789071817</v>
      </c>
      <c r="H38" s="23">
        <f>CONVERT(Table_13[[#This Row],[Column5]],"cm","ft")</f>
        <v>84.973753280839901</v>
      </c>
      <c r="I38" s="23">
        <f>Table_13[[#This Row],[Column4]]/Table_13[[#This Row],[Column7]]</f>
        <v>6.8875373574705427E-3</v>
      </c>
      <c r="J38" s="23">
        <f>HOUR(Table_13[[#This Row],[Column2]])</f>
        <v>7</v>
      </c>
      <c r="K38" s="23" t="str">
        <f>IF(Table_13[[#This Row],[Column10]]&lt;12,"M",IF(Table_13[[#This Row],[Column10]]&gt;18,"E","A"))</f>
        <v>M</v>
      </c>
    </row>
    <row r="39" spans="1:11" s="23" customFormat="1" ht="14.25" customHeight="1" x14ac:dyDescent="0.3">
      <c r="A39" s="26">
        <v>43292</v>
      </c>
      <c r="B39" s="23">
        <v>0.29791666666666666</v>
      </c>
      <c r="C39" s="23">
        <v>5029.7</v>
      </c>
      <c r="D39" s="23">
        <v>2.1099537037037038E-2</v>
      </c>
      <c r="E39" s="23">
        <v>1823</v>
      </c>
      <c r="F39" s="23" t="s">
        <v>15</v>
      </c>
      <c r="G39" s="23">
        <f>CONVERT(Table_13[[#This Row],[Column3]],"m","mi")</f>
        <v>3.1253106855961188</v>
      </c>
      <c r="H39" s="23">
        <f>CONVERT(Table_13[[#This Row],[Column5]],"cm","ft")</f>
        <v>59.809711286089239</v>
      </c>
      <c r="I39" s="23">
        <f>Table_13[[#This Row],[Column4]]/Table_13[[#This Row],[Column7]]</f>
        <v>6.7511806535843757E-3</v>
      </c>
      <c r="J39" s="23">
        <f>HOUR(Table_13[[#This Row],[Column2]])</f>
        <v>7</v>
      </c>
      <c r="K39" s="23" t="str">
        <f>IF(Table_13[[#This Row],[Column10]]&lt;12,"M",IF(Table_13[[#This Row],[Column10]]&gt;18,"E","A"))</f>
        <v>M</v>
      </c>
    </row>
    <row r="40" spans="1:11" s="23" customFormat="1" ht="14.25" customHeight="1" x14ac:dyDescent="0.3">
      <c r="A40" s="26">
        <v>43294</v>
      </c>
      <c r="B40" s="23">
        <v>0.74097222222222225</v>
      </c>
      <c r="C40" s="23">
        <v>8010.7</v>
      </c>
      <c r="D40" s="23">
        <v>3.471064814814815E-2</v>
      </c>
      <c r="E40" s="23">
        <v>2999</v>
      </c>
      <c r="F40" s="23" t="s">
        <v>21</v>
      </c>
      <c r="G40" s="23">
        <f>CONVERT(Table_13[[#This Row],[Column3]],"m","mi")</f>
        <v>4.9776182096556116</v>
      </c>
      <c r="H40" s="23">
        <f>CONVERT(Table_13[[#This Row],[Column5]],"cm","ft")</f>
        <v>98.392388451443566</v>
      </c>
      <c r="I40" s="23">
        <f>Table_13[[#This Row],[Column4]]/Table_13[[#This Row],[Column7]]</f>
        <v>6.9733448179726282E-3</v>
      </c>
      <c r="J40" s="23">
        <f>HOUR(Table_13[[#This Row],[Column2]])</f>
        <v>17</v>
      </c>
      <c r="K40" s="23" t="str">
        <f>IF(Table_13[[#This Row],[Column10]]&lt;12,"M",IF(Table_13[[#This Row],[Column10]]&gt;18,"E","A"))</f>
        <v>A</v>
      </c>
    </row>
    <row r="41" spans="1:11" s="23" customFormat="1" ht="14.25" customHeight="1" x14ac:dyDescent="0.3">
      <c r="A41" s="26">
        <v>43297</v>
      </c>
      <c r="B41" s="23">
        <v>0.26944444444444443</v>
      </c>
      <c r="C41" s="23">
        <v>7015.4</v>
      </c>
      <c r="D41" s="23">
        <v>2.6990740740740742E-2</v>
      </c>
      <c r="E41" s="23">
        <v>2332</v>
      </c>
      <c r="F41" s="23" t="s">
        <v>22</v>
      </c>
      <c r="G41" s="23">
        <f>CONVERT(Table_13[[#This Row],[Column3]],"m","mi")</f>
        <v>4.3591674620217926</v>
      </c>
      <c r="H41" s="23">
        <f>CONVERT(Table_13[[#This Row],[Column5]],"cm","ft")</f>
        <v>76.509186351706035</v>
      </c>
      <c r="I41" s="23">
        <f>Table_13[[#This Row],[Column4]]/Table_13[[#This Row],[Column7]]</f>
        <v>6.1917191702064982E-3</v>
      </c>
      <c r="J41" s="23">
        <f>HOUR(Table_13[[#This Row],[Column2]])</f>
        <v>6</v>
      </c>
      <c r="K41" s="23" t="str">
        <f>IF(Table_13[[#This Row],[Column10]]&lt;12,"M",IF(Table_13[[#This Row],[Column10]]&gt;18,"E","A"))</f>
        <v>M</v>
      </c>
    </row>
    <row r="42" spans="1:11" s="23" customFormat="1" ht="14.25" customHeight="1" x14ac:dyDescent="0.3">
      <c r="A42" s="26">
        <v>43299</v>
      </c>
      <c r="B42" s="23">
        <v>0.28125</v>
      </c>
      <c r="C42" s="23">
        <v>7009.6</v>
      </c>
      <c r="D42" s="23">
        <v>2.7650462962962963E-2</v>
      </c>
      <c r="E42" s="23">
        <v>2389</v>
      </c>
      <c r="F42" s="23" t="s">
        <v>23</v>
      </c>
      <c r="G42" s="23">
        <f>CONVERT(Table_13[[#This Row],[Column3]],"m","mi")</f>
        <v>4.3555635091068163</v>
      </c>
      <c r="H42" s="23">
        <f>CONVERT(Table_13[[#This Row],[Column5]],"cm","ft")</f>
        <v>78.379265091863516</v>
      </c>
      <c r="I42" s="23">
        <f>Table_13[[#This Row],[Column4]]/Table_13[[#This Row],[Column7]]</f>
        <v>6.3483089857718934E-3</v>
      </c>
      <c r="J42" s="23">
        <f>HOUR(Table_13[[#This Row],[Column2]])</f>
        <v>6</v>
      </c>
      <c r="K42" s="23" t="str">
        <f>IF(Table_13[[#This Row],[Column10]]&lt;12,"M",IF(Table_13[[#This Row],[Column10]]&gt;18,"E","A"))</f>
        <v>M</v>
      </c>
    </row>
    <row r="43" spans="1:11" s="23" customFormat="1" ht="14.25" customHeight="1" x14ac:dyDescent="0.3">
      <c r="A43" s="26">
        <v>43301</v>
      </c>
      <c r="B43" s="23">
        <v>0.75277777777777777</v>
      </c>
      <c r="C43" s="23">
        <v>8002.8</v>
      </c>
      <c r="D43" s="23">
        <v>3.2303240740740743E-2</v>
      </c>
      <c r="E43" s="23">
        <v>2791</v>
      </c>
      <c r="F43" s="23" t="s">
        <v>24</v>
      </c>
      <c r="G43" s="23">
        <f>CONVERT(Table_13[[#This Row],[Column3]],"m","mi")</f>
        <v>4.972709377236936</v>
      </c>
      <c r="H43" s="23">
        <f>CONVERT(Table_13[[#This Row],[Column5]],"cm","ft")</f>
        <v>91.568241469816272</v>
      </c>
      <c r="I43" s="23">
        <f>Table_13[[#This Row],[Column4]]/Table_13[[#This Row],[Column7]]</f>
        <v>6.4961046966894934E-3</v>
      </c>
      <c r="J43" s="23">
        <f>HOUR(Table_13[[#This Row],[Column2]])</f>
        <v>18</v>
      </c>
      <c r="K43" s="23" t="str">
        <f>IF(Table_13[[#This Row],[Column10]]&lt;12,"M",IF(Table_13[[#This Row],[Column10]]&gt;18,"E","A"))</f>
        <v>A</v>
      </c>
    </row>
    <row r="44" spans="1:11" s="23" customFormat="1" ht="14.25" customHeight="1" x14ac:dyDescent="0.3">
      <c r="A44" s="26">
        <v>43304</v>
      </c>
      <c r="B44" s="23">
        <v>0.29166666666666669</v>
      </c>
      <c r="C44" s="23">
        <v>7029.5</v>
      </c>
      <c r="D44" s="23">
        <v>2.7743055555555556E-2</v>
      </c>
      <c r="E44" s="23">
        <v>2397</v>
      </c>
      <c r="F44" s="23" t="s">
        <v>15</v>
      </c>
      <c r="G44" s="23">
        <f>CONVERT(Table_13[[#This Row],[Column3]],"m","mi")</f>
        <v>4.3679287958323387</v>
      </c>
      <c r="H44" s="23">
        <f>CONVERT(Table_13[[#This Row],[Column5]],"cm","ft")</f>
        <v>78.641732283464577</v>
      </c>
      <c r="I44" s="23">
        <f>Table_13[[#This Row],[Column4]]/Table_13[[#This Row],[Column7]]</f>
        <v>6.3515356711003629E-3</v>
      </c>
      <c r="J44" s="23">
        <f>HOUR(Table_13[[#This Row],[Column2]])</f>
        <v>7</v>
      </c>
      <c r="K44" s="23" t="str">
        <f>IF(Table_13[[#This Row],[Column10]]&lt;12,"M",IF(Table_13[[#This Row],[Column10]]&gt;18,"E","A"))</f>
        <v>M</v>
      </c>
    </row>
    <row r="45" spans="1:11" s="23" customFormat="1" ht="14.25" customHeight="1" x14ac:dyDescent="0.3">
      <c r="A45" s="26">
        <v>43306</v>
      </c>
      <c r="B45" s="23">
        <v>0.25833333333333336</v>
      </c>
      <c r="C45" s="23">
        <v>7004.9</v>
      </c>
      <c r="D45" s="23">
        <v>2.7083333333333334E-2</v>
      </c>
      <c r="E45" s="23">
        <v>2340</v>
      </c>
      <c r="F45" s="23" t="s">
        <v>9</v>
      </c>
      <c r="G45" s="23">
        <f>CONVERT(Table_13[[#This Row],[Column3]],"m","mi")</f>
        <v>4.352643064503301</v>
      </c>
      <c r="H45" s="23">
        <f>CONVERT(Table_13[[#This Row],[Column5]],"cm","ft")</f>
        <v>76.771653543307082</v>
      </c>
      <c r="I45" s="23">
        <f>Table_13[[#This Row],[Column4]]/Table_13[[#This Row],[Column7]]</f>
        <v>6.2222729803423317E-3</v>
      </c>
      <c r="J45" s="23">
        <f>HOUR(Table_13[[#This Row],[Column2]])</f>
        <v>6</v>
      </c>
      <c r="K45" s="23" t="str">
        <f>IF(Table_13[[#This Row],[Column10]]&lt;12,"M",IF(Table_13[[#This Row],[Column10]]&gt;18,"E","A"))</f>
        <v>M</v>
      </c>
    </row>
    <row r="46" spans="1:11" s="23" customFormat="1" ht="14.25" customHeight="1" x14ac:dyDescent="0.3">
      <c r="A46" s="26">
        <v>43309</v>
      </c>
      <c r="B46" s="23">
        <v>0.85972222222222228</v>
      </c>
      <c r="C46" s="23">
        <v>5009.6000000000004</v>
      </c>
      <c r="D46" s="23">
        <v>2.0868055555555556E-2</v>
      </c>
      <c r="E46" s="23">
        <v>1803</v>
      </c>
      <c r="F46" s="23" t="s">
        <v>9</v>
      </c>
      <c r="G46" s="23">
        <f>CONVERT(Table_13[[#This Row],[Column3]],"m","mi")</f>
        <v>3.1128211246321484</v>
      </c>
      <c r="H46" s="23">
        <f>CONVERT(Table_13[[#This Row],[Column5]],"cm","ft")</f>
        <v>59.153543307086615</v>
      </c>
      <c r="I46" s="23">
        <f>Table_13[[#This Row],[Column4]]/Table_13[[#This Row],[Column7]]</f>
        <v>6.7039045033535612E-3</v>
      </c>
      <c r="J46" s="23">
        <f>HOUR(Table_13[[#This Row],[Column2]])</f>
        <v>20</v>
      </c>
      <c r="K46" s="23" t="str">
        <f>IF(Table_13[[#This Row],[Column10]]&lt;12,"M",IF(Table_13[[#This Row],[Column10]]&gt;18,"E","A"))</f>
        <v>E</v>
      </c>
    </row>
    <row r="47" spans="1:11" s="23" customFormat="1" ht="14.25" customHeight="1" x14ac:dyDescent="0.3">
      <c r="A47" s="26">
        <v>43311</v>
      </c>
      <c r="B47" s="23">
        <v>0.2673611111111111</v>
      </c>
      <c r="C47" s="23">
        <v>6364.6</v>
      </c>
      <c r="D47" s="23">
        <v>2.4305555555555556E-2</v>
      </c>
      <c r="E47" s="23">
        <v>2100</v>
      </c>
      <c r="F47" s="23" t="s">
        <v>9</v>
      </c>
      <c r="G47" s="23">
        <f>CONVERT(Table_13[[#This Row],[Column3]],"m","mi")</f>
        <v>3.9547790901137359</v>
      </c>
      <c r="H47" s="23">
        <f>CONVERT(Table_13[[#This Row],[Column5]],"cm","ft")</f>
        <v>68.897637795275585</v>
      </c>
      <c r="I47" s="23">
        <f>Table_13[[#This Row],[Column4]]/Table_13[[#This Row],[Column7]]</f>
        <v>6.14586933978569E-3</v>
      </c>
      <c r="J47" s="23">
        <f>HOUR(Table_13[[#This Row],[Column2]])</f>
        <v>6</v>
      </c>
      <c r="K47" s="23" t="str">
        <f>IF(Table_13[[#This Row],[Column10]]&lt;12,"M",IF(Table_13[[#This Row],[Column10]]&gt;18,"E","A"))</f>
        <v>M</v>
      </c>
    </row>
    <row r="48" spans="1:11" s="23" customFormat="1" ht="14.25" customHeight="1" x14ac:dyDescent="0.3">
      <c r="A48" s="26">
        <v>43313</v>
      </c>
      <c r="B48" s="23">
        <v>0.25694444444444442</v>
      </c>
      <c r="C48" s="23">
        <v>6279.7</v>
      </c>
      <c r="D48" s="23">
        <v>2.449074074074074E-2</v>
      </c>
      <c r="E48" s="23">
        <v>2116</v>
      </c>
      <c r="F48" s="23" t="s">
        <v>25</v>
      </c>
      <c r="G48" s="23">
        <f>CONVERT(Table_13[[#This Row],[Column3]],"m","mi")</f>
        <v>3.9020246758927861</v>
      </c>
      <c r="H48" s="23">
        <f>CONVERT(Table_13[[#This Row],[Column5]],"cm","ft")</f>
        <v>69.422572178477694</v>
      </c>
      <c r="I48" s="23">
        <f>Table_13[[#This Row],[Column4]]/Table_13[[#This Row],[Column7]]</f>
        <v>6.2764187248860086E-3</v>
      </c>
      <c r="J48" s="23">
        <f>HOUR(Table_13[[#This Row],[Column2]])</f>
        <v>6</v>
      </c>
      <c r="K48" s="23" t="str">
        <f>IF(Table_13[[#This Row],[Column10]]&lt;12,"M",IF(Table_13[[#This Row],[Column10]]&gt;18,"E","A"))</f>
        <v>M</v>
      </c>
    </row>
    <row r="49" spans="1:11" s="23" customFormat="1" ht="14.25" customHeight="1" x14ac:dyDescent="0.3">
      <c r="A49" s="26">
        <v>43315</v>
      </c>
      <c r="B49" s="23">
        <v>0.26944444444444443</v>
      </c>
      <c r="C49" s="23">
        <v>8631.7000000000007</v>
      </c>
      <c r="D49" s="23">
        <v>3.4803240740740739E-2</v>
      </c>
      <c r="E49" s="23">
        <v>3007</v>
      </c>
      <c r="F49" s="23" t="s">
        <v>10</v>
      </c>
      <c r="G49" s="23">
        <f>CONVERT(Table_13[[#This Row],[Column3]],"m","mi")</f>
        <v>5.3634897200349956</v>
      </c>
      <c r="H49" s="23">
        <f>CONVERT(Table_13[[#This Row],[Column5]],"cm","ft")</f>
        <v>98.654855643044613</v>
      </c>
      <c r="I49" s="23">
        <f>Table_13[[#This Row],[Column4]]/Table_13[[#This Row],[Column7]]</f>
        <v>6.4889172082749245E-3</v>
      </c>
      <c r="J49" s="23">
        <f>HOUR(Table_13[[#This Row],[Column2]])</f>
        <v>6</v>
      </c>
      <c r="K49" s="23" t="str">
        <f>IF(Table_13[[#This Row],[Column10]]&lt;12,"M",IF(Table_13[[#This Row],[Column10]]&gt;18,"E","A"))</f>
        <v>M</v>
      </c>
    </row>
    <row r="50" spans="1:11" s="23" customFormat="1" ht="14.25" customHeight="1" x14ac:dyDescent="0.3">
      <c r="A50" s="26">
        <v>43320</v>
      </c>
      <c r="B50" s="23">
        <v>0.23055555555555557</v>
      </c>
      <c r="C50" s="23">
        <v>5701.7</v>
      </c>
      <c r="D50" s="23">
        <v>2.4722222222222222E-2</v>
      </c>
      <c r="E50" s="23">
        <v>2136</v>
      </c>
      <c r="F50" s="23" t="s">
        <v>10</v>
      </c>
      <c r="G50" s="23">
        <f>CONVERT(Table_13[[#This Row],[Column3]],"m","mi")</f>
        <v>3.5428721267796073</v>
      </c>
      <c r="H50" s="23">
        <f>CONVERT(Table_13[[#This Row],[Column5]],"cm","ft")</f>
        <v>70.078740157480311</v>
      </c>
      <c r="I50" s="23">
        <f>Table_13[[#This Row],[Column4]]/Table_13[[#This Row],[Column7]]</f>
        <v>6.9780170826244797E-3</v>
      </c>
      <c r="J50" s="23">
        <f>HOUR(Table_13[[#This Row],[Column2]])</f>
        <v>5</v>
      </c>
      <c r="K50" s="23" t="str">
        <f>IF(Table_13[[#This Row],[Column10]]&lt;12,"M",IF(Table_13[[#This Row],[Column10]]&gt;18,"E","A"))</f>
        <v>M</v>
      </c>
    </row>
    <row r="51" spans="1:11" s="23" customFormat="1" ht="14.25" customHeight="1" x14ac:dyDescent="0.3">
      <c r="A51" s="26">
        <v>43322</v>
      </c>
      <c r="B51" s="23">
        <v>0.26666666666666666</v>
      </c>
      <c r="C51" s="23">
        <v>8590.4</v>
      </c>
      <c r="D51" s="23">
        <v>3.4930555555555555E-2</v>
      </c>
      <c r="E51" s="23">
        <v>3018</v>
      </c>
      <c r="F51" s="23" t="s">
        <v>10</v>
      </c>
      <c r="G51" s="23">
        <f>CONVERT(Table_13[[#This Row],[Column3]],"m","mi")</f>
        <v>5.3378270897955939</v>
      </c>
      <c r="H51" s="23">
        <f>CONVERT(Table_13[[#This Row],[Column5]],"cm","ft")</f>
        <v>99.015748031496059</v>
      </c>
      <c r="I51" s="23">
        <f>Table_13[[#This Row],[Column4]]/Table_13[[#This Row],[Column7]]</f>
        <v>6.5439653566772204E-3</v>
      </c>
      <c r="J51" s="23">
        <f>HOUR(Table_13[[#This Row],[Column2]])</f>
        <v>6</v>
      </c>
      <c r="K51" s="23" t="str">
        <f>IF(Table_13[[#This Row],[Column10]]&lt;12,"M",IF(Table_13[[#This Row],[Column10]]&gt;18,"E","A"))</f>
        <v>M</v>
      </c>
    </row>
    <row r="52" spans="1:11" s="23" customFormat="1" ht="14.25" customHeight="1" x14ac:dyDescent="0.3">
      <c r="A52" s="26">
        <v>43325</v>
      </c>
      <c r="B52" s="23">
        <v>0.27430555555555558</v>
      </c>
      <c r="C52" s="23">
        <v>6271.6</v>
      </c>
      <c r="D52" s="23">
        <v>2.4421296296296295E-2</v>
      </c>
      <c r="E52" s="23">
        <v>2110</v>
      </c>
      <c r="F52" s="23" t="s">
        <v>26</v>
      </c>
      <c r="G52" s="23">
        <f>CONVERT(Table_13[[#This Row],[Column3]],"m","mi")</f>
        <v>3.8969915692356638</v>
      </c>
      <c r="H52" s="23">
        <f>CONVERT(Table_13[[#This Row],[Column5]],"cm","ft")</f>
        <v>69.225721784776908</v>
      </c>
      <c r="I52" s="23">
        <f>Table_13[[#This Row],[Column4]]/Table_13[[#This Row],[Column7]]</f>
        <v>6.2667049344133337E-3</v>
      </c>
      <c r="J52" s="23">
        <f>HOUR(Table_13[[#This Row],[Column2]])</f>
        <v>6</v>
      </c>
      <c r="K52" s="23" t="str">
        <f>IF(Table_13[[#This Row],[Column10]]&lt;12,"M",IF(Table_13[[#This Row],[Column10]]&gt;18,"E","A"))</f>
        <v>M</v>
      </c>
    </row>
    <row r="53" spans="1:11" s="23" customFormat="1" ht="14.25" customHeight="1" x14ac:dyDescent="0.3">
      <c r="A53" s="26">
        <v>43327</v>
      </c>
      <c r="B53" s="23">
        <v>0.26666666666666666</v>
      </c>
      <c r="C53" s="23">
        <v>6125.1</v>
      </c>
      <c r="D53" s="23">
        <v>2.4409722222222222E-2</v>
      </c>
      <c r="E53" s="23">
        <v>2109</v>
      </c>
      <c r="F53" s="23" t="s">
        <v>27</v>
      </c>
      <c r="G53" s="23">
        <f>CONVERT(Table_13[[#This Row],[Column3]],"m","mi")</f>
        <v>3.8059606895728941</v>
      </c>
      <c r="H53" s="23">
        <f>CONVERT(Table_13[[#This Row],[Column5]],"cm","ft")</f>
        <v>69.19291338582677</v>
      </c>
      <c r="I53" s="23">
        <f>Table_13[[#This Row],[Column4]]/Table_13[[#This Row],[Column7]]</f>
        <v>6.413550799170626E-3</v>
      </c>
      <c r="J53" s="23">
        <f>HOUR(Table_13[[#This Row],[Column2]])</f>
        <v>6</v>
      </c>
      <c r="K53" s="23" t="str">
        <f>IF(Table_13[[#This Row],[Column10]]&lt;12,"M",IF(Table_13[[#This Row],[Column10]]&gt;18,"E","A"))</f>
        <v>M</v>
      </c>
    </row>
    <row r="54" spans="1:11" s="23" customFormat="1" ht="14.25" customHeight="1" x14ac:dyDescent="0.3">
      <c r="A54" s="26">
        <v>43330</v>
      </c>
      <c r="B54" s="23">
        <v>0.29583333333333334</v>
      </c>
      <c r="C54" s="23">
        <v>8884.6</v>
      </c>
      <c r="D54" s="23">
        <v>3.516203703703704E-2</v>
      </c>
      <c r="E54" s="23">
        <v>3038</v>
      </c>
      <c r="F54" s="23" t="s">
        <v>23</v>
      </c>
      <c r="G54" s="23">
        <f>CONVERT(Table_13[[#This Row],[Column3]],"m","mi")</f>
        <v>5.5206344945518175</v>
      </c>
      <c r="H54" s="23">
        <f>CONVERT(Table_13[[#This Row],[Column5]],"cm","ft")</f>
        <v>99.671916010498677</v>
      </c>
      <c r="I54" s="23">
        <f>Table_13[[#This Row],[Column4]]/Table_13[[#This Row],[Column7]]</f>
        <v>6.3692021400325663E-3</v>
      </c>
      <c r="J54" s="23">
        <f>HOUR(Table_13[[#This Row],[Column2]])</f>
        <v>7</v>
      </c>
      <c r="K54" s="23" t="str">
        <f>IF(Table_13[[#This Row],[Column10]]&lt;12,"M",IF(Table_13[[#This Row],[Column10]]&gt;18,"E","A"))</f>
        <v>M</v>
      </c>
    </row>
    <row r="55" spans="1:11" s="23" customFormat="1" ht="14.25" customHeight="1" x14ac:dyDescent="0.3">
      <c r="A55" s="26">
        <v>43332</v>
      </c>
      <c r="B55" s="23">
        <v>0.90555555555555556</v>
      </c>
      <c r="C55" s="23">
        <v>9270</v>
      </c>
      <c r="D55" s="23">
        <v>3.8368055555555558E-2</v>
      </c>
      <c r="E55" s="23">
        <v>3315</v>
      </c>
      <c r="F55" s="23" t="s">
        <v>28</v>
      </c>
      <c r="G55" s="23">
        <f>CONVERT(Table_13[[#This Row],[Column3]],"m","mi")</f>
        <v>5.7601109520400859</v>
      </c>
      <c r="H55" s="23">
        <f>CONVERT(Table_13[[#This Row],[Column5]],"cm","ft")</f>
        <v>108.75984251968505</v>
      </c>
      <c r="I55" s="23">
        <f>Table_13[[#This Row],[Column4]]/Table_13[[#This Row],[Column7]]</f>
        <v>6.6609924487594395E-3</v>
      </c>
      <c r="J55" s="23">
        <f>HOUR(Table_13[[#This Row],[Column2]])</f>
        <v>21</v>
      </c>
      <c r="K55" s="23" t="str">
        <f>IF(Table_13[[#This Row],[Column10]]&lt;12,"M",IF(Table_13[[#This Row],[Column10]]&gt;18,"E","A"))</f>
        <v>E</v>
      </c>
    </row>
    <row r="56" spans="1:11" s="23" customFormat="1" ht="14.25" customHeight="1" x14ac:dyDescent="0.3">
      <c r="A56" s="26">
        <v>43336</v>
      </c>
      <c r="B56" s="23">
        <v>0.85138888888888886</v>
      </c>
      <c r="C56" s="23">
        <v>6197.6</v>
      </c>
      <c r="D56" s="23">
        <v>2.4386574074074074E-2</v>
      </c>
      <c r="E56" s="23">
        <v>2107</v>
      </c>
      <c r="F56" s="23" t="s">
        <v>29</v>
      </c>
      <c r="G56" s="23">
        <f>CONVERT(Table_13[[#This Row],[Column3]],"m","mi")</f>
        <v>3.8510101010101012</v>
      </c>
      <c r="H56" s="23">
        <f>CONVERT(Table_13[[#This Row],[Column5]],"cm","ft")</f>
        <v>69.127296587926509</v>
      </c>
      <c r="I56" s="23">
        <f>Table_13[[#This Row],[Column4]]/Table_13[[#This Row],[Column7]]</f>
        <v>6.3325136612021856E-3</v>
      </c>
      <c r="J56" s="23">
        <f>HOUR(Table_13[[#This Row],[Column2]])</f>
        <v>20</v>
      </c>
      <c r="K56" s="23" t="str">
        <f>IF(Table_13[[#This Row],[Column10]]&lt;12,"M",IF(Table_13[[#This Row],[Column10]]&gt;18,"E","A"))</f>
        <v>E</v>
      </c>
    </row>
    <row r="57" spans="1:11" s="23" customFormat="1" ht="14.25" customHeight="1" x14ac:dyDescent="0.3">
      <c r="A57" s="26">
        <v>43337</v>
      </c>
      <c r="B57" s="23">
        <v>0.78888888888888886</v>
      </c>
      <c r="C57" s="23">
        <v>6061</v>
      </c>
      <c r="D57" s="23">
        <v>2.5335648148148149E-2</v>
      </c>
      <c r="E57" s="23">
        <v>2189</v>
      </c>
      <c r="F57" s="23" t="s">
        <v>30</v>
      </c>
      <c r="G57" s="23">
        <f>CONVERT(Table_13[[#This Row],[Column3]],"m","mi")</f>
        <v>3.7661307961504811</v>
      </c>
      <c r="H57" s="23">
        <f>CONVERT(Table_13[[#This Row],[Column5]],"cm","ft")</f>
        <v>71.817585301837269</v>
      </c>
      <c r="I57" s="23">
        <f>Table_13[[#This Row],[Column4]]/Table_13[[#This Row],[Column7]]</f>
        <v>6.7272353297035698E-3</v>
      </c>
      <c r="J57" s="23">
        <f>HOUR(Table_13[[#This Row],[Column2]])</f>
        <v>18</v>
      </c>
      <c r="K57" s="23" t="str">
        <f>IF(Table_13[[#This Row],[Column10]]&lt;12,"M",IF(Table_13[[#This Row],[Column10]]&gt;18,"E","A"))</f>
        <v>A</v>
      </c>
    </row>
    <row r="58" spans="1:11" s="23" customFormat="1" ht="14.25" customHeight="1" x14ac:dyDescent="0.3">
      <c r="A58" s="26">
        <v>43339</v>
      </c>
      <c r="B58" s="23">
        <v>0.83472222222222225</v>
      </c>
      <c r="C58" s="23">
        <v>6227</v>
      </c>
      <c r="D58" s="23">
        <v>2.4930555555555556E-2</v>
      </c>
      <c r="E58" s="23">
        <v>2154</v>
      </c>
      <c r="F58" s="23" t="s">
        <v>30</v>
      </c>
      <c r="G58" s="23">
        <f>CONVERT(Table_13[[#This Row],[Column3]],"m","mi")</f>
        <v>3.8692784140618786</v>
      </c>
      <c r="H58" s="23">
        <f>CONVERT(Table_13[[#This Row],[Column5]],"cm","ft")</f>
        <v>70.669291338582681</v>
      </c>
      <c r="I58" s="23">
        <f>Table_13[[#This Row],[Column4]]/Table_13[[#This Row],[Column7]]</f>
        <v>6.4432053958567532E-3</v>
      </c>
      <c r="J58" s="23">
        <f>HOUR(Table_13[[#This Row],[Column2]])</f>
        <v>20</v>
      </c>
      <c r="K58" s="23" t="str">
        <f>IF(Table_13[[#This Row],[Column10]]&lt;12,"M",IF(Table_13[[#This Row],[Column10]]&gt;18,"E","A"))</f>
        <v>E</v>
      </c>
    </row>
    <row r="59" spans="1:11" s="23" customFormat="1" ht="14.25" customHeight="1" x14ac:dyDescent="0.3">
      <c r="A59" s="26">
        <v>43343</v>
      </c>
      <c r="B59" s="23">
        <v>0.77847222222222223</v>
      </c>
      <c r="C59" s="23">
        <v>10041.1</v>
      </c>
      <c r="D59" s="23">
        <v>4.0312500000000001E-2</v>
      </c>
      <c r="E59" s="23">
        <v>3483</v>
      </c>
      <c r="F59" s="23" t="s">
        <v>30</v>
      </c>
      <c r="G59" s="23">
        <f>CONVERT(Table_13[[#This Row],[Column3]],"m","mi")</f>
        <v>6.2392502783742945</v>
      </c>
      <c r="H59" s="23">
        <f>CONVERT(Table_13[[#This Row],[Column5]],"cm","ft")</f>
        <v>114.2716535433071</v>
      </c>
      <c r="I59" s="23">
        <f>Table_13[[#This Row],[Column4]]/Table_13[[#This Row],[Column7]]</f>
        <v>6.4611128262839724E-3</v>
      </c>
      <c r="J59" s="23">
        <f>HOUR(Table_13[[#This Row],[Column2]])</f>
        <v>18</v>
      </c>
      <c r="K59" s="23" t="str">
        <f>IF(Table_13[[#This Row],[Column10]]&lt;12,"M",IF(Table_13[[#This Row],[Column10]]&gt;18,"E","A"))</f>
        <v>A</v>
      </c>
    </row>
    <row r="60" spans="1:11" s="23" customFormat="1" ht="14.25" customHeight="1" x14ac:dyDescent="0.3">
      <c r="A60" s="26">
        <v>43347</v>
      </c>
      <c r="B60" s="23">
        <v>0.25486111111111109</v>
      </c>
      <c r="C60" s="23">
        <v>6164.4</v>
      </c>
      <c r="D60" s="23">
        <v>2.4421296296296295E-2</v>
      </c>
      <c r="E60" s="23">
        <v>2110</v>
      </c>
      <c r="F60" s="23" t="s">
        <v>23</v>
      </c>
      <c r="G60" s="23">
        <f>CONVERT(Table_13[[#This Row],[Column3]],"m","mi")</f>
        <v>3.8303805774278215</v>
      </c>
      <c r="H60" s="23">
        <f>CONVERT(Table_13[[#This Row],[Column5]],"cm","ft")</f>
        <v>69.225721784776908</v>
      </c>
      <c r="I60" s="23">
        <f>Table_13[[#This Row],[Column4]]/Table_13[[#This Row],[Column7]]</f>
        <v>6.3756840352129432E-3</v>
      </c>
      <c r="J60" s="23">
        <f>HOUR(Table_13[[#This Row],[Column2]])</f>
        <v>6</v>
      </c>
      <c r="K60" s="23" t="str">
        <f>IF(Table_13[[#This Row],[Column10]]&lt;12,"M",IF(Table_13[[#This Row],[Column10]]&gt;18,"E","A"))</f>
        <v>M</v>
      </c>
    </row>
    <row r="61" spans="1:11" s="23" customFormat="1" ht="14.25" customHeight="1" x14ac:dyDescent="0.3">
      <c r="A61" s="26">
        <v>43350</v>
      </c>
      <c r="B61" s="23">
        <v>0.79305555555555551</v>
      </c>
      <c r="C61" s="23">
        <v>6595.9</v>
      </c>
      <c r="D61" s="23">
        <v>2.4421296296296295E-2</v>
      </c>
      <c r="E61" s="23">
        <v>2110</v>
      </c>
      <c r="F61" s="23" t="s">
        <v>31</v>
      </c>
      <c r="G61" s="23">
        <f>CONVERT(Table_13[[#This Row],[Column3]],"m","mi")</f>
        <v>4.0985022468782315</v>
      </c>
      <c r="H61" s="23">
        <f>CONVERT(Table_13[[#This Row],[Column5]],"cm","ft")</f>
        <v>69.225721784776908</v>
      </c>
      <c r="I61" s="23">
        <f>Table_13[[#This Row],[Column4]]/Table_13[[#This Row],[Column7]]</f>
        <v>5.9585904374939982E-3</v>
      </c>
      <c r="J61" s="23">
        <f>HOUR(Table_13[[#This Row],[Column2]])</f>
        <v>19</v>
      </c>
      <c r="K61" s="23" t="str">
        <f>IF(Table_13[[#This Row],[Column10]]&lt;12,"M",IF(Table_13[[#This Row],[Column10]]&gt;18,"E","A"))</f>
        <v>E</v>
      </c>
    </row>
    <row r="62" spans="1:11" s="23" customFormat="1" ht="14.25" customHeight="1" x14ac:dyDescent="0.3">
      <c r="A62" s="26">
        <v>43353</v>
      </c>
      <c r="B62" s="23">
        <v>0.76597222222222228</v>
      </c>
      <c r="C62" s="23">
        <v>7404.7</v>
      </c>
      <c r="D62" s="23">
        <v>2.7916666666666666E-2</v>
      </c>
      <c r="E62" s="23">
        <v>2412</v>
      </c>
      <c r="F62" s="23" t="s">
        <v>32</v>
      </c>
      <c r="G62" s="23">
        <f>CONVERT(Table_13[[#This Row],[Column3]],"m","mi")</f>
        <v>4.6010672671597872</v>
      </c>
      <c r="H62" s="23">
        <f>CONVERT(Table_13[[#This Row],[Column5]],"cm","ft")</f>
        <v>79.133858267716533</v>
      </c>
      <c r="I62" s="23">
        <f>Table_13[[#This Row],[Column4]]/Table_13[[#This Row],[Column7]]</f>
        <v>6.0674328467054698E-3</v>
      </c>
      <c r="J62" s="23">
        <f>HOUR(Table_13[[#This Row],[Column2]])</f>
        <v>18</v>
      </c>
      <c r="K62" s="23" t="str">
        <f>IF(Table_13[[#This Row],[Column10]]&lt;12,"M",IF(Table_13[[#This Row],[Column10]]&gt;18,"E","A"))</f>
        <v>A</v>
      </c>
    </row>
    <row r="63" spans="1:11" s="23" customFormat="1" ht="14.25" customHeight="1" x14ac:dyDescent="0.3">
      <c r="A63" s="26">
        <v>43356</v>
      </c>
      <c r="B63" s="23">
        <v>0.85416666666666663</v>
      </c>
      <c r="C63" s="23">
        <v>7850.2</v>
      </c>
      <c r="D63" s="23">
        <v>3.1539351851851853E-2</v>
      </c>
      <c r="E63" s="23">
        <v>2725</v>
      </c>
      <c r="F63" s="23" t="s">
        <v>33</v>
      </c>
      <c r="G63" s="23">
        <f>CONVERT(Table_13[[#This Row],[Column3]],"m","mi")</f>
        <v>4.8778881333015187</v>
      </c>
      <c r="H63" s="23">
        <f>CONVERT(Table_13[[#This Row],[Column5]],"cm","ft")</f>
        <v>89.402887139107605</v>
      </c>
      <c r="I63" s="23">
        <f>Table_13[[#This Row],[Column4]]/Table_13[[#This Row],[Column7]]</f>
        <v>6.4657800650514217E-3</v>
      </c>
      <c r="J63" s="23">
        <f>HOUR(Table_13[[#This Row],[Column2]])</f>
        <v>20</v>
      </c>
      <c r="K63" s="23" t="str">
        <f>IF(Table_13[[#This Row],[Column10]]&lt;12,"M",IF(Table_13[[#This Row],[Column10]]&gt;18,"E","A"))</f>
        <v>E</v>
      </c>
    </row>
    <row r="64" spans="1:11" s="23" customFormat="1" ht="14.25" customHeight="1" x14ac:dyDescent="0.3">
      <c r="A64" s="26">
        <v>43358</v>
      </c>
      <c r="B64" s="23">
        <v>0.8618055555555556</v>
      </c>
      <c r="C64" s="23">
        <v>9200.7000000000007</v>
      </c>
      <c r="D64" s="23">
        <v>3.5185185185185187E-2</v>
      </c>
      <c r="E64" s="23">
        <v>3040</v>
      </c>
      <c r="F64" s="23" t="s">
        <v>33</v>
      </c>
      <c r="G64" s="23">
        <f>CONVERT(Table_13[[#This Row],[Column3]],"m","mi")</f>
        <v>5.7170499284180387</v>
      </c>
      <c r="H64" s="23">
        <f>CONVERT(Table_13[[#This Row],[Column5]],"cm","ft")</f>
        <v>99.737532808398953</v>
      </c>
      <c r="I64" s="23">
        <f>Table_13[[#This Row],[Column4]]/Table_13[[#This Row],[Column7]]</f>
        <v>6.1544302788555947E-3</v>
      </c>
      <c r="J64" s="23">
        <f>HOUR(Table_13[[#This Row],[Column2]])</f>
        <v>20</v>
      </c>
      <c r="K64" s="23" t="str">
        <f>IF(Table_13[[#This Row],[Column10]]&lt;12,"M",IF(Table_13[[#This Row],[Column10]]&gt;18,"E","A"))</f>
        <v>E</v>
      </c>
    </row>
    <row r="65" spans="1:11" s="23" customFormat="1" ht="14.25" customHeight="1" x14ac:dyDescent="0.3">
      <c r="A65" s="26">
        <v>43362</v>
      </c>
      <c r="B65" s="23">
        <v>0.75972222222222219</v>
      </c>
      <c r="C65" s="23">
        <v>7485.4</v>
      </c>
      <c r="D65" s="23">
        <v>2.8715277777777777E-2</v>
      </c>
      <c r="E65" s="23">
        <v>2481</v>
      </c>
      <c r="F65" s="23" t="s">
        <v>33</v>
      </c>
      <c r="G65" s="23">
        <f>CONVERT(Table_13[[#This Row],[Column3]],"m","mi")</f>
        <v>4.6512119223733395</v>
      </c>
      <c r="H65" s="23">
        <f>CONVERT(Table_13[[#This Row],[Column5]],"cm","ft")</f>
        <v>81.397637795275585</v>
      </c>
      <c r="I65" s="23">
        <f>Table_13[[#This Row],[Column4]]/Table_13[[#This Row],[Column7]]</f>
        <v>6.1737195073075591E-3</v>
      </c>
      <c r="J65" s="23">
        <f>HOUR(Table_13[[#This Row],[Column2]])</f>
        <v>18</v>
      </c>
      <c r="K65" s="23" t="str">
        <f>IF(Table_13[[#This Row],[Column10]]&lt;12,"M",IF(Table_13[[#This Row],[Column10]]&gt;18,"E","A"))</f>
        <v>A</v>
      </c>
    </row>
    <row r="66" spans="1:11" s="23" customFormat="1" ht="14.25" customHeight="1" x14ac:dyDescent="0.3">
      <c r="A66" s="26">
        <v>43365</v>
      </c>
      <c r="B66" s="23">
        <v>0.78611111111111109</v>
      </c>
      <c r="C66" s="23">
        <v>9147.7000000000007</v>
      </c>
      <c r="D66" s="23">
        <v>3.5439814814814813E-2</v>
      </c>
      <c r="E66" s="23">
        <v>3062</v>
      </c>
      <c r="F66" s="23" t="s">
        <v>33</v>
      </c>
      <c r="G66" s="23">
        <f>CONVERT(Table_13[[#This Row],[Column3]],"m","mi")</f>
        <v>5.6841172552294603</v>
      </c>
      <c r="H66" s="23">
        <f>CONVERT(Table_13[[#This Row],[Column5]],"cm","ft")</f>
        <v>100.45931758530183</v>
      </c>
      <c r="I66" s="23">
        <f>Table_13[[#This Row],[Column4]]/Table_13[[#This Row],[Column7]]</f>
        <v>6.2348845429270007E-3</v>
      </c>
      <c r="J66" s="23">
        <f>HOUR(Table_13[[#This Row],[Column2]])</f>
        <v>18</v>
      </c>
      <c r="K66" s="23" t="str">
        <f>IF(Table_13[[#This Row],[Column10]]&lt;12,"M",IF(Table_13[[#This Row],[Column10]]&gt;18,"E","A"))</f>
        <v>A</v>
      </c>
    </row>
    <row r="67" spans="1:11" s="23" customFormat="1" ht="14.25" customHeight="1" x14ac:dyDescent="0.3">
      <c r="A67" s="26">
        <v>43373</v>
      </c>
      <c r="B67" s="23">
        <v>0.76736111111111116</v>
      </c>
      <c r="C67" s="23">
        <v>6869.1</v>
      </c>
      <c r="D67" s="23">
        <v>2.8020833333333332E-2</v>
      </c>
      <c r="E67" s="23">
        <v>2421</v>
      </c>
      <c r="F67" s="23" t="s">
        <v>33</v>
      </c>
      <c r="G67" s="23">
        <f>CONVERT(Table_13[[#This Row],[Column3]],"m","mi")</f>
        <v>4.2682608565974709</v>
      </c>
      <c r="H67" s="23">
        <f>CONVERT(Table_13[[#This Row],[Column5]],"cm","ft")</f>
        <v>79.429133858267718</v>
      </c>
      <c r="I67" s="23">
        <f>Table_13[[#This Row],[Column4]]/Table_13[[#This Row],[Column7]]</f>
        <v>6.5649299034808047E-3</v>
      </c>
      <c r="J67" s="23">
        <f>HOUR(Table_13[[#This Row],[Column2]])</f>
        <v>18</v>
      </c>
      <c r="K67" s="23" t="str">
        <f>IF(Table_13[[#This Row],[Column10]]&lt;12,"M",IF(Table_13[[#This Row],[Column10]]&gt;18,"E","A"))</f>
        <v>A</v>
      </c>
    </row>
    <row r="68" spans="1:11" s="23" customFormat="1" ht="14.25" customHeight="1" x14ac:dyDescent="0.3">
      <c r="A68" s="26">
        <v>43378</v>
      </c>
      <c r="B68" s="23">
        <v>0.76527777777777772</v>
      </c>
      <c r="C68" s="23">
        <v>9206.9</v>
      </c>
      <c r="D68" s="23">
        <v>3.4780092592592592E-2</v>
      </c>
      <c r="E68" s="23">
        <v>3005</v>
      </c>
      <c r="F68" s="23" t="s">
        <v>28</v>
      </c>
      <c r="G68" s="23">
        <f>CONVERT(Table_13[[#This Row],[Column3]],"m","mi")</f>
        <v>5.72090242980991</v>
      </c>
      <c r="H68" s="23">
        <f>CONVERT(Table_13[[#This Row],[Column5]],"cm","ft")</f>
        <v>98.589238845144351</v>
      </c>
      <c r="I68" s="23">
        <f>Table_13[[#This Row],[Column4]]/Table_13[[#This Row],[Column7]]</f>
        <v>6.079476624415746E-3</v>
      </c>
      <c r="J68" s="23">
        <f>HOUR(Table_13[[#This Row],[Column2]])</f>
        <v>18</v>
      </c>
      <c r="K68" s="23" t="str">
        <f>IF(Table_13[[#This Row],[Column10]]&lt;12,"M",IF(Table_13[[#This Row],[Column10]]&gt;18,"E","A"))</f>
        <v>A</v>
      </c>
    </row>
    <row r="69" spans="1:11" s="23" customFormat="1" ht="14.25" customHeight="1" x14ac:dyDescent="0.3">
      <c r="A69" s="26">
        <v>43380</v>
      </c>
      <c r="B69" s="23">
        <v>0.72638888888888886</v>
      </c>
      <c r="C69" s="23">
        <v>10018.4</v>
      </c>
      <c r="D69" s="23">
        <v>3.8969907407407404E-2</v>
      </c>
      <c r="E69" s="23">
        <v>3367</v>
      </c>
      <c r="F69" s="23" t="s">
        <v>28</v>
      </c>
      <c r="G69" s="23">
        <f>CONVERT(Table_13[[#This Row],[Column3]],"m","mi")</f>
        <v>6.2251451523105068</v>
      </c>
      <c r="H69" s="23">
        <f>CONVERT(Table_13[[#This Row],[Column5]],"cm","ft")</f>
        <v>110.46587926509187</v>
      </c>
      <c r="I69" s="23">
        <f>Table_13[[#This Row],[Column4]]/Table_13[[#This Row],[Column7]]</f>
        <v>6.2600801192472513E-3</v>
      </c>
      <c r="J69" s="23">
        <f>HOUR(Table_13[[#This Row],[Column2]])</f>
        <v>17</v>
      </c>
      <c r="K69" s="23" t="str">
        <f>IF(Table_13[[#This Row],[Column10]]&lt;12,"M",IF(Table_13[[#This Row],[Column10]]&gt;18,"E","A"))</f>
        <v>A</v>
      </c>
    </row>
    <row r="70" spans="1:11" s="23" customFormat="1" ht="14.25" customHeight="1" x14ac:dyDescent="0.3">
      <c r="A70" s="26">
        <v>43383</v>
      </c>
      <c r="B70" s="23">
        <v>0.84722222222222221</v>
      </c>
      <c r="C70" s="23">
        <v>7039.8</v>
      </c>
      <c r="D70" s="23">
        <v>2.7881944444444445E-2</v>
      </c>
      <c r="E70" s="23">
        <v>2409</v>
      </c>
      <c r="F70" s="23" t="s">
        <v>28</v>
      </c>
      <c r="G70" s="23">
        <f>CONVERT(Table_13[[#This Row],[Column3]],"m","mi")</f>
        <v>4.3743289191123838</v>
      </c>
      <c r="H70" s="23">
        <f>CONVERT(Table_13[[#This Row],[Column5]],"cm","ft")</f>
        <v>79.035433070866134</v>
      </c>
      <c r="I70" s="23">
        <f>Table_13[[#This Row],[Column4]]/Table_13[[#This Row],[Column7]]</f>
        <v>6.3739935793630503E-3</v>
      </c>
      <c r="J70" s="23">
        <f>HOUR(Table_13[[#This Row],[Column2]])</f>
        <v>20</v>
      </c>
      <c r="K70" s="23" t="str">
        <f>IF(Table_13[[#This Row],[Column10]]&lt;12,"M",IF(Table_13[[#This Row],[Column10]]&gt;18,"E","A"))</f>
        <v>E</v>
      </c>
    </row>
    <row r="71" spans="1:11" s="23" customFormat="1" ht="14.25" customHeight="1" x14ac:dyDescent="0.3">
      <c r="A71" s="26">
        <v>43386</v>
      </c>
      <c r="B71" s="23">
        <v>0.75763888888888886</v>
      </c>
      <c r="C71" s="23">
        <v>7900</v>
      </c>
      <c r="D71" s="23">
        <v>3.1273148148148147E-2</v>
      </c>
      <c r="E71" s="23">
        <v>2702</v>
      </c>
      <c r="F71" s="23" t="s">
        <v>8</v>
      </c>
      <c r="G71" s="23">
        <f>CONVERT(Table_13[[#This Row],[Column3]],"m","mi")</f>
        <v>4.9088324186749386</v>
      </c>
      <c r="H71" s="23">
        <f>CONVERT(Table_13[[#This Row],[Column5]],"cm","ft")</f>
        <v>88.648293963254602</v>
      </c>
      <c r="I71" s="23">
        <f>Table_13[[#This Row],[Column4]]/Table_13[[#This Row],[Column7]]</f>
        <v>6.3707915611814344E-3</v>
      </c>
      <c r="J71" s="23">
        <f>HOUR(Table_13[[#This Row],[Column2]])</f>
        <v>18</v>
      </c>
      <c r="K71" s="23" t="str">
        <f>IF(Table_13[[#This Row],[Column10]]&lt;12,"M",IF(Table_13[[#This Row],[Column10]]&gt;18,"E","A"))</f>
        <v>A</v>
      </c>
    </row>
    <row r="72" spans="1:11" s="23" customFormat="1" ht="14.25" customHeight="1" x14ac:dyDescent="0.3">
      <c r="A72" s="26">
        <v>43389</v>
      </c>
      <c r="B72" s="23">
        <v>0.77152777777777781</v>
      </c>
      <c r="C72" s="23">
        <v>9022.5</v>
      </c>
      <c r="D72" s="23">
        <v>3.6400462962962961E-2</v>
      </c>
      <c r="E72" s="23">
        <v>3145</v>
      </c>
      <c r="F72" s="23" t="s">
        <v>8</v>
      </c>
      <c r="G72" s="23">
        <f>CONVERT(Table_13[[#This Row],[Column3]],"m","mi")</f>
        <v>5.6063215819613461</v>
      </c>
      <c r="H72" s="23">
        <f>CONVERT(Table_13[[#This Row],[Column5]],"cm","ft")</f>
        <v>103.18241469816275</v>
      </c>
      <c r="I72" s="23">
        <f>Table_13[[#This Row],[Column4]]/Table_13[[#This Row],[Column7]]</f>
        <v>6.4927533019303587E-3</v>
      </c>
      <c r="J72" s="23">
        <f>HOUR(Table_13[[#This Row],[Column2]])</f>
        <v>18</v>
      </c>
      <c r="K72" s="23" t="str">
        <f>IF(Table_13[[#This Row],[Column10]]&lt;12,"M",IF(Table_13[[#This Row],[Column10]]&gt;18,"E","A"))</f>
        <v>A</v>
      </c>
    </row>
    <row r="73" spans="1:11" s="23" customFormat="1" ht="14.25" customHeight="1" x14ac:dyDescent="0.3">
      <c r="A73" s="26">
        <v>43391</v>
      </c>
      <c r="B73" s="23">
        <v>0.73333333333333328</v>
      </c>
      <c r="C73" s="23">
        <v>10013</v>
      </c>
      <c r="D73" s="23">
        <v>4.1064814814814818E-2</v>
      </c>
      <c r="E73" s="23">
        <v>3548</v>
      </c>
      <c r="F73" s="23" t="s">
        <v>8</v>
      </c>
      <c r="G73" s="23">
        <f>CONVERT(Table_13[[#This Row],[Column3]],"m","mi")</f>
        <v>6.2217897478724247</v>
      </c>
      <c r="H73" s="23">
        <f>CONVERT(Table_13[[#This Row],[Column5]],"cm","ft")</f>
        <v>116.40419947506562</v>
      </c>
      <c r="I73" s="23">
        <f>Table_13[[#This Row],[Column4]]/Table_13[[#This Row],[Column7]]</f>
        <v>6.6001611238723007E-3</v>
      </c>
      <c r="J73" s="23">
        <f>HOUR(Table_13[[#This Row],[Column2]])</f>
        <v>17</v>
      </c>
      <c r="K73" s="23" t="str">
        <f>IF(Table_13[[#This Row],[Column10]]&lt;12,"M",IF(Table_13[[#This Row],[Column10]]&gt;18,"E","A"))</f>
        <v>A</v>
      </c>
    </row>
    <row r="74" spans="1:11" s="23" customFormat="1" ht="14.25" customHeight="1" x14ac:dyDescent="0.3">
      <c r="A74" s="26">
        <v>43401</v>
      </c>
      <c r="B74" s="23">
        <v>0.75763888888888886</v>
      </c>
      <c r="C74" s="23">
        <v>7208.8</v>
      </c>
      <c r="D74" s="23">
        <v>2.8819444444444446E-2</v>
      </c>
      <c r="E74" s="23">
        <v>2490</v>
      </c>
      <c r="F74" s="23" t="s">
        <v>34</v>
      </c>
      <c r="G74" s="23">
        <f>CONVERT(Table_13[[#This Row],[Column3]],"m","mi")</f>
        <v>4.4793406506004931</v>
      </c>
      <c r="H74" s="23">
        <f>CONVERT(Table_13[[#This Row],[Column5]],"cm","ft")</f>
        <v>81.69291338582677</v>
      </c>
      <c r="I74" s="23">
        <f>Table_13[[#This Row],[Column4]]/Table_13[[#This Row],[Column7]]</f>
        <v>6.4338586172455895E-3</v>
      </c>
      <c r="J74" s="23">
        <f>HOUR(Table_13[[#This Row],[Column2]])</f>
        <v>18</v>
      </c>
      <c r="K74" s="23" t="str">
        <f>IF(Table_13[[#This Row],[Column10]]&lt;12,"M",IF(Table_13[[#This Row],[Column10]]&gt;18,"E","A"))</f>
        <v>A</v>
      </c>
    </row>
    <row r="75" spans="1:11" s="23" customFormat="1" ht="14.25" customHeight="1" x14ac:dyDescent="0.3">
      <c r="A75" s="26">
        <v>43403</v>
      </c>
      <c r="B75" s="23">
        <v>0.70972222222222225</v>
      </c>
      <c r="C75" s="23">
        <v>8167.7</v>
      </c>
      <c r="D75" s="23">
        <v>3.3611111111111112E-2</v>
      </c>
      <c r="E75" s="23">
        <v>2904</v>
      </c>
      <c r="F75" s="23" t="s">
        <v>35</v>
      </c>
      <c r="G75" s="23">
        <f>CONVERT(Table_13[[#This Row],[Column3]],"m","mi")</f>
        <v>5.0751734868368725</v>
      </c>
      <c r="H75" s="23">
        <f>CONVERT(Table_13[[#This Row],[Column5]],"cm","ft")</f>
        <v>95.275590551181111</v>
      </c>
      <c r="I75" s="23">
        <f>Table_13[[#This Row],[Column4]]/Table_13[[#This Row],[Column7]]</f>
        <v>6.6226526439511742E-3</v>
      </c>
      <c r="J75" s="23">
        <f>HOUR(Table_13[[#This Row],[Column2]])</f>
        <v>17</v>
      </c>
      <c r="K75" s="23" t="str">
        <f>IF(Table_13[[#This Row],[Column10]]&lt;12,"M",IF(Table_13[[#This Row],[Column10]]&gt;18,"E","A"))</f>
        <v>A</v>
      </c>
    </row>
    <row r="76" spans="1:11" s="23" customFormat="1" ht="14.25" customHeight="1" x14ac:dyDescent="0.3">
      <c r="A76" s="26">
        <v>43407</v>
      </c>
      <c r="B76" s="23">
        <v>0.73263888888888884</v>
      </c>
      <c r="C76" s="23">
        <v>8867.9</v>
      </c>
      <c r="D76" s="23">
        <v>3.5115740740740739E-2</v>
      </c>
      <c r="E76" s="23">
        <v>3034</v>
      </c>
      <c r="F76" s="23" t="s">
        <v>36</v>
      </c>
      <c r="G76" s="23">
        <f>CONVERT(Table_13[[#This Row],[Column3]],"m","mi")</f>
        <v>5.5102575956414537</v>
      </c>
      <c r="H76" s="23">
        <f>CONVERT(Table_13[[#This Row],[Column5]],"cm","ft")</f>
        <v>99.540682414698168</v>
      </c>
      <c r="I76" s="23">
        <f>Table_13[[#This Row],[Column4]]/Table_13[[#This Row],[Column7]]</f>
        <v>6.3727947616309009E-3</v>
      </c>
      <c r="J76" s="23">
        <f>HOUR(Table_13[[#This Row],[Column2]])</f>
        <v>17</v>
      </c>
      <c r="K76" s="23" t="str">
        <f>IF(Table_13[[#This Row],[Column10]]&lt;12,"M",IF(Table_13[[#This Row],[Column10]]&gt;18,"E","A"))</f>
        <v>A</v>
      </c>
    </row>
    <row r="77" spans="1:11" s="23" customFormat="1" ht="14.25" customHeight="1" x14ac:dyDescent="0.3">
      <c r="A77" s="26">
        <v>43411</v>
      </c>
      <c r="B77" s="23">
        <v>0.76944444444444449</v>
      </c>
      <c r="C77" s="23">
        <v>10051.700000000001</v>
      </c>
      <c r="D77" s="23">
        <v>3.8842592592592595E-2</v>
      </c>
      <c r="E77" s="23">
        <v>3356</v>
      </c>
      <c r="F77" s="23" t="s">
        <v>37</v>
      </c>
      <c r="G77" s="23">
        <f>CONVERT(Table_13[[#This Row],[Column3]],"m","mi")</f>
        <v>6.2458368130120094</v>
      </c>
      <c r="H77" s="23">
        <f>CONVERT(Table_13[[#This Row],[Column5]],"cm","ft")</f>
        <v>110.10498687664041</v>
      </c>
      <c r="I77" s="23">
        <f>Table_13[[#This Row],[Column4]]/Table_13[[#This Row],[Column7]]</f>
        <v>6.2189573239684178E-3</v>
      </c>
      <c r="J77" s="23">
        <f>HOUR(Table_13[[#This Row],[Column2]])</f>
        <v>18</v>
      </c>
      <c r="K77" s="23" t="str">
        <f>IF(Table_13[[#This Row],[Column10]]&lt;12,"M",IF(Table_13[[#This Row],[Column10]]&gt;18,"E","A"))</f>
        <v>A</v>
      </c>
    </row>
    <row r="78" spans="1:11" s="23" customFormat="1" ht="14.25" customHeight="1" x14ac:dyDescent="0.3">
      <c r="A78" s="26">
        <v>43413</v>
      </c>
      <c r="B78" s="23">
        <v>0.67986111111111114</v>
      </c>
      <c r="C78" s="23">
        <v>10005.1</v>
      </c>
      <c r="D78" s="23">
        <v>3.9988425925925927E-2</v>
      </c>
      <c r="E78" s="23">
        <v>3455</v>
      </c>
      <c r="F78" s="23" t="s">
        <v>37</v>
      </c>
      <c r="G78" s="23">
        <f>CONVERT(Table_13[[#This Row],[Column3]],"m","mi")</f>
        <v>6.2168809154537499</v>
      </c>
      <c r="H78" s="23">
        <f>CONVERT(Table_13[[#This Row],[Column5]],"cm","ft")</f>
        <v>113.35301837270342</v>
      </c>
      <c r="I78" s="23">
        <f>Table_13[[#This Row],[Column4]]/Table_13[[#This Row],[Column7]]</f>
        <v>6.4322328945571093E-3</v>
      </c>
      <c r="J78" s="23">
        <f>HOUR(Table_13[[#This Row],[Column2]])</f>
        <v>16</v>
      </c>
      <c r="K78" s="23" t="str">
        <f>IF(Table_13[[#This Row],[Column10]]&lt;12,"M",IF(Table_13[[#This Row],[Column10]]&gt;18,"E","A"))</f>
        <v>A</v>
      </c>
    </row>
    <row r="79" spans="1:11" s="23" customFormat="1" ht="14.25" customHeight="1" x14ac:dyDescent="0.3">
      <c r="A79" s="26">
        <v>43417</v>
      </c>
      <c r="B79" s="23">
        <v>0.87777777777777777</v>
      </c>
      <c r="C79" s="23">
        <v>10133.6</v>
      </c>
      <c r="D79" s="23">
        <v>3.6932870370370373E-2</v>
      </c>
      <c r="E79" s="23">
        <v>3191</v>
      </c>
      <c r="F79" s="23" t="s">
        <v>37</v>
      </c>
      <c r="G79" s="23">
        <f>CONVERT(Table_13[[#This Row],[Column3]],"m","mi")</f>
        <v>6.2967271136562477</v>
      </c>
      <c r="H79" s="23">
        <f>CONVERT(Table_13[[#This Row],[Column5]],"cm","ft")</f>
        <v>104.69160104986877</v>
      </c>
      <c r="I79" s="23">
        <f>Table_13[[#This Row],[Column4]]/Table_13[[#This Row],[Column7]]</f>
        <v>5.865407489276598E-3</v>
      </c>
      <c r="J79" s="23">
        <f>HOUR(Table_13[[#This Row],[Column2]])</f>
        <v>21</v>
      </c>
      <c r="K79" s="23" t="str">
        <f>IF(Table_13[[#This Row],[Column10]]&lt;12,"M",IF(Table_13[[#This Row],[Column10]]&gt;18,"E","A"))</f>
        <v>E</v>
      </c>
    </row>
    <row r="80" spans="1:11" s="23" customFormat="1" ht="14.25" customHeight="1" x14ac:dyDescent="0.3">
      <c r="A80" s="26">
        <v>43421</v>
      </c>
      <c r="B80" s="23">
        <v>0.78819444444444442</v>
      </c>
      <c r="C80" s="23">
        <v>6018.9</v>
      </c>
      <c r="D80" s="23">
        <v>2.8854166666666667E-2</v>
      </c>
      <c r="E80" s="23">
        <v>2493</v>
      </c>
      <c r="F80" s="23" t="s">
        <v>37</v>
      </c>
      <c r="G80" s="23">
        <f>CONVERT(Table_13[[#This Row],[Column3]],"m","mi")</f>
        <v>3.7399710689572894</v>
      </c>
      <c r="H80" s="23">
        <f>CONVERT(Table_13[[#This Row],[Column5]],"cm","ft")</f>
        <v>81.79133858267717</v>
      </c>
      <c r="I80" s="23">
        <f>Table_13[[#This Row],[Column4]]/Table_13[[#This Row],[Column7]]</f>
        <v>7.7150775058565518E-3</v>
      </c>
      <c r="J80" s="23">
        <f>HOUR(Table_13[[#This Row],[Column2]])</f>
        <v>18</v>
      </c>
      <c r="K80" s="23" t="str">
        <f>IF(Table_13[[#This Row],[Column10]]&lt;12,"M",IF(Table_13[[#This Row],[Column10]]&gt;18,"E","A"))</f>
        <v>A</v>
      </c>
    </row>
    <row r="81" spans="1:11" s="23" customFormat="1" ht="14.25" customHeight="1" x14ac:dyDescent="0.3">
      <c r="A81" s="26">
        <v>43429</v>
      </c>
      <c r="B81" s="23">
        <v>0.81458333333333333</v>
      </c>
      <c r="C81" s="23">
        <v>7021.3</v>
      </c>
      <c r="D81" s="23">
        <v>2.8449074074074075E-2</v>
      </c>
      <c r="E81" s="23">
        <v>2458</v>
      </c>
      <c r="F81" s="23" t="s">
        <v>37</v>
      </c>
      <c r="G81" s="23">
        <f>CONVERT(Table_13[[#This Row],[Column3]],"m","mi")</f>
        <v>4.3628335520559931</v>
      </c>
      <c r="H81" s="23">
        <f>CONVERT(Table_13[[#This Row],[Column5]],"cm","ft")</f>
        <v>80.643044619422568</v>
      </c>
      <c r="I81" s="23">
        <f>Table_13[[#This Row],[Column4]]/Table_13[[#This Row],[Column7]]</f>
        <v>6.5207791529583786E-3</v>
      </c>
      <c r="J81" s="23">
        <f>HOUR(Table_13[[#This Row],[Column2]])</f>
        <v>19</v>
      </c>
      <c r="K81" s="23" t="str">
        <f>IF(Table_13[[#This Row],[Column10]]&lt;12,"M",IF(Table_13[[#This Row],[Column10]]&gt;18,"E","A"))</f>
        <v>E</v>
      </c>
    </row>
    <row r="82" spans="1:11" s="23" customFormat="1" ht="14.25" customHeight="1" x14ac:dyDescent="0.3">
      <c r="A82" s="26">
        <v>43469</v>
      </c>
      <c r="B82" s="23">
        <v>0.44861111111111113</v>
      </c>
      <c r="C82" s="23">
        <v>7020.3</v>
      </c>
      <c r="D82" s="23">
        <v>2.8738425925925924E-2</v>
      </c>
      <c r="E82" s="23">
        <v>2483</v>
      </c>
      <c r="F82" s="23" t="s">
        <v>38</v>
      </c>
      <c r="G82" s="23">
        <f>CONVERT(Table_13[[#This Row],[Column3]],"m","mi")</f>
        <v>4.3622121808637555</v>
      </c>
      <c r="H82" s="23">
        <f>CONVERT(Table_13[[#This Row],[Column5]],"cm","ft")</f>
        <v>81.463254593175847</v>
      </c>
      <c r="I82" s="23">
        <f>Table_13[[#This Row],[Column4]]/Table_13[[#This Row],[Column7]]</f>
        <v>6.5880394475069911E-3</v>
      </c>
      <c r="J82" s="23">
        <f>HOUR(Table_13[[#This Row],[Column2]])</f>
        <v>10</v>
      </c>
      <c r="K82" s="23" t="str">
        <f>IF(Table_13[[#This Row],[Column10]]&lt;12,"M",IF(Table_13[[#This Row],[Column10]]&gt;18,"E","A"))</f>
        <v>M</v>
      </c>
    </row>
    <row r="83" spans="1:11" s="23" customFormat="1" ht="14.25" customHeight="1" x14ac:dyDescent="0.3">
      <c r="A83" s="26">
        <v>43569</v>
      </c>
      <c r="B83" s="23">
        <v>0.24583333333333332</v>
      </c>
      <c r="C83" s="23">
        <v>3343.2</v>
      </c>
      <c r="D83" s="23">
        <v>1.6909722222222222E-2</v>
      </c>
      <c r="E83" s="23">
        <v>1461</v>
      </c>
      <c r="F83" s="23" t="s">
        <v>15</v>
      </c>
      <c r="G83" s="23">
        <f>CONVERT(Table_13[[#This Row],[Column3]],"m","mi")</f>
        <v>2.0773681698878548</v>
      </c>
      <c r="H83" s="23">
        <f>CONVERT(Table_13[[#This Row],[Column5]],"cm","ft")</f>
        <v>47.933070866141733</v>
      </c>
      <c r="I83" s="23">
        <f>Table_13[[#This Row],[Column4]]/Table_13[[#This Row],[Column7]]</f>
        <v>8.1399736779133765E-3</v>
      </c>
      <c r="J83" s="23">
        <f>HOUR(Table_13[[#This Row],[Column2]])</f>
        <v>5</v>
      </c>
      <c r="K83" s="23" t="str">
        <f>IF(Table_13[[#This Row],[Column10]]&lt;12,"M",IF(Table_13[[#This Row],[Column10]]&gt;18,"E","A"))</f>
        <v>M</v>
      </c>
    </row>
    <row r="84" spans="1:11" s="23" customFormat="1" ht="14.25" customHeight="1" x14ac:dyDescent="0.3">
      <c r="A84" s="26">
        <v>43573</v>
      </c>
      <c r="B84" s="23">
        <v>0.26250000000000001</v>
      </c>
      <c r="C84" s="23">
        <v>4022.4</v>
      </c>
      <c r="D84" s="23">
        <v>1.8067129629629631E-2</v>
      </c>
      <c r="E84" s="23">
        <v>1561</v>
      </c>
      <c r="F84" s="23" t="s">
        <v>15</v>
      </c>
      <c r="G84" s="23">
        <f>CONVERT(Table_13[[#This Row],[Column3]],"m","mi")</f>
        <v>2.4994034836554522</v>
      </c>
      <c r="H84" s="23">
        <f>CONVERT(Table_13[[#This Row],[Column5]],"cm","ft")</f>
        <v>51.213910761154857</v>
      </c>
      <c r="I84" s="23">
        <f>Table_13[[#This Row],[Column4]]/Table_13[[#This Row],[Column7]]</f>
        <v>7.2285766374966861E-3</v>
      </c>
      <c r="J84" s="23">
        <f>HOUR(Table_13[[#This Row],[Column2]])</f>
        <v>6</v>
      </c>
      <c r="K84" s="23" t="str">
        <f>IF(Table_13[[#This Row],[Column10]]&lt;12,"M",IF(Table_13[[#This Row],[Column10]]&gt;18,"E","A"))</f>
        <v>M</v>
      </c>
    </row>
    <row r="85" spans="1:11" s="23" customFormat="1" ht="14.25" customHeight="1" x14ac:dyDescent="0.3">
      <c r="A85" s="26">
        <v>43694</v>
      </c>
      <c r="B85" s="23">
        <v>0.79791666666666672</v>
      </c>
      <c r="C85" s="23">
        <v>4498</v>
      </c>
      <c r="D85" s="23">
        <v>2.0833333333333332E-2</v>
      </c>
      <c r="E85" s="23">
        <v>1800</v>
      </c>
      <c r="F85" s="23" t="s">
        <v>39</v>
      </c>
      <c r="G85" s="23">
        <f>CONVERT(Table_13[[#This Row],[Column3]],"m","mi")</f>
        <v>2.7949276226835282</v>
      </c>
      <c r="H85" s="23">
        <f>CONVERT(Table_13[[#This Row],[Column5]],"cm","ft")</f>
        <v>59.055118110236215</v>
      </c>
      <c r="I85" s="23">
        <f>Table_13[[#This Row],[Column4]]/Table_13[[#This Row],[Column7]]</f>
        <v>7.4539795464650949E-3</v>
      </c>
      <c r="J85" s="23">
        <f>HOUR(Table_13[[#This Row],[Column2]])</f>
        <v>19</v>
      </c>
      <c r="K85" s="23" t="str">
        <f>IF(Table_13[[#This Row],[Column10]]&lt;12,"M",IF(Table_13[[#This Row],[Column10]]&gt;18,"E","A"))</f>
        <v>E</v>
      </c>
    </row>
    <row r="86" spans="1:11" s="23" customFormat="1" ht="14.25" customHeight="1" x14ac:dyDescent="0.3">
      <c r="A86" s="26">
        <v>43695</v>
      </c>
      <c r="B86" s="23">
        <v>0.84444444444444444</v>
      </c>
      <c r="C86" s="23">
        <v>4360.7</v>
      </c>
      <c r="D86" s="23">
        <v>2.1377314814814814E-2</v>
      </c>
      <c r="E86" s="23">
        <v>1847</v>
      </c>
      <c r="F86" s="23" t="s">
        <v>39</v>
      </c>
      <c r="G86" s="23">
        <f>CONVERT(Table_13[[#This Row],[Column3]],"m","mi")</f>
        <v>2.7096133579893422</v>
      </c>
      <c r="H86" s="23">
        <f>CONVERT(Table_13[[#This Row],[Column5]],"cm","ft")</f>
        <v>60.597112860892388</v>
      </c>
      <c r="I86" s="23">
        <f>Table_13[[#This Row],[Column4]]/Table_13[[#This Row],[Column7]]</f>
        <v>7.8894336536183031E-3</v>
      </c>
      <c r="J86" s="23">
        <f>HOUR(Table_13[[#This Row],[Column2]])</f>
        <v>20</v>
      </c>
      <c r="K86" s="23" t="str">
        <f>IF(Table_13[[#This Row],[Column10]]&lt;12,"M",IF(Table_13[[#This Row],[Column10]]&gt;18,"E","A"))</f>
        <v>E</v>
      </c>
    </row>
    <row r="87" spans="1:11" s="23" customFormat="1" ht="14.25" customHeight="1" x14ac:dyDescent="0.3">
      <c r="A87" s="26">
        <v>43723</v>
      </c>
      <c r="B87" s="23">
        <v>0.80486111111111114</v>
      </c>
      <c r="C87" s="23">
        <v>4800.3999999999996</v>
      </c>
      <c r="D87" s="23">
        <v>2.1111111111111112E-2</v>
      </c>
      <c r="E87" s="23">
        <v>1824</v>
      </c>
      <c r="F87" s="23" t="s">
        <v>39</v>
      </c>
      <c r="G87" s="23">
        <f>CONVERT(Table_13[[#This Row],[Column3]],"m","mi")</f>
        <v>2.9828302712160979</v>
      </c>
      <c r="H87" s="23">
        <f>CONVERT(Table_13[[#This Row],[Column5]],"cm","ft")</f>
        <v>59.84251968503937</v>
      </c>
      <c r="I87" s="23">
        <f>Table_13[[#This Row],[Column4]]/Table_13[[#This Row],[Column7]]</f>
        <v>7.0775435380384969E-3</v>
      </c>
      <c r="J87" s="23">
        <f>HOUR(Table_13[[#This Row],[Column2]])</f>
        <v>19</v>
      </c>
      <c r="K87" s="23" t="str">
        <f>IF(Table_13[[#This Row],[Column10]]&lt;12,"M",IF(Table_13[[#This Row],[Column10]]&gt;18,"E","A"))</f>
        <v>E</v>
      </c>
    </row>
    <row r="88" spans="1:11" s="23" customFormat="1" ht="14.25" customHeight="1" x14ac:dyDescent="0.3">
      <c r="A88" s="26">
        <v>43725</v>
      </c>
      <c r="B88" s="23">
        <v>0.59444444444444444</v>
      </c>
      <c r="C88" s="23">
        <v>5214.7</v>
      </c>
      <c r="D88" s="23">
        <v>2.1226851851851851E-2</v>
      </c>
      <c r="E88" s="23">
        <v>1834</v>
      </c>
      <c r="F88" s="23" t="s">
        <v>39</v>
      </c>
      <c r="G88" s="23">
        <f>CONVERT(Table_13[[#This Row],[Column3]],"m","mi")</f>
        <v>3.2402643561600253</v>
      </c>
      <c r="H88" s="23">
        <f>CONVERT(Table_13[[#This Row],[Column5]],"cm","ft")</f>
        <v>60.170603674540679</v>
      </c>
      <c r="I88" s="23">
        <f>Table_13[[#This Row],[Column4]]/Table_13[[#This Row],[Column7]]</f>
        <v>6.5509629828497647E-3</v>
      </c>
      <c r="J88" s="23">
        <f>HOUR(Table_13[[#This Row],[Column2]])</f>
        <v>14</v>
      </c>
      <c r="K88" s="23" t="str">
        <f>IF(Table_13[[#This Row],[Column10]]&lt;12,"M",IF(Table_13[[#This Row],[Column10]]&gt;18,"E","A"))</f>
        <v>A</v>
      </c>
    </row>
    <row r="89" spans="1:11" s="23" customFormat="1" ht="14.25" customHeight="1" x14ac:dyDescent="0.3">
      <c r="A89" s="26">
        <v>43731</v>
      </c>
      <c r="B89" s="23">
        <v>0.58958333333333335</v>
      </c>
      <c r="C89" s="23">
        <v>5176.6000000000004</v>
      </c>
      <c r="D89" s="23">
        <v>2.150462962962963E-2</v>
      </c>
      <c r="E89" s="23">
        <v>1858</v>
      </c>
      <c r="F89" s="23" t="s">
        <v>39</v>
      </c>
      <c r="G89" s="23">
        <f>CONVERT(Table_13[[#This Row],[Column3]],"m","mi")</f>
        <v>3.2165901137357831</v>
      </c>
      <c r="H89" s="23">
        <f>CONVERT(Table_13[[#This Row],[Column5]],"cm","ft")</f>
        <v>60.958005249343834</v>
      </c>
      <c r="I89" s="23">
        <f>Table_13[[#This Row],[Column4]]/Table_13[[#This Row],[Column7]]</f>
        <v>6.6855361949284603E-3</v>
      </c>
      <c r="J89" s="23">
        <f>HOUR(Table_13[[#This Row],[Column2]])</f>
        <v>14</v>
      </c>
      <c r="K89" s="23" t="str">
        <f>IF(Table_13[[#This Row],[Column10]]&lt;12,"M",IF(Table_13[[#This Row],[Column10]]&gt;18,"E","A"))</f>
        <v>A</v>
      </c>
    </row>
    <row r="90" spans="1:11" ht="14.25" customHeight="1" x14ac:dyDescent="0.3"/>
    <row r="91" spans="1:11" ht="14.25" customHeight="1" x14ac:dyDescent="0.3"/>
    <row r="92" spans="1:11" ht="14.25" customHeight="1" x14ac:dyDescent="0.3"/>
    <row r="93" spans="1:11" ht="14.25" customHeight="1" x14ac:dyDescent="0.3"/>
    <row r="94" spans="1:11" ht="14.25" customHeight="1" x14ac:dyDescent="0.3"/>
    <row r="95" spans="1:11" ht="14.25" customHeight="1" x14ac:dyDescent="0.3"/>
    <row r="96" spans="1:11"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54923-2B84-4A40-B9E3-68FED1DE873B}">
  <sheetPr codeName="Sheet4"/>
  <dimension ref="A3:E43"/>
  <sheetViews>
    <sheetView workbookViewId="0">
      <selection activeCell="A3" sqref="A3:E7"/>
    </sheetView>
  </sheetViews>
  <sheetFormatPr defaultRowHeight="14.4" x14ac:dyDescent="0.3"/>
  <cols>
    <col min="1" max="1" width="12.5546875" bestFit="1" customWidth="1"/>
    <col min="2" max="2" width="12" bestFit="1" customWidth="1"/>
    <col min="3" max="3" width="22.44140625" bestFit="1" customWidth="1"/>
    <col min="4" max="4" width="21.6640625" bestFit="1" customWidth="1"/>
    <col min="5" max="5" width="27.5546875" bestFit="1" customWidth="1"/>
  </cols>
  <sheetData>
    <row r="3" spans="1:5" x14ac:dyDescent="0.3">
      <c r="A3" s="21" t="s">
        <v>51</v>
      </c>
      <c r="B3" t="s">
        <v>57</v>
      </c>
      <c r="C3" t="s">
        <v>56</v>
      </c>
      <c r="D3" t="s">
        <v>58</v>
      </c>
      <c r="E3" t="s">
        <v>55</v>
      </c>
    </row>
    <row r="4" spans="1:5" x14ac:dyDescent="0.3">
      <c r="A4" s="22" t="s">
        <v>52</v>
      </c>
      <c r="B4" s="25">
        <v>28</v>
      </c>
      <c r="C4" s="25">
        <v>85.206927259092623</v>
      </c>
      <c r="D4" s="27">
        <v>127.82624473077226</v>
      </c>
      <c r="E4" s="24">
        <v>6.6577412766994637E-3</v>
      </c>
    </row>
    <row r="5" spans="1:5" x14ac:dyDescent="0.3">
      <c r="A5" s="22" t="s">
        <v>53</v>
      </c>
      <c r="B5" s="25">
        <v>20</v>
      </c>
      <c r="C5" s="25">
        <v>72.987204724409452</v>
      </c>
      <c r="D5" s="27">
        <v>75.996492980991007</v>
      </c>
      <c r="E5" s="24">
        <v>6.9056245534304065E-3</v>
      </c>
    </row>
    <row r="6" spans="1:5" x14ac:dyDescent="0.3">
      <c r="A6" s="22" t="s">
        <v>54</v>
      </c>
      <c r="B6" s="25">
        <v>36</v>
      </c>
      <c r="C6" s="25">
        <v>69.233923884514425</v>
      </c>
      <c r="D6" s="27">
        <v>131.24179790026244</v>
      </c>
      <c r="E6" s="24">
        <v>6.7732051252813964E-3</v>
      </c>
    </row>
    <row r="7" spans="1:5" x14ac:dyDescent="0.3">
      <c r="A7" s="22" t="s">
        <v>41</v>
      </c>
      <c r="B7" s="25">
        <v>84</v>
      </c>
      <c r="C7" s="25">
        <v>75.451896637920299</v>
      </c>
      <c r="D7" s="27">
        <v>335.06453561202579</v>
      </c>
      <c r="E7" s="24">
        <v>6.7662456110276588E-3</v>
      </c>
    </row>
    <row r="11" spans="1:5" x14ac:dyDescent="0.3">
      <c r="A11" s="21" t="s">
        <v>51</v>
      </c>
      <c r="B11" t="s">
        <v>59</v>
      </c>
    </row>
    <row r="12" spans="1:5" x14ac:dyDescent="0.3">
      <c r="A12" s="22" t="s">
        <v>8</v>
      </c>
      <c r="B12" s="25">
        <v>12</v>
      </c>
    </row>
    <row r="13" spans="1:5" x14ac:dyDescent="0.3">
      <c r="A13" s="22" t="s">
        <v>10</v>
      </c>
      <c r="B13" s="25">
        <v>7</v>
      </c>
    </row>
    <row r="14" spans="1:5" x14ac:dyDescent="0.3">
      <c r="A14" s="22" t="s">
        <v>9</v>
      </c>
      <c r="B14" s="25">
        <v>7</v>
      </c>
    </row>
    <row r="15" spans="1:5" x14ac:dyDescent="0.3">
      <c r="A15" s="22" t="s">
        <v>15</v>
      </c>
      <c r="B15" s="25">
        <v>5</v>
      </c>
    </row>
    <row r="16" spans="1:5" x14ac:dyDescent="0.3">
      <c r="A16" s="22" t="s">
        <v>18</v>
      </c>
      <c r="B16" s="25">
        <v>5</v>
      </c>
    </row>
    <row r="17" spans="1:2" x14ac:dyDescent="0.3">
      <c r="A17" s="22" t="s">
        <v>33</v>
      </c>
      <c r="B17" s="25">
        <v>5</v>
      </c>
    </row>
    <row r="18" spans="1:2" x14ac:dyDescent="0.3">
      <c r="A18" s="22" t="s">
        <v>39</v>
      </c>
      <c r="B18" s="25">
        <v>5</v>
      </c>
    </row>
    <row r="19" spans="1:2" x14ac:dyDescent="0.3">
      <c r="A19" s="22" t="s">
        <v>37</v>
      </c>
      <c r="B19" s="25">
        <v>5</v>
      </c>
    </row>
    <row r="20" spans="1:2" x14ac:dyDescent="0.3">
      <c r="A20" s="22" t="s">
        <v>13</v>
      </c>
      <c r="B20" s="25">
        <v>4</v>
      </c>
    </row>
    <row r="21" spans="1:2" x14ac:dyDescent="0.3">
      <c r="A21" s="22" t="s">
        <v>28</v>
      </c>
      <c r="B21" s="25">
        <v>4</v>
      </c>
    </row>
    <row r="22" spans="1:2" x14ac:dyDescent="0.3">
      <c r="A22" s="22" t="s">
        <v>23</v>
      </c>
      <c r="B22" s="25">
        <v>3</v>
      </c>
    </row>
    <row r="23" spans="1:2" x14ac:dyDescent="0.3">
      <c r="A23" s="22" t="s">
        <v>30</v>
      </c>
      <c r="B23" s="25">
        <v>3</v>
      </c>
    </row>
    <row r="24" spans="1:2" x14ac:dyDescent="0.3">
      <c r="A24" s="22" t="s">
        <v>36</v>
      </c>
      <c r="B24" s="25">
        <v>1</v>
      </c>
    </row>
    <row r="25" spans="1:2" x14ac:dyDescent="0.3">
      <c r="A25" s="22" t="s">
        <v>17</v>
      </c>
      <c r="B25" s="25">
        <v>1</v>
      </c>
    </row>
    <row r="26" spans="1:2" x14ac:dyDescent="0.3">
      <c r="A26" s="22" t="s">
        <v>6</v>
      </c>
      <c r="B26" s="25">
        <v>1</v>
      </c>
    </row>
    <row r="27" spans="1:2" x14ac:dyDescent="0.3">
      <c r="A27" s="22" t="s">
        <v>24</v>
      </c>
      <c r="B27" s="25">
        <v>1</v>
      </c>
    </row>
    <row r="28" spans="1:2" x14ac:dyDescent="0.3">
      <c r="A28" s="22" t="s">
        <v>16</v>
      </c>
      <c r="B28" s="25">
        <v>1</v>
      </c>
    </row>
    <row r="29" spans="1:2" x14ac:dyDescent="0.3">
      <c r="A29" s="22" t="s">
        <v>22</v>
      </c>
      <c r="B29" s="25">
        <v>1</v>
      </c>
    </row>
    <row r="30" spans="1:2" x14ac:dyDescent="0.3">
      <c r="A30" s="22" t="s">
        <v>14</v>
      </c>
      <c r="B30" s="25">
        <v>1</v>
      </c>
    </row>
    <row r="31" spans="1:2" x14ac:dyDescent="0.3">
      <c r="A31" s="22" t="s">
        <v>26</v>
      </c>
      <c r="B31" s="25">
        <v>1</v>
      </c>
    </row>
    <row r="32" spans="1:2" x14ac:dyDescent="0.3">
      <c r="A32" s="22" t="s">
        <v>20</v>
      </c>
      <c r="B32" s="25">
        <v>1</v>
      </c>
    </row>
    <row r="33" spans="1:2" x14ac:dyDescent="0.3">
      <c r="A33" s="22" t="s">
        <v>32</v>
      </c>
      <c r="B33" s="25">
        <v>1</v>
      </c>
    </row>
    <row r="34" spans="1:2" x14ac:dyDescent="0.3">
      <c r="A34" s="22" t="s">
        <v>34</v>
      </c>
      <c r="B34" s="25">
        <v>1</v>
      </c>
    </row>
    <row r="35" spans="1:2" x14ac:dyDescent="0.3">
      <c r="A35" s="22" t="s">
        <v>35</v>
      </c>
      <c r="B35" s="25">
        <v>1</v>
      </c>
    </row>
    <row r="36" spans="1:2" x14ac:dyDescent="0.3">
      <c r="A36" s="22" t="s">
        <v>21</v>
      </c>
      <c r="B36" s="25">
        <v>1</v>
      </c>
    </row>
    <row r="37" spans="1:2" x14ac:dyDescent="0.3">
      <c r="A37" s="22" t="s">
        <v>38</v>
      </c>
      <c r="B37" s="25">
        <v>1</v>
      </c>
    </row>
    <row r="38" spans="1:2" x14ac:dyDescent="0.3">
      <c r="A38" s="22" t="s">
        <v>11</v>
      </c>
      <c r="B38" s="25">
        <v>1</v>
      </c>
    </row>
    <row r="39" spans="1:2" x14ac:dyDescent="0.3">
      <c r="A39" s="22" t="s">
        <v>25</v>
      </c>
      <c r="B39" s="25">
        <v>1</v>
      </c>
    </row>
    <row r="40" spans="1:2" x14ac:dyDescent="0.3">
      <c r="A40" s="22" t="s">
        <v>31</v>
      </c>
      <c r="B40" s="25">
        <v>1</v>
      </c>
    </row>
    <row r="41" spans="1:2" x14ac:dyDescent="0.3">
      <c r="A41" s="22" t="s">
        <v>19</v>
      </c>
      <c r="B41" s="25">
        <v>1</v>
      </c>
    </row>
    <row r="42" spans="1:2" x14ac:dyDescent="0.3">
      <c r="A42" s="22" t="s">
        <v>27</v>
      </c>
      <c r="B42" s="25">
        <v>1</v>
      </c>
    </row>
    <row r="43" spans="1:2" x14ac:dyDescent="0.3">
      <c r="A43" s="22" t="s">
        <v>41</v>
      </c>
      <c r="B43" s="25">
        <v>84</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59C76-0FEB-4FAD-8296-91E99318C7A1}">
  <sheetPr codeName="Sheet5"/>
  <dimension ref="A2:O32"/>
  <sheetViews>
    <sheetView workbookViewId="0">
      <selection activeCell="E11" sqref="E11"/>
    </sheetView>
  </sheetViews>
  <sheetFormatPr defaultRowHeight="14.4" x14ac:dyDescent="0.3"/>
  <cols>
    <col min="1" max="1" width="12.5546875" bestFit="1" customWidth="1"/>
    <col min="2" max="2" width="12" bestFit="1" customWidth="1"/>
    <col min="3" max="3" width="22.44140625" bestFit="1" customWidth="1"/>
    <col min="4" max="4" width="21.6640625" bestFit="1" customWidth="1"/>
    <col min="5" max="5" width="27.5546875" bestFit="1" customWidth="1"/>
  </cols>
  <sheetData>
    <row r="2" spans="1:15" ht="21" x14ac:dyDescent="0.3">
      <c r="A2" s="30"/>
      <c r="B2" s="30"/>
      <c r="C2" s="30"/>
      <c r="D2" s="30"/>
      <c r="E2" s="30"/>
      <c r="F2" s="30"/>
      <c r="G2" s="30"/>
      <c r="H2" s="30"/>
      <c r="I2" s="30"/>
      <c r="J2" s="28"/>
      <c r="K2" s="28"/>
      <c r="L2" s="29" t="s">
        <v>60</v>
      </c>
      <c r="M2" s="28"/>
      <c r="N2" s="28"/>
      <c r="O2" s="28"/>
    </row>
    <row r="3" spans="1:15" x14ac:dyDescent="0.3">
      <c r="A3" s="30" t="s">
        <v>51</v>
      </c>
      <c r="B3" s="30" t="s">
        <v>57</v>
      </c>
      <c r="C3" s="30" t="s">
        <v>56</v>
      </c>
      <c r="D3" s="30" t="s">
        <v>58</v>
      </c>
      <c r="E3" s="30" t="s">
        <v>55</v>
      </c>
      <c r="F3" s="30"/>
      <c r="G3" s="30"/>
      <c r="H3" s="30"/>
      <c r="I3" s="30"/>
      <c r="J3" s="28"/>
      <c r="K3" s="28"/>
      <c r="L3" s="28"/>
      <c r="M3" s="28"/>
      <c r="N3" s="28"/>
      <c r="O3" s="28"/>
    </row>
    <row r="4" spans="1:15" x14ac:dyDescent="0.3">
      <c r="A4" s="31" t="s">
        <v>52</v>
      </c>
      <c r="B4" s="32">
        <v>28</v>
      </c>
      <c r="C4" s="32">
        <v>85.206927259092623</v>
      </c>
      <c r="D4" s="33">
        <v>127.82624473077226</v>
      </c>
      <c r="E4" s="34">
        <v>6.6577412766994637E-3</v>
      </c>
      <c r="F4" s="30"/>
      <c r="G4" s="30"/>
      <c r="H4" s="30"/>
      <c r="I4" s="30"/>
      <c r="J4" s="28"/>
      <c r="K4" s="28"/>
      <c r="L4" s="28"/>
      <c r="M4" s="28"/>
      <c r="N4" s="28"/>
      <c r="O4" s="28"/>
    </row>
    <row r="5" spans="1:15" x14ac:dyDescent="0.3">
      <c r="A5" s="31" t="s">
        <v>53</v>
      </c>
      <c r="B5" s="32">
        <v>20</v>
      </c>
      <c r="C5" s="32">
        <v>72.987204724409452</v>
      </c>
      <c r="D5" s="33">
        <v>75.996492980991007</v>
      </c>
      <c r="E5" s="34">
        <v>6.9056245534304065E-3</v>
      </c>
      <c r="F5" s="30"/>
      <c r="G5" s="30"/>
      <c r="H5" s="30"/>
      <c r="I5" s="30"/>
      <c r="J5" s="28"/>
      <c r="K5" s="28"/>
      <c r="L5" s="28"/>
      <c r="M5" s="28"/>
      <c r="N5" s="28"/>
      <c r="O5" s="28"/>
    </row>
    <row r="6" spans="1:15" x14ac:dyDescent="0.3">
      <c r="A6" s="31" t="s">
        <v>54</v>
      </c>
      <c r="B6" s="32">
        <v>36</v>
      </c>
      <c r="C6" s="32">
        <v>69.233923884514425</v>
      </c>
      <c r="D6" s="33">
        <v>131.24179790026244</v>
      </c>
      <c r="E6" s="34">
        <v>6.7732051252813964E-3</v>
      </c>
      <c r="F6" s="30"/>
      <c r="G6" s="30"/>
      <c r="H6" s="30"/>
      <c r="I6" s="30"/>
      <c r="J6" s="28"/>
      <c r="K6" s="28"/>
      <c r="L6" s="28"/>
      <c r="M6" s="28"/>
      <c r="N6" s="28"/>
      <c r="O6" s="28"/>
    </row>
    <row r="7" spans="1:15" x14ac:dyDescent="0.3">
      <c r="A7" s="31" t="s">
        <v>41</v>
      </c>
      <c r="B7" s="32">
        <v>84</v>
      </c>
      <c r="C7" s="32">
        <v>75.451896637920299</v>
      </c>
      <c r="D7" s="33">
        <v>335.06453561202579</v>
      </c>
      <c r="E7" s="34">
        <v>6.7662456110276588E-3</v>
      </c>
      <c r="F7" s="30"/>
      <c r="G7" s="30"/>
      <c r="H7" s="30"/>
      <c r="I7" s="30"/>
      <c r="J7" s="28"/>
      <c r="K7" s="28"/>
      <c r="L7" s="28"/>
      <c r="M7" s="28"/>
      <c r="N7" s="28"/>
      <c r="O7" s="28"/>
    </row>
    <row r="8" spans="1:15" x14ac:dyDescent="0.3">
      <c r="A8" s="30"/>
      <c r="B8" s="30"/>
      <c r="C8" s="30"/>
      <c r="D8" s="30"/>
      <c r="E8" s="30"/>
      <c r="F8" s="30"/>
      <c r="G8" s="30"/>
      <c r="H8" s="30"/>
      <c r="I8" s="30"/>
      <c r="J8" s="28"/>
      <c r="K8" s="28"/>
      <c r="L8" s="28"/>
      <c r="M8" s="28"/>
      <c r="N8" s="28"/>
      <c r="O8" s="28"/>
    </row>
    <row r="9" spans="1:15" x14ac:dyDescent="0.3">
      <c r="A9" s="30"/>
      <c r="B9" s="30"/>
      <c r="C9" s="30"/>
      <c r="D9" s="30"/>
      <c r="E9" s="30"/>
      <c r="F9" s="30"/>
      <c r="G9" s="30"/>
      <c r="H9" s="30"/>
      <c r="I9" s="30"/>
      <c r="J9" s="28"/>
      <c r="K9" s="28"/>
      <c r="L9" s="28"/>
      <c r="M9" s="28"/>
      <c r="N9" s="28"/>
      <c r="O9" s="28"/>
    </row>
    <row r="10" spans="1:15" x14ac:dyDescent="0.3">
      <c r="A10" s="30"/>
      <c r="B10" s="30"/>
      <c r="C10" s="30"/>
      <c r="D10" s="30"/>
      <c r="E10" s="30"/>
      <c r="F10" s="30"/>
      <c r="G10" s="30"/>
      <c r="H10" s="30"/>
      <c r="I10" s="30"/>
      <c r="J10" s="28"/>
      <c r="K10" s="28"/>
      <c r="L10" s="28"/>
      <c r="M10" s="28"/>
      <c r="N10" s="28"/>
      <c r="O10" s="28"/>
    </row>
    <row r="11" spans="1:15" x14ac:dyDescent="0.3">
      <c r="A11" s="30"/>
      <c r="B11" s="30"/>
      <c r="C11" s="30"/>
      <c r="D11" s="30"/>
      <c r="E11" s="30"/>
      <c r="F11" s="30"/>
      <c r="G11" s="30"/>
      <c r="H11" s="30"/>
      <c r="I11" s="30"/>
      <c r="J11" s="28"/>
      <c r="K11" s="28"/>
      <c r="L11" s="28"/>
      <c r="M11" s="28"/>
      <c r="N11" s="28"/>
      <c r="O11" s="28"/>
    </row>
    <row r="12" spans="1:15" x14ac:dyDescent="0.3">
      <c r="A12" s="30"/>
      <c r="B12" s="30"/>
      <c r="C12" s="30"/>
      <c r="D12" s="30"/>
      <c r="E12" s="30"/>
      <c r="F12" s="30"/>
      <c r="G12" s="30"/>
      <c r="H12" s="30"/>
      <c r="I12" s="30"/>
      <c r="J12" s="28"/>
      <c r="K12" s="28"/>
      <c r="L12" s="28"/>
      <c r="M12" s="28"/>
      <c r="N12" s="28"/>
      <c r="O12" s="28"/>
    </row>
    <row r="13" spans="1:15" x14ac:dyDescent="0.3">
      <c r="A13" s="30"/>
      <c r="B13" s="30"/>
      <c r="C13" s="30"/>
      <c r="D13" s="30"/>
      <c r="E13" s="30"/>
      <c r="F13" s="30"/>
      <c r="G13" s="30"/>
      <c r="H13" s="30"/>
      <c r="I13" s="30"/>
      <c r="J13" s="28"/>
      <c r="K13" s="28"/>
      <c r="L13" s="28"/>
      <c r="M13" s="28"/>
      <c r="N13" s="28"/>
      <c r="O13" s="28"/>
    </row>
    <row r="14" spans="1:15" x14ac:dyDescent="0.3">
      <c r="A14" s="30"/>
      <c r="B14" s="30"/>
      <c r="C14" s="30"/>
      <c r="D14" s="30"/>
      <c r="E14" s="30"/>
      <c r="F14" s="30"/>
      <c r="G14" s="30"/>
      <c r="H14" s="30"/>
      <c r="I14" s="30"/>
      <c r="J14" s="28"/>
      <c r="K14" s="28"/>
      <c r="L14" s="28"/>
      <c r="M14" s="28"/>
      <c r="N14" s="28"/>
      <c r="O14" s="28"/>
    </row>
    <row r="15" spans="1:15" x14ac:dyDescent="0.3">
      <c r="A15" s="30"/>
      <c r="B15" s="30"/>
      <c r="C15" s="30"/>
      <c r="D15" s="30"/>
      <c r="E15" s="30"/>
      <c r="F15" s="30"/>
      <c r="G15" s="30"/>
      <c r="H15" s="30"/>
      <c r="I15" s="30"/>
      <c r="J15" s="28"/>
      <c r="K15" s="28"/>
      <c r="L15" s="28"/>
      <c r="M15" s="28"/>
      <c r="N15" s="28"/>
      <c r="O15" s="28"/>
    </row>
    <row r="16" spans="1:15" x14ac:dyDescent="0.3">
      <c r="A16" s="30"/>
      <c r="B16" s="30"/>
      <c r="C16" s="30"/>
      <c r="D16" s="30"/>
      <c r="E16" s="30"/>
      <c r="F16" s="30"/>
      <c r="G16" s="30"/>
      <c r="H16" s="30"/>
      <c r="I16" s="30"/>
      <c r="J16" s="28"/>
      <c r="K16" s="28"/>
      <c r="L16" s="28"/>
      <c r="M16" s="28"/>
      <c r="N16" s="28"/>
      <c r="O16" s="28"/>
    </row>
    <row r="17" spans="1:15" x14ac:dyDescent="0.3">
      <c r="A17" s="30"/>
      <c r="B17" s="30"/>
      <c r="C17" s="30"/>
      <c r="D17" s="30"/>
      <c r="E17" s="30"/>
      <c r="F17" s="30"/>
      <c r="G17" s="30"/>
      <c r="H17" s="30"/>
      <c r="I17" s="30"/>
      <c r="J17" s="28"/>
      <c r="K17" s="28"/>
      <c r="L17" s="28"/>
      <c r="M17" s="28"/>
      <c r="N17" s="28"/>
      <c r="O17" s="28"/>
    </row>
    <row r="18" spans="1:15" x14ac:dyDescent="0.3">
      <c r="A18" s="30"/>
      <c r="B18" s="30"/>
      <c r="C18" s="30"/>
      <c r="D18" s="30"/>
      <c r="E18" s="30"/>
      <c r="F18" s="30"/>
      <c r="G18" s="30"/>
      <c r="H18" s="30"/>
      <c r="I18" s="30"/>
      <c r="J18" s="28"/>
      <c r="K18" s="28"/>
      <c r="L18" s="28"/>
      <c r="M18" s="28"/>
      <c r="N18" s="28"/>
      <c r="O18" s="28"/>
    </row>
    <row r="19" spans="1:15" x14ac:dyDescent="0.3">
      <c r="A19" s="30"/>
      <c r="B19" s="30"/>
      <c r="C19" s="30"/>
      <c r="D19" s="30"/>
      <c r="E19" s="30"/>
      <c r="F19" s="30"/>
      <c r="G19" s="30"/>
      <c r="H19" s="30"/>
      <c r="I19" s="30"/>
      <c r="J19" s="28"/>
      <c r="K19" s="28"/>
      <c r="L19" s="28"/>
      <c r="M19" s="28"/>
      <c r="N19" s="28"/>
      <c r="O19" s="28"/>
    </row>
    <row r="20" spans="1:15" x14ac:dyDescent="0.3">
      <c r="A20" s="30"/>
      <c r="B20" s="30"/>
      <c r="C20" s="30"/>
      <c r="D20" s="30"/>
      <c r="E20" s="30"/>
      <c r="F20" s="30"/>
      <c r="G20" s="30"/>
      <c r="H20" s="30"/>
      <c r="I20" s="30"/>
      <c r="J20" s="28"/>
      <c r="K20" s="28"/>
      <c r="L20" s="28"/>
      <c r="M20" s="28"/>
      <c r="N20" s="28"/>
      <c r="O20" s="28"/>
    </row>
    <row r="21" spans="1:15" x14ac:dyDescent="0.3">
      <c r="A21" s="30"/>
      <c r="B21" s="30"/>
      <c r="C21" s="30"/>
      <c r="D21" s="30"/>
      <c r="E21" s="30"/>
      <c r="F21" s="30"/>
      <c r="G21" s="30"/>
      <c r="H21" s="30"/>
      <c r="I21" s="30"/>
      <c r="J21" s="28"/>
      <c r="K21" s="28"/>
      <c r="L21" s="28"/>
      <c r="M21" s="28"/>
      <c r="N21" s="28"/>
      <c r="O21" s="28"/>
    </row>
    <row r="22" spans="1:15" x14ac:dyDescent="0.3">
      <c r="A22" s="30"/>
      <c r="B22" s="30"/>
      <c r="C22" s="30"/>
      <c r="D22" s="30"/>
      <c r="E22" s="30"/>
      <c r="F22" s="30"/>
      <c r="G22" s="30"/>
      <c r="H22" s="30"/>
      <c r="I22" s="30"/>
      <c r="J22" s="28"/>
      <c r="K22" s="28"/>
      <c r="L22" s="28"/>
      <c r="M22" s="28"/>
      <c r="N22" s="28"/>
      <c r="O22" s="28"/>
    </row>
    <row r="23" spans="1:15" x14ac:dyDescent="0.3">
      <c r="A23" s="30"/>
      <c r="B23" s="30"/>
      <c r="C23" s="30"/>
      <c r="D23" s="30"/>
      <c r="E23" s="30"/>
      <c r="F23" s="30"/>
      <c r="G23" s="30"/>
      <c r="H23" s="30"/>
      <c r="I23" s="30"/>
      <c r="J23" s="28"/>
      <c r="K23" s="28"/>
      <c r="L23" s="28"/>
      <c r="M23" s="28"/>
      <c r="N23" s="28"/>
      <c r="O23" s="28"/>
    </row>
    <row r="24" spans="1:15" x14ac:dyDescent="0.3">
      <c r="A24" s="30"/>
      <c r="B24" s="30"/>
      <c r="C24" s="30"/>
      <c r="D24" s="30"/>
      <c r="E24" s="30"/>
      <c r="F24" s="30"/>
      <c r="G24" s="30"/>
      <c r="H24" s="30"/>
      <c r="I24" s="30"/>
      <c r="J24" s="28"/>
      <c r="K24" s="28"/>
      <c r="L24" s="28"/>
      <c r="M24" s="28"/>
      <c r="N24" s="28"/>
      <c r="O24" s="28"/>
    </row>
    <row r="25" spans="1:15" x14ac:dyDescent="0.3">
      <c r="A25" s="30"/>
      <c r="B25" s="30"/>
      <c r="C25" s="30"/>
      <c r="D25" s="30"/>
      <c r="E25" s="30"/>
      <c r="F25" s="30"/>
      <c r="G25" s="30"/>
      <c r="H25" s="30"/>
      <c r="I25" s="30"/>
      <c r="J25" s="28"/>
      <c r="K25" s="28"/>
      <c r="L25" s="28"/>
      <c r="M25" s="28"/>
      <c r="N25" s="28"/>
      <c r="O25" s="28"/>
    </row>
    <row r="26" spans="1:15" x14ac:dyDescent="0.3">
      <c r="A26" s="30"/>
      <c r="B26" s="30"/>
      <c r="C26" s="30"/>
      <c r="D26" s="30"/>
      <c r="E26" s="30"/>
      <c r="F26" s="30"/>
      <c r="G26" s="30"/>
      <c r="H26" s="30"/>
      <c r="I26" s="30"/>
      <c r="J26" s="28"/>
      <c r="K26" s="28"/>
      <c r="L26" s="28"/>
      <c r="M26" s="28"/>
      <c r="N26" s="28"/>
      <c r="O26" s="28"/>
    </row>
    <row r="27" spans="1:15" x14ac:dyDescent="0.3">
      <c r="A27" s="30"/>
      <c r="B27" s="30"/>
      <c r="C27" s="30"/>
      <c r="D27" s="30"/>
      <c r="E27" s="30"/>
      <c r="F27" s="30"/>
      <c r="G27" s="30"/>
      <c r="H27" s="30"/>
      <c r="I27" s="30"/>
      <c r="J27" s="28"/>
      <c r="K27" s="28"/>
      <c r="L27" s="28"/>
      <c r="M27" s="28"/>
      <c r="N27" s="28"/>
      <c r="O27" s="28"/>
    </row>
    <row r="28" spans="1:15" x14ac:dyDescent="0.3">
      <c r="A28" s="30"/>
      <c r="B28" s="30"/>
      <c r="C28" s="30"/>
      <c r="D28" s="30"/>
      <c r="E28" s="30"/>
      <c r="F28" s="30"/>
      <c r="G28" s="30"/>
      <c r="H28" s="30"/>
      <c r="I28" s="30"/>
      <c r="J28" s="28"/>
      <c r="K28" s="28"/>
      <c r="L28" s="28"/>
      <c r="M28" s="28"/>
      <c r="N28" s="28"/>
      <c r="O28" s="28"/>
    </row>
    <row r="29" spans="1:15" x14ac:dyDescent="0.3">
      <c r="A29" s="30"/>
      <c r="B29" s="30"/>
      <c r="C29" s="30"/>
      <c r="D29" s="30"/>
      <c r="E29" s="30"/>
      <c r="F29" s="30"/>
      <c r="G29" s="30"/>
      <c r="H29" s="30"/>
      <c r="I29" s="30"/>
      <c r="J29" s="28"/>
      <c r="K29" s="28"/>
      <c r="L29" s="28"/>
      <c r="M29" s="28"/>
      <c r="N29" s="28"/>
      <c r="O29" s="28"/>
    </row>
    <row r="30" spans="1:15" x14ac:dyDescent="0.3">
      <c r="A30" s="30"/>
      <c r="B30" s="30"/>
      <c r="C30" s="30"/>
      <c r="D30" s="30"/>
      <c r="E30" s="30"/>
      <c r="F30" s="30"/>
      <c r="G30" s="30"/>
      <c r="H30" s="30"/>
      <c r="I30" s="30"/>
      <c r="J30" s="28"/>
      <c r="K30" s="28"/>
      <c r="L30" s="28"/>
      <c r="M30" s="28"/>
      <c r="N30" s="28"/>
      <c r="O30" s="28"/>
    </row>
    <row r="31" spans="1:15" x14ac:dyDescent="0.3">
      <c r="A31" s="30"/>
      <c r="B31" s="30"/>
      <c r="C31" s="30"/>
      <c r="D31" s="30"/>
      <c r="E31" s="30"/>
      <c r="F31" s="30"/>
      <c r="G31" s="30"/>
      <c r="H31" s="30"/>
      <c r="I31" s="30"/>
      <c r="J31" s="28"/>
      <c r="K31" s="28"/>
      <c r="L31" s="28"/>
      <c r="M31" s="28"/>
      <c r="N31" s="28"/>
      <c r="O31" s="28"/>
    </row>
    <row r="32" spans="1:15" x14ac:dyDescent="0.3">
      <c r="A32" s="30"/>
      <c r="B32" s="30"/>
      <c r="C32" s="30"/>
      <c r="D32" s="30"/>
      <c r="E32" s="30"/>
      <c r="F32" s="30"/>
      <c r="G32" s="30"/>
      <c r="H32" s="30"/>
      <c r="I32" s="30"/>
      <c r="J32" s="28"/>
      <c r="K32" s="28"/>
      <c r="L32" s="28"/>
      <c r="M32" s="28"/>
      <c r="N32" s="28"/>
      <c r="O32" s="28"/>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A7420-6379-4F96-AC32-426BB680E916}">
  <sheetPr codeName="Sheet6"/>
  <dimension ref="A1:F6"/>
  <sheetViews>
    <sheetView workbookViewId="0">
      <selection sqref="A1:D6"/>
    </sheetView>
  </sheetViews>
  <sheetFormatPr defaultRowHeight="14.4" x14ac:dyDescent="0.3"/>
  <cols>
    <col min="1" max="1" width="9.88671875" bestFit="1" customWidth="1"/>
  </cols>
  <sheetData>
    <row r="1" spans="1:6" s="35" customFormat="1" x14ac:dyDescent="0.3">
      <c r="A1" s="35" t="s">
        <v>61</v>
      </c>
      <c r="B1" s="35" t="s">
        <v>62</v>
      </c>
      <c r="C1" s="35" t="s">
        <v>63</v>
      </c>
      <c r="D1" s="35" t="s">
        <v>64</v>
      </c>
      <c r="E1" s="35" t="s">
        <v>65</v>
      </c>
      <c r="F1" s="35" t="s">
        <v>66</v>
      </c>
    </row>
    <row r="2" spans="1:6" x14ac:dyDescent="0.3">
      <c r="A2">
        <v>1</v>
      </c>
      <c r="B2">
        <f ca="1">RANDBETWEEN(20,95)</f>
        <v>25</v>
      </c>
      <c r="C2">
        <f t="shared" ref="C2:D6" ca="1" si="0">RANDBETWEEN(20,95)</f>
        <v>82</v>
      </c>
      <c r="D2">
        <f t="shared" ca="1" si="0"/>
        <v>44</v>
      </c>
      <c r="E2">
        <f ca="1">SUM(B2:D2)</f>
        <v>151</v>
      </c>
      <c r="F2" s="36">
        <f ca="1">E2/300</f>
        <v>0.5033333333333333</v>
      </c>
    </row>
    <row r="3" spans="1:6" x14ac:dyDescent="0.3">
      <c r="A3">
        <v>2</v>
      </c>
      <c r="B3">
        <f t="shared" ref="B3:D6" ca="1" si="1">RANDBETWEEN(20,95)</f>
        <v>66</v>
      </c>
      <c r="C3">
        <f t="shared" ca="1" si="0"/>
        <v>54</v>
      </c>
      <c r="D3">
        <f t="shared" ca="1" si="0"/>
        <v>63</v>
      </c>
      <c r="E3">
        <f t="shared" ref="E3:E6" ca="1" si="2">SUM(B3:D3)</f>
        <v>183</v>
      </c>
      <c r="F3" s="36">
        <f t="shared" ref="F3:F6" ca="1" si="3">E3/300</f>
        <v>0.61</v>
      </c>
    </row>
    <row r="4" spans="1:6" x14ac:dyDescent="0.3">
      <c r="A4">
        <v>3</v>
      </c>
      <c r="B4">
        <f t="shared" ca="1" si="1"/>
        <v>86</v>
      </c>
      <c r="C4">
        <f t="shared" ca="1" si="0"/>
        <v>83</v>
      </c>
      <c r="D4">
        <f t="shared" ca="1" si="0"/>
        <v>28</v>
      </c>
      <c r="E4">
        <f t="shared" ca="1" si="2"/>
        <v>197</v>
      </c>
      <c r="F4" s="36">
        <f t="shared" ca="1" si="3"/>
        <v>0.65666666666666662</v>
      </c>
    </row>
    <row r="5" spans="1:6" x14ac:dyDescent="0.3">
      <c r="A5">
        <v>4</v>
      </c>
      <c r="B5">
        <f t="shared" ca="1" si="1"/>
        <v>79</v>
      </c>
      <c r="C5">
        <f t="shared" ca="1" si="0"/>
        <v>95</v>
      </c>
      <c r="D5">
        <f t="shared" ca="1" si="0"/>
        <v>35</v>
      </c>
      <c r="E5">
        <f t="shared" ca="1" si="2"/>
        <v>209</v>
      </c>
      <c r="F5" s="36">
        <f t="shared" ca="1" si="3"/>
        <v>0.69666666666666666</v>
      </c>
    </row>
    <row r="6" spans="1:6" x14ac:dyDescent="0.3">
      <c r="A6">
        <v>5</v>
      </c>
      <c r="B6">
        <f t="shared" ca="1" si="1"/>
        <v>50</v>
      </c>
      <c r="C6">
        <f t="shared" ca="1" si="0"/>
        <v>53</v>
      </c>
      <c r="D6">
        <f t="shared" ca="1" si="0"/>
        <v>25</v>
      </c>
      <c r="E6">
        <f t="shared" ca="1" si="2"/>
        <v>128</v>
      </c>
      <c r="F6" s="36">
        <f t="shared" ca="1" si="3"/>
        <v>0.42666666666666669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6FC21-EFBE-43B6-AD22-77B4781B3C07}">
  <sheetPr codeName="Sheet7"/>
  <dimension ref="A1:F6"/>
  <sheetViews>
    <sheetView tabSelected="1" workbookViewId="0">
      <selection activeCell="F2" sqref="F2:F6"/>
    </sheetView>
  </sheetViews>
  <sheetFormatPr defaultRowHeight="14.4" x14ac:dyDescent="0.3"/>
  <sheetData>
    <row r="1" spans="1:6" s="35" customFormat="1" x14ac:dyDescent="0.3">
      <c r="A1" s="35" t="s">
        <v>61</v>
      </c>
      <c r="B1" s="35" t="s">
        <v>62</v>
      </c>
      <c r="C1" s="35" t="s">
        <v>63</v>
      </c>
      <c r="D1" s="35" t="s">
        <v>64</v>
      </c>
      <c r="E1" s="35" t="s">
        <v>65</v>
      </c>
      <c r="F1" s="35" t="s">
        <v>66</v>
      </c>
    </row>
    <row r="2" spans="1:6" x14ac:dyDescent="0.3">
      <c r="A2">
        <v>1</v>
      </c>
      <c r="B2">
        <f ca="1">RANDBETWEEN(20,95)</f>
        <v>27</v>
      </c>
      <c r="C2">
        <f t="shared" ref="C2:D6" ca="1" si="0">RANDBETWEEN(20,95)</f>
        <v>41</v>
      </c>
      <c r="D2">
        <f t="shared" ca="1" si="0"/>
        <v>26</v>
      </c>
      <c r="E2">
        <f ca="1">SUM(B2:D2)</f>
        <v>94</v>
      </c>
      <c r="F2" s="36">
        <f ca="1">E2/300</f>
        <v>0.31333333333333335</v>
      </c>
    </row>
    <row r="3" spans="1:6" x14ac:dyDescent="0.3">
      <c r="A3">
        <v>2</v>
      </c>
      <c r="B3">
        <f t="shared" ref="B3:D6" ca="1" si="1">RANDBETWEEN(20,95)</f>
        <v>53</v>
      </c>
      <c r="C3">
        <f t="shared" ca="1" si="0"/>
        <v>80</v>
      </c>
      <c r="D3">
        <f t="shared" ca="1" si="0"/>
        <v>73</v>
      </c>
      <c r="E3">
        <f t="shared" ref="E3:E6" ca="1" si="2">SUM(B3:D3)</f>
        <v>206</v>
      </c>
      <c r="F3" s="36">
        <f t="shared" ref="F3:F6" ca="1" si="3">E3/300</f>
        <v>0.68666666666666665</v>
      </c>
    </row>
    <row r="4" spans="1:6" x14ac:dyDescent="0.3">
      <c r="A4">
        <v>3</v>
      </c>
      <c r="B4">
        <f t="shared" ca="1" si="1"/>
        <v>71</v>
      </c>
      <c r="C4">
        <f t="shared" ca="1" si="0"/>
        <v>80</v>
      </c>
      <c r="D4">
        <f t="shared" ca="1" si="0"/>
        <v>73</v>
      </c>
      <c r="E4">
        <f t="shared" ca="1" si="2"/>
        <v>224</v>
      </c>
      <c r="F4" s="36">
        <f t="shared" ca="1" si="3"/>
        <v>0.7466666666666667</v>
      </c>
    </row>
    <row r="5" spans="1:6" x14ac:dyDescent="0.3">
      <c r="A5">
        <v>4</v>
      </c>
      <c r="B5">
        <f t="shared" ca="1" si="1"/>
        <v>42</v>
      </c>
      <c r="C5">
        <f t="shared" ca="1" si="0"/>
        <v>45</v>
      </c>
      <c r="D5">
        <f t="shared" ca="1" si="0"/>
        <v>52</v>
      </c>
      <c r="E5">
        <f t="shared" ca="1" si="2"/>
        <v>139</v>
      </c>
      <c r="F5" s="36">
        <f t="shared" ca="1" si="3"/>
        <v>0.46333333333333332</v>
      </c>
    </row>
    <row r="6" spans="1:6" x14ac:dyDescent="0.3">
      <c r="A6">
        <v>5</v>
      </c>
      <c r="B6">
        <f t="shared" ca="1" si="1"/>
        <v>74</v>
      </c>
      <c r="C6">
        <f t="shared" ca="1" si="0"/>
        <v>31</v>
      </c>
      <c r="D6">
        <f t="shared" ca="1" si="0"/>
        <v>21</v>
      </c>
      <c r="E6">
        <f t="shared" ca="1" si="2"/>
        <v>126</v>
      </c>
      <c r="F6" s="36">
        <f t="shared" ca="1" si="3"/>
        <v>0.42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F56C9-66B7-4220-9408-5B01CA2902FF}">
  <sheetPr codeName="Sheet8"/>
  <dimension ref="A1:K89"/>
  <sheetViews>
    <sheetView topLeftCell="A2" workbookViewId="0">
      <selection activeCell="A2" sqref="A2:K89"/>
    </sheetView>
  </sheetViews>
  <sheetFormatPr defaultRowHeight="14.4" x14ac:dyDescent="0.3"/>
  <cols>
    <col min="1" max="1" width="11.77734375" customWidth="1"/>
    <col min="3" max="3" width="16.33203125" customWidth="1"/>
    <col min="4" max="4" width="10.21875" customWidth="1"/>
    <col min="5" max="5" width="13.88671875" customWidth="1"/>
    <col min="7" max="7" width="16.77734375" customWidth="1"/>
    <col min="8" max="8" width="14.44140625" customWidth="1"/>
    <col min="9" max="9" width="19.44140625" customWidth="1"/>
  </cols>
  <sheetData>
    <row r="1" spans="1:11" s="23" customFormat="1" ht="14.25" customHeight="1" x14ac:dyDescent="0.3">
      <c r="A1" s="23" t="s">
        <v>0</v>
      </c>
      <c r="B1" s="23" t="s">
        <v>1</v>
      </c>
      <c r="C1" s="23" t="s">
        <v>2</v>
      </c>
      <c r="D1" s="23" t="s">
        <v>3</v>
      </c>
      <c r="E1" s="23" t="s">
        <v>4</v>
      </c>
      <c r="F1" s="23" t="s">
        <v>5</v>
      </c>
      <c r="G1" s="23" t="s">
        <v>46</v>
      </c>
      <c r="H1" s="23" t="s">
        <v>47</v>
      </c>
      <c r="I1" s="23" t="s">
        <v>48</v>
      </c>
      <c r="J1" s="23" t="s">
        <v>49</v>
      </c>
      <c r="K1" s="23" t="s">
        <v>50</v>
      </c>
    </row>
    <row r="2" spans="1:11" x14ac:dyDescent="0.3">
      <c r="A2" s="26">
        <v>42872</v>
      </c>
      <c r="B2" s="23">
        <v>0.28055555555555556</v>
      </c>
      <c r="C2" s="23">
        <v>3029.8</v>
      </c>
      <c r="D2" s="23">
        <v>1.4328703703703703E-2</v>
      </c>
      <c r="E2" s="23">
        <v>1238</v>
      </c>
      <c r="F2" s="23" t="s">
        <v>6</v>
      </c>
      <c r="G2" s="23">
        <f>CONVERT(Table_13[[#This Row],[Column3]],"m","mi")</f>
        <v>1.8826304382406744</v>
      </c>
      <c r="H2" s="23">
        <f>CONVERT(Table_13[[#This Row],[Column5]],"cm","ft")</f>
        <v>40.616797900262469</v>
      </c>
      <c r="I2" s="23">
        <f>Table_13[[#This Row],[Column4]]/Table_13[[#This Row],[Column7]]</f>
        <v>7.6110018263031657E-3</v>
      </c>
      <c r="J2" s="23">
        <f>HOUR(Table_13[[#This Row],[Column2]])</f>
        <v>6</v>
      </c>
      <c r="K2" s="23" t="str">
        <f>IF(Table_13[[#This Row],[Column10]]&lt;12,"M",IF(Table_13[[#This Row],[Column10]]&gt;18,"E","A"))</f>
        <v>M</v>
      </c>
    </row>
    <row r="3" spans="1:11" x14ac:dyDescent="0.3">
      <c r="A3" s="26">
        <v>42992</v>
      </c>
      <c r="B3" s="23">
        <v>0.81944444444444442</v>
      </c>
      <c r="C3" s="23">
        <v>4030.9</v>
      </c>
      <c r="D3" s="23">
        <v>1.9386574074074073E-2</v>
      </c>
      <c r="E3" s="23">
        <v>1675</v>
      </c>
      <c r="F3" s="23" t="s">
        <v>7</v>
      </c>
      <c r="G3" s="23">
        <f>CONVERT(Table_13[[#This Row],[Column3]],"m","mi")</f>
        <v>2.5046851387894695</v>
      </c>
      <c r="H3" s="23">
        <f>CONVERT(Table_13[[#This Row],[Column5]],"cm","ft")</f>
        <v>54.954068241469813</v>
      </c>
      <c r="I3" s="23">
        <f>Table_13[[#This Row],[Column4]]/Table_13[[#This Row],[Column7]]</f>
        <v>7.7401242071663068E-3</v>
      </c>
      <c r="J3" s="23">
        <f>HOUR(Table_13[[#This Row],[Column2]])</f>
        <v>19</v>
      </c>
      <c r="K3" s="23" t="str">
        <f>IF(Table_13[[#This Row],[Column10]]&lt;12,"M",IF(Table_13[[#This Row],[Column10]]&gt;18,"E","A"))</f>
        <v>E</v>
      </c>
    </row>
    <row r="4" spans="1:11" x14ac:dyDescent="0.3">
      <c r="A4" s="26">
        <v>42996</v>
      </c>
      <c r="B4" s="23">
        <v>0.87430555555555556</v>
      </c>
      <c r="C4" s="23">
        <v>3067.1</v>
      </c>
      <c r="D4" s="23">
        <v>1.5520833333333333E-2</v>
      </c>
      <c r="E4" s="23">
        <v>1341</v>
      </c>
      <c r="F4" s="23" t="s">
        <v>7</v>
      </c>
      <c r="G4" s="23">
        <f>CONVERT(Table_13[[#This Row],[Column3]],"m","mi")</f>
        <v>1.905807583711127</v>
      </c>
      <c r="H4" s="23">
        <f>CONVERT(Table_13[[#This Row],[Column5]],"cm","ft")</f>
        <v>43.996062992125978</v>
      </c>
      <c r="I4" s="23">
        <f>Table_13[[#This Row],[Column4]]/Table_13[[#This Row],[Column7]]</f>
        <v>8.1439666134133209E-3</v>
      </c>
      <c r="J4" s="23">
        <f>HOUR(Table_13[[#This Row],[Column2]])</f>
        <v>20</v>
      </c>
      <c r="K4" s="23" t="str">
        <f>IF(Table_13[[#This Row],[Column10]]&lt;12,"M",IF(Table_13[[#This Row],[Column10]]&gt;18,"E","A"))</f>
        <v>E</v>
      </c>
    </row>
    <row r="5" spans="1:11" x14ac:dyDescent="0.3">
      <c r="A5" s="26">
        <v>42999</v>
      </c>
      <c r="B5" s="23">
        <v>0.66874999999999996</v>
      </c>
      <c r="C5" s="23">
        <v>4317.8</v>
      </c>
      <c r="D5" s="23">
        <v>1.8900462962962963E-2</v>
      </c>
      <c r="E5" s="23">
        <v>1633</v>
      </c>
      <c r="F5" s="23" t="s">
        <v>8</v>
      </c>
      <c r="G5" s="23">
        <f>CONVERT(Table_13[[#This Row],[Column3]],"m","mi")</f>
        <v>2.6829565338423604</v>
      </c>
      <c r="H5" s="23">
        <f>CONVERT(Table_13[[#This Row],[Column5]],"cm","ft")</f>
        <v>53.576115485564308</v>
      </c>
      <c r="I5" s="23">
        <f>Table_13[[#This Row],[Column4]]/Table_13[[#This Row],[Column7]]</f>
        <v>7.0446400172927571E-3</v>
      </c>
      <c r="J5" s="23">
        <f>HOUR(Table_13[[#This Row],[Column2]])</f>
        <v>16</v>
      </c>
      <c r="K5" s="23" t="str">
        <f>IF(Table_13[[#This Row],[Column10]]&lt;12,"M",IF(Table_13[[#This Row],[Column10]]&gt;18,"E","A"))</f>
        <v>A</v>
      </c>
    </row>
    <row r="6" spans="1:11" x14ac:dyDescent="0.3">
      <c r="A6" s="26">
        <v>43211</v>
      </c>
      <c r="B6" s="23">
        <v>0.43611111111111112</v>
      </c>
      <c r="C6" s="23">
        <v>4004.5</v>
      </c>
      <c r="D6" s="23">
        <v>1.863425925925926E-2</v>
      </c>
      <c r="E6" s="23">
        <v>1610</v>
      </c>
      <c r="F6" s="23" t="s">
        <v>8</v>
      </c>
      <c r="G6" s="23">
        <f>CONVERT(Table_13[[#This Row],[Column3]],"m","mi")</f>
        <v>2.4882809393144041</v>
      </c>
      <c r="H6" s="23">
        <f>CONVERT(Table_13[[#This Row],[Column5]],"cm","ft")</f>
        <v>52.821522309711291</v>
      </c>
      <c r="I6" s="23">
        <f>Table_13[[#This Row],[Column4]]/Table_13[[#This Row],[Column7]]</f>
        <v>7.4888084238564946E-3</v>
      </c>
      <c r="J6" s="23">
        <f>HOUR(Table_13[[#This Row],[Column2]])</f>
        <v>10</v>
      </c>
      <c r="K6" s="23" t="str">
        <f>IF(Table_13[[#This Row],[Column10]]&lt;12,"M",IF(Table_13[[#This Row],[Column10]]&gt;18,"E","A"))</f>
        <v>M</v>
      </c>
    </row>
    <row r="7" spans="1:11" x14ac:dyDescent="0.3">
      <c r="A7" s="26">
        <v>43213</v>
      </c>
      <c r="B7" s="23">
        <v>0.8</v>
      </c>
      <c r="C7" s="23">
        <v>5027.8</v>
      </c>
      <c r="D7" s="23">
        <v>2.329861111111111E-2</v>
      </c>
      <c r="E7" s="23">
        <v>2013</v>
      </c>
      <c r="F7" s="23" t="s">
        <v>8</v>
      </c>
      <c r="G7" s="23">
        <f>CONVERT(Table_13[[#This Row],[Column3]],"m","mi")</f>
        <v>3.1241300803308678</v>
      </c>
      <c r="H7" s="23">
        <f>CONVERT(Table_13[[#This Row],[Column5]],"cm","ft")</f>
        <v>66.043307086614178</v>
      </c>
      <c r="I7" s="23">
        <f>Table_13[[#This Row],[Column4]]/Table_13[[#This Row],[Column7]]</f>
        <v>7.4576315684792551E-3</v>
      </c>
      <c r="J7" s="23">
        <f>HOUR(Table_13[[#This Row],[Column2]])</f>
        <v>19</v>
      </c>
      <c r="K7" s="23" t="str">
        <f>IF(Table_13[[#This Row],[Column10]]&lt;12,"M",IF(Table_13[[#This Row],[Column10]]&gt;18,"E","A"))</f>
        <v>E</v>
      </c>
    </row>
    <row r="8" spans="1:11" x14ac:dyDescent="0.3">
      <c r="A8" s="26">
        <v>43218</v>
      </c>
      <c r="B8" s="23">
        <v>0.86944444444444446</v>
      </c>
      <c r="C8" s="23">
        <v>4018.3</v>
      </c>
      <c r="D8" s="23">
        <v>1.8692129629629628E-2</v>
      </c>
      <c r="E8" s="23">
        <v>1615</v>
      </c>
      <c r="F8" s="23" t="s">
        <v>8</v>
      </c>
      <c r="G8" s="23">
        <f>CONVERT(Table_13[[#This Row],[Column3]],"m","mi")</f>
        <v>2.4968558617672789</v>
      </c>
      <c r="H8" s="23">
        <f>CONVERT(Table_13[[#This Row],[Column5]],"cm","ft")</f>
        <v>52.985564304461946</v>
      </c>
      <c r="I8" s="23">
        <f>Table_13[[#This Row],[Column4]]/Table_13[[#This Row],[Column7]]</f>
        <v>7.4862669951637918E-3</v>
      </c>
      <c r="J8" s="23">
        <f>HOUR(Table_13[[#This Row],[Column2]])</f>
        <v>20</v>
      </c>
      <c r="K8" s="23" t="str">
        <f>IF(Table_13[[#This Row],[Column10]]&lt;12,"M",IF(Table_13[[#This Row],[Column10]]&gt;18,"E","A"))</f>
        <v>E</v>
      </c>
    </row>
    <row r="9" spans="1:11" x14ac:dyDescent="0.3">
      <c r="A9" s="26">
        <v>43220</v>
      </c>
      <c r="B9" s="23">
        <v>0.84930555555555554</v>
      </c>
      <c r="C9" s="23">
        <v>5071.8999999999996</v>
      </c>
      <c r="D9" s="23">
        <v>2.3715277777777776E-2</v>
      </c>
      <c r="E9" s="23">
        <v>2049</v>
      </c>
      <c r="F9" s="23" t="s">
        <v>9</v>
      </c>
      <c r="G9" s="23">
        <f>CONVERT(Table_13[[#This Row],[Column3]],"m","mi")</f>
        <v>3.1515325499085343</v>
      </c>
      <c r="H9" s="23">
        <f>CONVERT(Table_13[[#This Row],[Column5]],"cm","ft")</f>
        <v>67.224409448818903</v>
      </c>
      <c r="I9" s="23">
        <f>Table_13[[#This Row],[Column4]]/Table_13[[#This Row],[Column7]]</f>
        <v>7.5249985212642199E-3</v>
      </c>
      <c r="J9" s="23">
        <f>HOUR(Table_13[[#This Row],[Column2]])</f>
        <v>20</v>
      </c>
      <c r="K9" s="23" t="str">
        <f>IF(Table_13[[#This Row],[Column10]]&lt;12,"M",IF(Table_13[[#This Row],[Column10]]&gt;18,"E","A"))</f>
        <v>E</v>
      </c>
    </row>
    <row r="10" spans="1:11" x14ac:dyDescent="0.3">
      <c r="A10" s="26">
        <v>43222</v>
      </c>
      <c r="B10" s="23">
        <v>0.87569444444444444</v>
      </c>
      <c r="C10" s="23">
        <v>5011.7</v>
      </c>
      <c r="D10" s="23">
        <v>2.2685185185185187E-2</v>
      </c>
      <c r="E10" s="23">
        <v>1960</v>
      </c>
      <c r="F10" s="23" t="s">
        <v>9</v>
      </c>
      <c r="G10" s="23">
        <f>CONVERT(Table_13[[#This Row],[Column3]],"m","mi")</f>
        <v>3.1141260041358465</v>
      </c>
      <c r="H10" s="23">
        <f>CONVERT(Table_13[[#This Row],[Column5]],"cm","ft")</f>
        <v>64.30446194225722</v>
      </c>
      <c r="I10" s="23">
        <f>Table_13[[#This Row],[Column4]]/Table_13[[#This Row],[Column7]]</f>
        <v>7.2846073521293511E-3</v>
      </c>
      <c r="J10" s="23">
        <f>HOUR(Table_13[[#This Row],[Column2]])</f>
        <v>21</v>
      </c>
      <c r="K10" s="23" t="str">
        <f>IF(Table_13[[#This Row],[Column10]]&lt;12,"M",IF(Table_13[[#This Row],[Column10]]&gt;18,"E","A"))</f>
        <v>E</v>
      </c>
    </row>
    <row r="11" spans="1:11" x14ac:dyDescent="0.3">
      <c r="A11" s="26">
        <v>43227</v>
      </c>
      <c r="B11" s="23">
        <v>0.30902777777777779</v>
      </c>
      <c r="C11" s="23">
        <v>4045.9</v>
      </c>
      <c r="D11" s="23">
        <v>1.7638888888888888E-2</v>
      </c>
      <c r="E11" s="23">
        <v>1524</v>
      </c>
      <c r="F11" s="23" t="s">
        <v>9</v>
      </c>
      <c r="G11" s="23">
        <f>CONVERT(Table_13[[#This Row],[Column3]],"m","mi")</f>
        <v>2.5140057066730295</v>
      </c>
      <c r="H11" s="23">
        <f>CONVERT(Table_13[[#This Row],[Column5]],"cm","ft")</f>
        <v>50</v>
      </c>
      <c r="I11" s="23">
        <f>Table_13[[#This Row],[Column4]]/Table_13[[#This Row],[Column7]]</f>
        <v>7.0162485479127014E-3</v>
      </c>
      <c r="J11" s="23">
        <f>HOUR(Table_13[[#This Row],[Column2]])</f>
        <v>7</v>
      </c>
      <c r="K11" s="23" t="str">
        <f>IF(Table_13[[#This Row],[Column10]]&lt;12,"M",IF(Table_13[[#This Row],[Column10]]&gt;18,"E","A"))</f>
        <v>M</v>
      </c>
    </row>
    <row r="12" spans="1:11" x14ac:dyDescent="0.3">
      <c r="A12" s="26">
        <v>43230</v>
      </c>
      <c r="B12" s="23">
        <v>0.78472222222222221</v>
      </c>
      <c r="C12" s="23">
        <v>5036.5</v>
      </c>
      <c r="D12" s="23">
        <v>2.2592592592592591E-2</v>
      </c>
      <c r="E12" s="23">
        <v>1952</v>
      </c>
      <c r="F12" s="23" t="s">
        <v>9</v>
      </c>
      <c r="G12" s="23">
        <f>CONVERT(Table_13[[#This Row],[Column3]],"m","mi")</f>
        <v>3.1295360097033327</v>
      </c>
      <c r="H12" s="23">
        <f>CONVERT(Table_13[[#This Row],[Column5]],"cm","ft")</f>
        <v>64.041994750656173</v>
      </c>
      <c r="I12" s="23">
        <f>Table_13[[#This Row],[Column4]]/Table_13[[#This Row],[Column7]]</f>
        <v>7.2191508653496137E-3</v>
      </c>
      <c r="J12" s="23">
        <f>HOUR(Table_13[[#This Row],[Column2]])</f>
        <v>18</v>
      </c>
      <c r="K12" s="23" t="str">
        <f>IF(Table_13[[#This Row],[Column10]]&lt;12,"M",IF(Table_13[[#This Row],[Column10]]&gt;18,"E","A"))</f>
        <v>A</v>
      </c>
    </row>
    <row r="13" spans="1:11" x14ac:dyDescent="0.3">
      <c r="A13" s="26">
        <v>43233</v>
      </c>
      <c r="B13" s="23">
        <v>0.80138888888888893</v>
      </c>
      <c r="C13" s="23">
        <v>6042.3</v>
      </c>
      <c r="D13" s="23">
        <v>2.7280092592592592E-2</v>
      </c>
      <c r="E13" s="23">
        <v>2357</v>
      </c>
      <c r="F13" s="23" t="s">
        <v>10</v>
      </c>
      <c r="G13" s="23">
        <f>CONVERT(Table_13[[#This Row],[Column3]],"m","mi")</f>
        <v>3.7545111548556429</v>
      </c>
      <c r="H13" s="23">
        <f>CONVERT(Table_13[[#This Row],[Column5]],"cm","ft")</f>
        <v>77.329396325459328</v>
      </c>
      <c r="I13" s="23">
        <f>Table_13[[#This Row],[Column4]]/Table_13[[#This Row],[Column7]]</f>
        <v>7.2659506037987742E-3</v>
      </c>
      <c r="J13" s="23">
        <f>HOUR(Table_13[[#This Row],[Column2]])</f>
        <v>19</v>
      </c>
      <c r="K13" s="23" t="str">
        <f>IF(Table_13[[#This Row],[Column10]]&lt;12,"M",IF(Table_13[[#This Row],[Column10]]&gt;18,"E","A"))</f>
        <v>E</v>
      </c>
    </row>
    <row r="14" spans="1:11" x14ac:dyDescent="0.3">
      <c r="A14" s="26">
        <v>43235</v>
      </c>
      <c r="B14" s="23">
        <v>0.8354166666666667</v>
      </c>
      <c r="C14" s="23">
        <v>5089.2</v>
      </c>
      <c r="D14" s="23">
        <v>2.3009259259259261E-2</v>
      </c>
      <c r="E14" s="23">
        <v>1988</v>
      </c>
      <c r="F14" s="23" t="s">
        <v>10</v>
      </c>
      <c r="G14" s="23">
        <f>CONVERT(Table_13[[#This Row],[Column3]],"m","mi")</f>
        <v>3.1622822715342402</v>
      </c>
      <c r="H14" s="23">
        <f>CONVERT(Table_13[[#This Row],[Column5]],"cm","ft")</f>
        <v>65.223097112860899</v>
      </c>
      <c r="I14" s="23">
        <f>Table_13[[#This Row],[Column4]]/Table_13[[#This Row],[Column7]]</f>
        <v>7.276156042862008E-3</v>
      </c>
      <c r="J14" s="23">
        <f>HOUR(Table_13[[#This Row],[Column2]])</f>
        <v>20</v>
      </c>
      <c r="K14" s="23" t="str">
        <f>IF(Table_13[[#This Row],[Column10]]&lt;12,"M",IF(Table_13[[#This Row],[Column10]]&gt;18,"E","A"))</f>
        <v>E</v>
      </c>
    </row>
    <row r="15" spans="1:11" x14ac:dyDescent="0.3">
      <c r="A15" s="26">
        <v>43237</v>
      </c>
      <c r="B15" s="23">
        <v>0.28472222222222221</v>
      </c>
      <c r="C15" s="23">
        <v>4027.4</v>
      </c>
      <c r="D15" s="23">
        <v>1.7673611111111112E-2</v>
      </c>
      <c r="E15" s="23">
        <v>1527</v>
      </c>
      <c r="F15" s="23" t="s">
        <v>10</v>
      </c>
      <c r="G15" s="23">
        <f>CONVERT(Table_13[[#This Row],[Column3]],"m","mi")</f>
        <v>2.5025103396166388</v>
      </c>
      <c r="H15" s="23">
        <f>CONVERT(Table_13[[#This Row],[Column5]],"cm","ft")</f>
        <v>50.098425196850393</v>
      </c>
      <c r="I15" s="23">
        <f>Table_13[[#This Row],[Column4]]/Table_13[[#This Row],[Column7]]</f>
        <v>7.0623528827531415E-3</v>
      </c>
      <c r="J15" s="23">
        <f>HOUR(Table_13[[#This Row],[Column2]])</f>
        <v>6</v>
      </c>
      <c r="K15" s="23" t="str">
        <f>IF(Table_13[[#This Row],[Column10]]&lt;12,"M",IF(Table_13[[#This Row],[Column10]]&gt;18,"E","A"))</f>
        <v>M</v>
      </c>
    </row>
    <row r="16" spans="1:11" x14ac:dyDescent="0.3">
      <c r="A16" s="26">
        <v>43239</v>
      </c>
      <c r="B16" s="23">
        <v>0.76736111111111116</v>
      </c>
      <c r="C16" s="23">
        <v>5021.5</v>
      </c>
      <c r="D16" s="23">
        <v>2.2118055555555554E-2</v>
      </c>
      <c r="E16" s="23">
        <v>1911</v>
      </c>
      <c r="F16" s="23" t="s">
        <v>10</v>
      </c>
      <c r="G16" s="23">
        <f>CONVERT(Table_13[[#This Row],[Column3]],"m","mi")</f>
        <v>3.1202154418197727</v>
      </c>
      <c r="H16" s="23">
        <f>CONVERT(Table_13[[#This Row],[Column5]],"cm","ft")</f>
        <v>62.696850393700792</v>
      </c>
      <c r="I16" s="23">
        <f>Table_13[[#This Row],[Column4]]/Table_13[[#This Row],[Column7]]</f>
        <v>7.0886308871851034E-3</v>
      </c>
      <c r="J16" s="23">
        <f>HOUR(Table_13[[#This Row],[Column2]])</f>
        <v>18</v>
      </c>
      <c r="K16" s="23" t="str">
        <f>IF(Table_13[[#This Row],[Column10]]&lt;12,"M",IF(Table_13[[#This Row],[Column10]]&gt;18,"E","A"))</f>
        <v>A</v>
      </c>
    </row>
    <row r="17" spans="1:11" x14ac:dyDescent="0.3">
      <c r="A17" s="26">
        <v>43241</v>
      </c>
      <c r="B17" s="23">
        <v>0.82916666666666672</v>
      </c>
      <c r="C17" s="23">
        <v>6026.2</v>
      </c>
      <c r="D17" s="23">
        <v>2.6550925925925926E-2</v>
      </c>
      <c r="E17" s="23">
        <v>2294</v>
      </c>
      <c r="F17" s="23" t="s">
        <v>11</v>
      </c>
      <c r="G17" s="23">
        <f>CONVERT(Table_13[[#This Row],[Column3]],"m","mi")</f>
        <v>3.744507078660622</v>
      </c>
      <c r="H17" s="23">
        <f>CONVERT(Table_13[[#This Row],[Column5]],"cm","ft")</f>
        <v>75.262467191601061</v>
      </c>
      <c r="I17" s="23">
        <f>Table_13[[#This Row],[Column4]]/Table_13[[#This Row],[Column7]]</f>
        <v>7.0906331242463465E-3</v>
      </c>
      <c r="J17" s="23">
        <f>HOUR(Table_13[[#This Row],[Column2]])</f>
        <v>19</v>
      </c>
      <c r="K17" s="23" t="str">
        <f>IF(Table_13[[#This Row],[Column10]]&lt;12,"M",IF(Table_13[[#This Row],[Column10]]&gt;18,"E","A"))</f>
        <v>E</v>
      </c>
    </row>
    <row r="18" spans="1:11" x14ac:dyDescent="0.3">
      <c r="A18" s="26">
        <v>43243</v>
      </c>
      <c r="B18" s="23">
        <v>0.34236111111111112</v>
      </c>
      <c r="C18" s="23">
        <v>4061.2</v>
      </c>
      <c r="D18" s="23">
        <v>1.8124999999999999E-2</v>
      </c>
      <c r="E18" s="23">
        <v>1566</v>
      </c>
      <c r="F18" s="23" t="s">
        <v>8</v>
      </c>
      <c r="G18" s="23">
        <f>CONVERT(Table_13[[#This Row],[Column3]],"m","mi")</f>
        <v>2.5235126859142607</v>
      </c>
      <c r="H18" s="23">
        <f>CONVERT(Table_13[[#This Row],[Column5]],"cm","ft")</f>
        <v>51.377952755905511</v>
      </c>
      <c r="I18" s="23">
        <f>Table_13[[#This Row],[Column4]]/Table_13[[#This Row],[Column7]]</f>
        <v>7.1824485373781144E-3</v>
      </c>
      <c r="J18" s="23">
        <f>HOUR(Table_13[[#This Row],[Column2]])</f>
        <v>8</v>
      </c>
      <c r="K18" s="23" t="str">
        <f>IF(Table_13[[#This Row],[Column10]]&lt;12,"M",IF(Table_13[[#This Row],[Column10]]&gt;18,"E","A"))</f>
        <v>M</v>
      </c>
    </row>
    <row r="19" spans="1:11" x14ac:dyDescent="0.3">
      <c r="A19" s="26">
        <v>43246</v>
      </c>
      <c r="B19" s="23">
        <v>0.78611111111111109</v>
      </c>
      <c r="C19" s="23">
        <v>4897.3999999999996</v>
      </c>
      <c r="D19" s="23">
        <v>2.2476851851851852E-2</v>
      </c>
      <c r="E19" s="23">
        <v>1942</v>
      </c>
      <c r="F19" s="23" t="s">
        <v>8</v>
      </c>
      <c r="G19" s="23">
        <f>CONVERT(Table_13[[#This Row],[Column3]],"m","mi")</f>
        <v>3.0431032768631194</v>
      </c>
      <c r="H19" s="23">
        <f>CONVERT(Table_13[[#This Row],[Column5]],"cm","ft")</f>
        <v>63.713910761154857</v>
      </c>
      <c r="I19" s="23">
        <f>Table_13[[#This Row],[Column4]]/Table_13[[#This Row],[Column7]]</f>
        <v>7.3861613645335618E-3</v>
      </c>
      <c r="J19" s="23">
        <f>HOUR(Table_13[[#This Row],[Column2]])</f>
        <v>18</v>
      </c>
      <c r="K19" s="23" t="str">
        <f>IF(Table_13[[#This Row],[Column10]]&lt;12,"M",IF(Table_13[[#This Row],[Column10]]&gt;18,"E","A"))</f>
        <v>A</v>
      </c>
    </row>
    <row r="20" spans="1:11" x14ac:dyDescent="0.3">
      <c r="A20" s="26">
        <v>43248</v>
      </c>
      <c r="B20" s="23">
        <v>0.74375000000000002</v>
      </c>
      <c r="C20" s="23">
        <v>5841.8</v>
      </c>
      <c r="D20" s="23">
        <v>2.7199074074074073E-2</v>
      </c>
      <c r="E20" s="23">
        <v>2350</v>
      </c>
      <c r="F20" s="23" t="s">
        <v>8</v>
      </c>
      <c r="G20" s="23">
        <f>CONVERT(Table_13[[#This Row],[Column3]],"m","mi")</f>
        <v>3.6299262308120577</v>
      </c>
      <c r="H20" s="23">
        <f>CONVERT(Table_13[[#This Row],[Column5]],"cm","ft")</f>
        <v>77.09973753280839</v>
      </c>
      <c r="I20" s="23">
        <f>Table_13[[#This Row],[Column4]]/Table_13[[#This Row],[Column7]]</f>
        <v>7.4930101452748577E-3</v>
      </c>
      <c r="J20" s="23">
        <f>HOUR(Table_13[[#This Row],[Column2]])</f>
        <v>17</v>
      </c>
      <c r="K20" s="23" t="str">
        <f>IF(Table_13[[#This Row],[Column10]]&lt;12,"M",IF(Table_13[[#This Row],[Column10]]&gt;18,"E","A"))</f>
        <v>A</v>
      </c>
    </row>
    <row r="21" spans="1:11" x14ac:dyDescent="0.3">
      <c r="A21" s="26">
        <v>43251</v>
      </c>
      <c r="B21" s="23">
        <v>0.31736111111111109</v>
      </c>
      <c r="C21" s="23">
        <v>4723.2</v>
      </c>
      <c r="D21" s="23">
        <v>1.9710648148148147E-2</v>
      </c>
      <c r="E21" s="23">
        <v>1703</v>
      </c>
      <c r="F21" s="23" t="s">
        <v>8</v>
      </c>
      <c r="G21" s="23">
        <f>CONVERT(Table_13[[#This Row],[Column3]],"m","mi")</f>
        <v>2.9348604151753759</v>
      </c>
      <c r="H21" s="23">
        <f>CONVERT(Table_13[[#This Row],[Column5]],"cm","ft")</f>
        <v>55.872703412073491</v>
      </c>
      <c r="I21" s="23">
        <f>Table_13[[#This Row],[Column4]]/Table_13[[#This Row],[Column7]]</f>
        <v>6.7160427958446248E-3</v>
      </c>
      <c r="J21" s="23">
        <f>HOUR(Table_13[[#This Row],[Column2]])</f>
        <v>7</v>
      </c>
      <c r="K21" s="23" t="str">
        <f>IF(Table_13[[#This Row],[Column10]]&lt;12,"M",IF(Table_13[[#This Row],[Column10]]&gt;18,"E","A"))</f>
        <v>M</v>
      </c>
    </row>
    <row r="22" spans="1:11" x14ac:dyDescent="0.3">
      <c r="A22" s="26">
        <v>43253</v>
      </c>
      <c r="B22" s="23">
        <v>0.73472222222222228</v>
      </c>
      <c r="C22" s="23">
        <v>4011.8</v>
      </c>
      <c r="D22" s="23">
        <v>1.7384259259259259E-2</v>
      </c>
      <c r="E22" s="23">
        <v>1502</v>
      </c>
      <c r="F22" s="23" t="s">
        <v>8</v>
      </c>
      <c r="G22" s="23">
        <f>CONVERT(Table_13[[#This Row],[Column3]],"m","mi")</f>
        <v>2.4928169490177363</v>
      </c>
      <c r="H22" s="23">
        <f>CONVERT(Table_13[[#This Row],[Column5]],"cm","ft")</f>
        <v>49.278215223097114</v>
      </c>
      <c r="I22" s="23">
        <f>Table_13[[#This Row],[Column4]]/Table_13[[#This Row],[Column7]]</f>
        <v>6.9737407979792946E-3</v>
      </c>
      <c r="J22" s="23">
        <f>HOUR(Table_13[[#This Row],[Column2]])</f>
        <v>17</v>
      </c>
      <c r="K22" s="23" t="str">
        <f>IF(Table_13[[#This Row],[Column10]]&lt;12,"M",IF(Table_13[[#This Row],[Column10]]&gt;18,"E","A"))</f>
        <v>A</v>
      </c>
    </row>
    <row r="23" spans="1:11" x14ac:dyDescent="0.3">
      <c r="A23" s="26">
        <v>43255</v>
      </c>
      <c r="B23" s="23">
        <v>0.77430555555555558</v>
      </c>
      <c r="C23" s="23">
        <v>6014.7</v>
      </c>
      <c r="D23" s="23">
        <v>2.5300925925925925E-2</v>
      </c>
      <c r="E23" s="23">
        <v>2186</v>
      </c>
      <c r="F23" s="23" t="s">
        <v>12</v>
      </c>
      <c r="G23" s="23">
        <f>CONVERT(Table_13[[#This Row],[Column3]],"m","mi")</f>
        <v>3.7373613099498928</v>
      </c>
      <c r="H23" s="23">
        <f>CONVERT(Table_13[[#This Row],[Column5]],"cm","ft")</f>
        <v>71.719160104986884</v>
      </c>
      <c r="I23" s="23">
        <f>Table_13[[#This Row],[Column4]]/Table_13[[#This Row],[Column7]]</f>
        <v>6.7697297177470748E-3</v>
      </c>
      <c r="J23" s="23">
        <f>HOUR(Table_13[[#This Row],[Column2]])</f>
        <v>18</v>
      </c>
      <c r="K23" s="23" t="str">
        <f>IF(Table_13[[#This Row],[Column10]]&lt;12,"M",IF(Table_13[[#This Row],[Column10]]&gt;18,"E","A"))</f>
        <v>A</v>
      </c>
    </row>
    <row r="24" spans="1:11" x14ac:dyDescent="0.3">
      <c r="A24" s="26">
        <v>43257</v>
      </c>
      <c r="B24" s="23">
        <v>0.30138888888888887</v>
      </c>
      <c r="C24" s="23">
        <v>4010.7</v>
      </c>
      <c r="D24" s="23">
        <v>1.7187500000000001E-2</v>
      </c>
      <c r="E24" s="23">
        <v>1485</v>
      </c>
      <c r="F24" s="23" t="s">
        <v>13</v>
      </c>
      <c r="G24" s="23">
        <f>CONVERT(Table_13[[#This Row],[Column3]],"m","mi")</f>
        <v>2.4921334407062754</v>
      </c>
      <c r="H24" s="23">
        <f>CONVERT(Table_13[[#This Row],[Column5]],"cm","ft")</f>
        <v>48.720472440944889</v>
      </c>
      <c r="I24" s="23">
        <f>Table_13[[#This Row],[Column4]]/Table_13[[#This Row],[Column7]]</f>
        <v>6.8967013239584121E-3</v>
      </c>
      <c r="J24" s="23">
        <f>HOUR(Table_13[[#This Row],[Column2]])</f>
        <v>7</v>
      </c>
      <c r="K24" s="23" t="str">
        <f>IF(Table_13[[#This Row],[Column10]]&lt;12,"M",IF(Table_13[[#This Row],[Column10]]&gt;18,"E","A"))</f>
        <v>M</v>
      </c>
    </row>
    <row r="25" spans="1:11" x14ac:dyDescent="0.3">
      <c r="A25" s="26">
        <v>43259</v>
      </c>
      <c r="B25" s="23">
        <v>0.33194444444444443</v>
      </c>
      <c r="C25" s="23">
        <v>4009.8</v>
      </c>
      <c r="D25" s="23">
        <v>1.6921296296296295E-2</v>
      </c>
      <c r="E25" s="23">
        <v>1462</v>
      </c>
      <c r="F25" s="23" t="s">
        <v>13</v>
      </c>
      <c r="G25" s="23">
        <f>CONVERT(Table_13[[#This Row],[Column3]],"m","mi")</f>
        <v>2.4915742066332616</v>
      </c>
      <c r="H25" s="23">
        <f>CONVERT(Table_13[[#This Row],[Column5]],"cm","ft")</f>
        <v>47.965879265091864</v>
      </c>
      <c r="I25" s="23">
        <f>Table_13[[#This Row],[Column4]]/Table_13[[#This Row],[Column7]]</f>
        <v>6.7914077177581595E-3</v>
      </c>
      <c r="J25" s="23">
        <f>HOUR(Table_13[[#This Row],[Column2]])</f>
        <v>7</v>
      </c>
      <c r="K25" s="23" t="str">
        <f>IF(Table_13[[#This Row],[Column10]]&lt;12,"M",IF(Table_13[[#This Row],[Column10]]&gt;18,"E","A"))</f>
        <v>M</v>
      </c>
    </row>
    <row r="26" spans="1:11" x14ac:dyDescent="0.3">
      <c r="A26" s="26">
        <v>43262</v>
      </c>
      <c r="B26" s="23">
        <v>0.29930555555555555</v>
      </c>
      <c r="C26" s="23">
        <v>5011.7</v>
      </c>
      <c r="D26" s="23">
        <v>2.1539351851851851E-2</v>
      </c>
      <c r="E26" s="23">
        <v>1861</v>
      </c>
      <c r="F26" s="23" t="s">
        <v>13</v>
      </c>
      <c r="G26" s="23">
        <f>CONVERT(Table_13[[#This Row],[Column3]],"m","mi")</f>
        <v>3.1141260041358465</v>
      </c>
      <c r="H26" s="23">
        <f>CONVERT(Table_13[[#This Row],[Column5]],"cm","ft")</f>
        <v>61.056430446194227</v>
      </c>
      <c r="I26" s="23">
        <f>Table_13[[#This Row],[Column4]]/Table_13[[#This Row],[Column7]]</f>
        <v>6.9166603481187359E-3</v>
      </c>
      <c r="J26" s="23">
        <f>HOUR(Table_13[[#This Row],[Column2]])</f>
        <v>7</v>
      </c>
      <c r="K26" s="23" t="str">
        <f>IF(Table_13[[#This Row],[Column10]]&lt;12,"M",IF(Table_13[[#This Row],[Column10]]&gt;18,"E","A"))</f>
        <v>M</v>
      </c>
    </row>
    <row r="27" spans="1:11" x14ac:dyDescent="0.3">
      <c r="A27" s="26">
        <v>43264</v>
      </c>
      <c r="B27" s="23">
        <v>0.29236111111111113</v>
      </c>
      <c r="C27" s="23">
        <v>6008.9</v>
      </c>
      <c r="D27" s="23">
        <v>2.4849537037037038E-2</v>
      </c>
      <c r="E27" s="23">
        <v>2147</v>
      </c>
      <c r="F27" s="23" t="s">
        <v>13</v>
      </c>
      <c r="G27" s="23">
        <f>CONVERT(Table_13[[#This Row],[Column3]],"m","mi")</f>
        <v>3.7337573570349161</v>
      </c>
      <c r="H27" s="23">
        <f>CONVERT(Table_13[[#This Row],[Column5]],"cm","ft")</f>
        <v>70.439632545931758</v>
      </c>
      <c r="I27" s="23">
        <f>Table_13[[#This Row],[Column4]]/Table_13[[#This Row],[Column7]]</f>
        <v>6.6553700899221711E-3</v>
      </c>
      <c r="J27" s="23">
        <f>HOUR(Table_13[[#This Row],[Column2]])</f>
        <v>7</v>
      </c>
      <c r="K27" s="23" t="str">
        <f>IF(Table_13[[#This Row],[Column10]]&lt;12,"M",IF(Table_13[[#This Row],[Column10]]&gt;18,"E","A"))</f>
        <v>M</v>
      </c>
    </row>
    <row r="28" spans="1:11" x14ac:dyDescent="0.3">
      <c r="A28" s="26">
        <v>43267</v>
      </c>
      <c r="B28" s="23">
        <v>0.82986111111111116</v>
      </c>
      <c r="C28" s="23">
        <v>4009.9</v>
      </c>
      <c r="D28" s="23">
        <v>1.7835648148148149E-2</v>
      </c>
      <c r="E28" s="23">
        <v>1541</v>
      </c>
      <c r="F28" s="23" t="s">
        <v>14</v>
      </c>
      <c r="G28" s="23">
        <f>CONVERT(Table_13[[#This Row],[Column3]],"m","mi")</f>
        <v>2.4916363437524853</v>
      </c>
      <c r="H28" s="23">
        <f>CONVERT(Table_13[[#This Row],[Column5]],"cm","ft")</f>
        <v>50.557742782152225</v>
      </c>
      <c r="I28" s="23">
        <f>Table_13[[#This Row],[Column4]]/Table_13[[#This Row],[Column7]]</f>
        <v>7.1582067715736889E-3</v>
      </c>
      <c r="J28" s="23">
        <f>HOUR(Table_13[[#This Row],[Column2]])</f>
        <v>19</v>
      </c>
      <c r="K28" s="23" t="str">
        <f>IF(Table_13[[#This Row],[Column10]]&lt;12,"M",IF(Table_13[[#This Row],[Column10]]&gt;18,"E","A"))</f>
        <v>E</v>
      </c>
    </row>
    <row r="29" spans="1:11" x14ac:dyDescent="0.3">
      <c r="A29" s="26">
        <v>43269</v>
      </c>
      <c r="B29" s="23">
        <v>0.2951388888888889</v>
      </c>
      <c r="C29" s="23">
        <v>4912.8</v>
      </c>
      <c r="D29" s="23">
        <v>2.0844907407407406E-2</v>
      </c>
      <c r="E29" s="23">
        <v>1801</v>
      </c>
      <c r="F29" s="23" t="s">
        <v>15</v>
      </c>
      <c r="G29" s="23">
        <f>CONVERT(Table_13[[#This Row],[Column3]],"m","mi")</f>
        <v>3.0526723932235744</v>
      </c>
      <c r="H29" s="23">
        <f>CONVERT(Table_13[[#This Row],[Column5]],"cm","ft")</f>
        <v>59.087926509186353</v>
      </c>
      <c r="I29" s="23">
        <f>Table_13[[#This Row],[Column4]]/Table_13[[#This Row],[Column7]]</f>
        <v>6.8284128534983439E-3</v>
      </c>
      <c r="J29" s="23">
        <f>HOUR(Table_13[[#This Row],[Column2]])</f>
        <v>7</v>
      </c>
      <c r="K29" s="23" t="str">
        <f>IF(Table_13[[#This Row],[Column10]]&lt;12,"M",IF(Table_13[[#This Row],[Column10]]&gt;18,"E","A"))</f>
        <v>M</v>
      </c>
    </row>
    <row r="30" spans="1:11" x14ac:dyDescent="0.3">
      <c r="A30" s="26">
        <v>43271</v>
      </c>
      <c r="B30" s="23">
        <v>0.31111111111111112</v>
      </c>
      <c r="C30" s="23">
        <v>4834.2</v>
      </c>
      <c r="D30" s="23">
        <v>2.0856481481481483E-2</v>
      </c>
      <c r="E30" s="23">
        <v>1802</v>
      </c>
      <c r="F30" s="23" t="s">
        <v>16</v>
      </c>
      <c r="G30" s="23">
        <f>CONVERT(Table_13[[#This Row],[Column3]],"m","mi")</f>
        <v>3.0038326175137198</v>
      </c>
      <c r="H30" s="23">
        <f>CONVERT(Table_13[[#This Row],[Column5]],"cm","ft")</f>
        <v>59.120734908136484</v>
      </c>
      <c r="I30" s="23">
        <f>Table_13[[#This Row],[Column4]]/Table_13[[#This Row],[Column7]]</f>
        <v>6.9432901686594132E-3</v>
      </c>
      <c r="J30" s="23">
        <f>HOUR(Table_13[[#This Row],[Column2]])</f>
        <v>7</v>
      </c>
      <c r="K30" s="23" t="str">
        <f>IF(Table_13[[#This Row],[Column10]]&lt;12,"M",IF(Table_13[[#This Row],[Column10]]&gt;18,"E","A"))</f>
        <v>M</v>
      </c>
    </row>
    <row r="31" spans="1:11" x14ac:dyDescent="0.3">
      <c r="A31" s="26">
        <v>43276</v>
      </c>
      <c r="B31" s="23">
        <v>0.29444444444444445</v>
      </c>
      <c r="C31" s="23">
        <v>7006.7</v>
      </c>
      <c r="D31" s="23">
        <v>2.960648148148148E-2</v>
      </c>
      <c r="E31" s="23">
        <v>2558</v>
      </c>
      <c r="F31" s="23" t="s">
        <v>17</v>
      </c>
      <c r="G31" s="23">
        <f>CONVERT(Table_13[[#This Row],[Column3]],"m","mi")</f>
        <v>4.3537615326493277</v>
      </c>
      <c r="H31" s="23">
        <f>CONVERT(Table_13[[#This Row],[Column5]],"cm","ft")</f>
        <v>83.923884514435699</v>
      </c>
      <c r="I31" s="23">
        <f>Table_13[[#This Row],[Column4]]/Table_13[[#This Row],[Column7]]</f>
        <v>6.800207420516553E-3</v>
      </c>
      <c r="J31" s="23">
        <f>HOUR(Table_13[[#This Row],[Column2]])</f>
        <v>7</v>
      </c>
      <c r="K31" s="23" t="str">
        <f>IF(Table_13[[#This Row],[Column10]]&lt;12,"M",IF(Table_13[[#This Row],[Column10]]&gt;18,"E","A"))</f>
        <v>M</v>
      </c>
    </row>
    <row r="32" spans="1:11" x14ac:dyDescent="0.3">
      <c r="A32" s="26">
        <v>43273</v>
      </c>
      <c r="B32" s="23">
        <v>0.78263888888888888</v>
      </c>
      <c r="C32" s="23">
        <v>6694.9</v>
      </c>
      <c r="D32" s="23">
        <v>2.7777777777777776E-2</v>
      </c>
      <c r="E32" s="23">
        <v>2400</v>
      </c>
      <c r="F32" s="23" t="s">
        <v>18</v>
      </c>
      <c r="G32" s="23">
        <f>CONVERT(Table_13[[#This Row],[Column3]],"m","mi")</f>
        <v>4.1600179949097269</v>
      </c>
      <c r="H32" s="23">
        <f>CONVERT(Table_13[[#This Row],[Column5]],"cm","ft")</f>
        <v>78.740157480314963</v>
      </c>
      <c r="I32" s="23">
        <f>Table_13[[#This Row],[Column4]]/Table_13[[#This Row],[Column7]]</f>
        <v>6.6773215432642755E-3</v>
      </c>
      <c r="J32" s="23">
        <f>HOUR(Table_13[[#This Row],[Column2]])</f>
        <v>18</v>
      </c>
      <c r="K32" s="23" t="str">
        <f>IF(Table_13[[#This Row],[Column10]]&lt;12,"M",IF(Table_13[[#This Row],[Column10]]&gt;18,"E","A"))</f>
        <v>A</v>
      </c>
    </row>
    <row r="33" spans="1:11" x14ac:dyDescent="0.3">
      <c r="A33" s="26">
        <v>43278</v>
      </c>
      <c r="B33" s="23">
        <v>0.30069444444444443</v>
      </c>
      <c r="C33" s="23">
        <v>5005.8</v>
      </c>
      <c r="D33" s="23">
        <v>2.1238425925925924E-2</v>
      </c>
      <c r="E33" s="23">
        <v>1835</v>
      </c>
      <c r="F33" s="23" t="s">
        <v>18</v>
      </c>
      <c r="G33" s="23">
        <f>CONVERT(Table_13[[#This Row],[Column3]],"m","mi")</f>
        <v>3.1104599141016465</v>
      </c>
      <c r="H33" s="23">
        <f>CONVERT(Table_13[[#This Row],[Column5]],"cm","ft")</f>
        <v>60.203412073490817</v>
      </c>
      <c r="I33" s="23">
        <f>Table_13[[#This Row],[Column4]]/Table_13[[#This Row],[Column7]]</f>
        <v>6.8280661099790899E-3</v>
      </c>
      <c r="J33" s="23">
        <f>HOUR(Table_13[[#This Row],[Column2]])</f>
        <v>7</v>
      </c>
      <c r="K33" s="23" t="str">
        <f>IF(Table_13[[#This Row],[Column10]]&lt;12,"M",IF(Table_13[[#This Row],[Column10]]&gt;18,"E","A"))</f>
        <v>M</v>
      </c>
    </row>
    <row r="34" spans="1:11" x14ac:dyDescent="0.3">
      <c r="A34" s="26">
        <v>43281</v>
      </c>
      <c r="B34" s="23">
        <v>0.33541666666666664</v>
      </c>
      <c r="C34" s="23">
        <v>8004.2</v>
      </c>
      <c r="D34" s="23">
        <v>3.4618055555555555E-2</v>
      </c>
      <c r="E34" s="23">
        <v>2991</v>
      </c>
      <c r="F34" s="23" t="s">
        <v>18</v>
      </c>
      <c r="G34" s="23">
        <f>CONVERT(Table_13[[#This Row],[Column3]],"m","mi")</f>
        <v>4.9735792969060686</v>
      </c>
      <c r="H34" s="23">
        <f>CONVERT(Table_13[[#This Row],[Column5]],"cm","ft")</f>
        <v>98.129921259842519</v>
      </c>
      <c r="I34" s="23">
        <f>Table_13[[#This Row],[Column4]]/Table_13[[#This Row],[Column7]]</f>
        <v>6.960390794832713E-3</v>
      </c>
      <c r="J34" s="23">
        <f>HOUR(Table_13[[#This Row],[Column2]])</f>
        <v>8</v>
      </c>
      <c r="K34" s="23" t="str">
        <f>IF(Table_13[[#This Row],[Column10]]&lt;12,"M",IF(Table_13[[#This Row],[Column10]]&gt;18,"E","A"))</f>
        <v>M</v>
      </c>
    </row>
    <row r="35" spans="1:11" x14ac:dyDescent="0.3">
      <c r="A35" s="26">
        <v>43283</v>
      </c>
      <c r="B35" s="23">
        <v>0.28402777777777777</v>
      </c>
      <c r="C35" s="23">
        <v>7012.5</v>
      </c>
      <c r="D35" s="23">
        <v>2.9548611111111112E-2</v>
      </c>
      <c r="E35" s="23">
        <v>2553</v>
      </c>
      <c r="F35" s="23" t="s">
        <v>18</v>
      </c>
      <c r="G35" s="23">
        <f>CONVERT(Table_13[[#This Row],[Column3]],"m","mi")</f>
        <v>4.357365485564304</v>
      </c>
      <c r="H35" s="23">
        <f>CONVERT(Table_13[[#This Row],[Column5]],"cm","ft")</f>
        <v>83.759842519685051</v>
      </c>
      <c r="I35" s="23">
        <f>Table_13[[#This Row],[Column4]]/Table_13[[#This Row],[Column7]]</f>
        <v>6.7813019607843149E-3</v>
      </c>
      <c r="J35" s="23">
        <f>HOUR(Table_13[[#This Row],[Column2]])</f>
        <v>6</v>
      </c>
      <c r="K35" s="23" t="str">
        <f>IF(Table_13[[#This Row],[Column10]]&lt;12,"M",IF(Table_13[[#This Row],[Column10]]&gt;18,"E","A"))</f>
        <v>M</v>
      </c>
    </row>
    <row r="36" spans="1:11" x14ac:dyDescent="0.3">
      <c r="A36" s="26">
        <v>43285</v>
      </c>
      <c r="B36" s="23">
        <v>0.29375000000000001</v>
      </c>
      <c r="C36" s="23">
        <v>7004.9</v>
      </c>
      <c r="D36" s="23">
        <v>3.1307870370370368E-2</v>
      </c>
      <c r="E36" s="23">
        <v>2705</v>
      </c>
      <c r="F36" s="23" t="s">
        <v>18</v>
      </c>
      <c r="G36" s="23">
        <f>CONVERT(Table_13[[#This Row],[Column3]],"m","mi")</f>
        <v>4.352643064503301</v>
      </c>
      <c r="H36" s="23">
        <f>CONVERT(Table_13[[#This Row],[Column5]],"cm","ft")</f>
        <v>88.746719160104988</v>
      </c>
      <c r="I36" s="23">
        <f>Table_13[[#This Row],[Column4]]/Table_13[[#This Row],[Column7]]</f>
        <v>7.1928412016350448E-3</v>
      </c>
      <c r="J36" s="23">
        <f>HOUR(Table_13[[#This Row],[Column2]])</f>
        <v>7</v>
      </c>
      <c r="K36" s="23" t="str">
        <f>IF(Table_13[[#This Row],[Column10]]&lt;12,"M",IF(Table_13[[#This Row],[Column10]]&gt;18,"E","A"))</f>
        <v>M</v>
      </c>
    </row>
    <row r="37" spans="1:11" x14ac:dyDescent="0.3">
      <c r="A37" s="26">
        <v>43290</v>
      </c>
      <c r="B37" s="23">
        <v>0.28680555555555554</v>
      </c>
      <c r="C37" s="23">
        <v>7005.8</v>
      </c>
      <c r="D37" s="23">
        <v>2.8715277777777777E-2</v>
      </c>
      <c r="E37" s="23">
        <v>2481</v>
      </c>
      <c r="F37" s="23" t="s">
        <v>19</v>
      </c>
      <c r="G37" s="23">
        <f>CONVERT(Table_13[[#This Row],[Column3]],"m","mi")</f>
        <v>4.3532022985763144</v>
      </c>
      <c r="H37" s="23">
        <f>CONVERT(Table_13[[#This Row],[Column5]],"cm","ft")</f>
        <v>81.397637795275585</v>
      </c>
      <c r="I37" s="23">
        <f>Table_13[[#This Row],[Column4]]/Table_13[[#This Row],[Column7]]</f>
        <v>6.5963573039481572E-3</v>
      </c>
      <c r="J37" s="23">
        <f>HOUR(Table_13[[#This Row],[Column2]])</f>
        <v>6</v>
      </c>
      <c r="K37" s="23" t="str">
        <f>IF(Table_13[[#This Row],[Column10]]&lt;12,"M",IF(Table_13[[#This Row],[Column10]]&gt;18,"E","A"))</f>
        <v>M</v>
      </c>
    </row>
    <row r="38" spans="1:11" x14ac:dyDescent="0.3">
      <c r="A38" s="26">
        <v>43287</v>
      </c>
      <c r="B38" s="23">
        <v>0.29236111111111113</v>
      </c>
      <c r="C38" s="23">
        <v>7004.4</v>
      </c>
      <c r="D38" s="23">
        <v>2.9976851851851852E-2</v>
      </c>
      <c r="E38" s="23">
        <v>2590</v>
      </c>
      <c r="F38" s="23" t="s">
        <v>20</v>
      </c>
      <c r="G38" s="23">
        <f>CONVERT(Table_13[[#This Row],[Column3]],"m","mi")</f>
        <v>4.3523323789071817</v>
      </c>
      <c r="H38" s="23">
        <f>CONVERT(Table_13[[#This Row],[Column5]],"cm","ft")</f>
        <v>84.973753280839901</v>
      </c>
      <c r="I38" s="23">
        <f>Table_13[[#This Row],[Column4]]/Table_13[[#This Row],[Column7]]</f>
        <v>6.8875373574705427E-3</v>
      </c>
      <c r="J38" s="23">
        <f>HOUR(Table_13[[#This Row],[Column2]])</f>
        <v>7</v>
      </c>
      <c r="K38" s="23" t="str">
        <f>IF(Table_13[[#This Row],[Column10]]&lt;12,"M",IF(Table_13[[#This Row],[Column10]]&gt;18,"E","A"))</f>
        <v>M</v>
      </c>
    </row>
    <row r="39" spans="1:11" x14ac:dyDescent="0.3">
      <c r="A39" s="26">
        <v>43292</v>
      </c>
      <c r="B39" s="23">
        <v>0.29791666666666666</v>
      </c>
      <c r="C39" s="23">
        <v>5029.7</v>
      </c>
      <c r="D39" s="23">
        <v>2.1099537037037038E-2</v>
      </c>
      <c r="E39" s="23">
        <v>1823</v>
      </c>
      <c r="F39" s="23" t="s">
        <v>15</v>
      </c>
      <c r="G39" s="23">
        <f>CONVERT(Table_13[[#This Row],[Column3]],"m","mi")</f>
        <v>3.1253106855961188</v>
      </c>
      <c r="H39" s="23">
        <f>CONVERT(Table_13[[#This Row],[Column5]],"cm","ft")</f>
        <v>59.809711286089239</v>
      </c>
      <c r="I39" s="23">
        <f>Table_13[[#This Row],[Column4]]/Table_13[[#This Row],[Column7]]</f>
        <v>6.7511806535843757E-3</v>
      </c>
      <c r="J39" s="23">
        <f>HOUR(Table_13[[#This Row],[Column2]])</f>
        <v>7</v>
      </c>
      <c r="K39" s="23" t="str">
        <f>IF(Table_13[[#This Row],[Column10]]&lt;12,"M",IF(Table_13[[#This Row],[Column10]]&gt;18,"E","A"))</f>
        <v>M</v>
      </c>
    </row>
    <row r="40" spans="1:11" x14ac:dyDescent="0.3">
      <c r="A40" s="26">
        <v>43294</v>
      </c>
      <c r="B40" s="23">
        <v>0.74097222222222225</v>
      </c>
      <c r="C40" s="23">
        <v>8010.7</v>
      </c>
      <c r="D40" s="23">
        <v>3.471064814814815E-2</v>
      </c>
      <c r="E40" s="23">
        <v>2999</v>
      </c>
      <c r="F40" s="23" t="s">
        <v>21</v>
      </c>
      <c r="G40" s="23">
        <f>CONVERT(Table_13[[#This Row],[Column3]],"m","mi")</f>
        <v>4.9776182096556116</v>
      </c>
      <c r="H40" s="23">
        <f>CONVERT(Table_13[[#This Row],[Column5]],"cm","ft")</f>
        <v>98.392388451443566</v>
      </c>
      <c r="I40" s="23">
        <f>Table_13[[#This Row],[Column4]]/Table_13[[#This Row],[Column7]]</f>
        <v>6.9733448179726282E-3</v>
      </c>
      <c r="J40" s="23">
        <f>HOUR(Table_13[[#This Row],[Column2]])</f>
        <v>17</v>
      </c>
      <c r="K40" s="23" t="str">
        <f>IF(Table_13[[#This Row],[Column10]]&lt;12,"M",IF(Table_13[[#This Row],[Column10]]&gt;18,"E","A"))</f>
        <v>A</v>
      </c>
    </row>
    <row r="41" spans="1:11" x14ac:dyDescent="0.3">
      <c r="A41" s="26">
        <v>43297</v>
      </c>
      <c r="B41" s="23">
        <v>0.26944444444444443</v>
      </c>
      <c r="C41" s="23">
        <v>7015.4</v>
      </c>
      <c r="D41" s="23">
        <v>2.6990740740740742E-2</v>
      </c>
      <c r="E41" s="23">
        <v>2332</v>
      </c>
      <c r="F41" s="23" t="s">
        <v>22</v>
      </c>
      <c r="G41" s="23">
        <f>CONVERT(Table_13[[#This Row],[Column3]],"m","mi")</f>
        <v>4.3591674620217926</v>
      </c>
      <c r="H41" s="23">
        <f>CONVERT(Table_13[[#This Row],[Column5]],"cm","ft")</f>
        <v>76.509186351706035</v>
      </c>
      <c r="I41" s="23">
        <f>Table_13[[#This Row],[Column4]]/Table_13[[#This Row],[Column7]]</f>
        <v>6.1917191702064982E-3</v>
      </c>
      <c r="J41" s="23">
        <f>HOUR(Table_13[[#This Row],[Column2]])</f>
        <v>6</v>
      </c>
      <c r="K41" s="23" t="str">
        <f>IF(Table_13[[#This Row],[Column10]]&lt;12,"M",IF(Table_13[[#This Row],[Column10]]&gt;18,"E","A"))</f>
        <v>M</v>
      </c>
    </row>
    <row r="42" spans="1:11" x14ac:dyDescent="0.3">
      <c r="A42" s="26">
        <v>43299</v>
      </c>
      <c r="B42" s="23">
        <v>0.28125</v>
      </c>
      <c r="C42" s="23">
        <v>7009.6</v>
      </c>
      <c r="D42" s="23">
        <v>2.7650462962962963E-2</v>
      </c>
      <c r="E42" s="23">
        <v>2389</v>
      </c>
      <c r="F42" s="23" t="s">
        <v>23</v>
      </c>
      <c r="G42" s="23">
        <f>CONVERT(Table_13[[#This Row],[Column3]],"m","mi")</f>
        <v>4.3555635091068163</v>
      </c>
      <c r="H42" s="23">
        <f>CONVERT(Table_13[[#This Row],[Column5]],"cm","ft")</f>
        <v>78.379265091863516</v>
      </c>
      <c r="I42" s="23">
        <f>Table_13[[#This Row],[Column4]]/Table_13[[#This Row],[Column7]]</f>
        <v>6.3483089857718934E-3</v>
      </c>
      <c r="J42" s="23">
        <f>HOUR(Table_13[[#This Row],[Column2]])</f>
        <v>6</v>
      </c>
      <c r="K42" s="23" t="str">
        <f>IF(Table_13[[#This Row],[Column10]]&lt;12,"M",IF(Table_13[[#This Row],[Column10]]&gt;18,"E","A"))</f>
        <v>M</v>
      </c>
    </row>
    <row r="43" spans="1:11" x14ac:dyDescent="0.3">
      <c r="A43" s="26">
        <v>43301</v>
      </c>
      <c r="B43" s="23">
        <v>0.75277777777777777</v>
      </c>
      <c r="C43" s="23">
        <v>8002.8</v>
      </c>
      <c r="D43" s="23">
        <v>3.2303240740740743E-2</v>
      </c>
      <c r="E43" s="23">
        <v>2791</v>
      </c>
      <c r="F43" s="23" t="s">
        <v>24</v>
      </c>
      <c r="G43" s="23">
        <f>CONVERT(Table_13[[#This Row],[Column3]],"m","mi")</f>
        <v>4.972709377236936</v>
      </c>
      <c r="H43" s="23">
        <f>CONVERT(Table_13[[#This Row],[Column5]],"cm","ft")</f>
        <v>91.568241469816272</v>
      </c>
      <c r="I43" s="23">
        <f>Table_13[[#This Row],[Column4]]/Table_13[[#This Row],[Column7]]</f>
        <v>6.4961046966894934E-3</v>
      </c>
      <c r="J43" s="23">
        <f>HOUR(Table_13[[#This Row],[Column2]])</f>
        <v>18</v>
      </c>
      <c r="K43" s="23" t="str">
        <f>IF(Table_13[[#This Row],[Column10]]&lt;12,"M",IF(Table_13[[#This Row],[Column10]]&gt;18,"E","A"))</f>
        <v>A</v>
      </c>
    </row>
    <row r="44" spans="1:11" x14ac:dyDescent="0.3">
      <c r="A44" s="26">
        <v>43304</v>
      </c>
      <c r="B44" s="23">
        <v>0.29166666666666669</v>
      </c>
      <c r="C44" s="23">
        <v>7029.5</v>
      </c>
      <c r="D44" s="23">
        <v>2.7743055555555556E-2</v>
      </c>
      <c r="E44" s="23">
        <v>2397</v>
      </c>
      <c r="F44" s="23" t="s">
        <v>15</v>
      </c>
      <c r="G44" s="23">
        <f>CONVERT(Table_13[[#This Row],[Column3]],"m","mi")</f>
        <v>4.3679287958323387</v>
      </c>
      <c r="H44" s="23">
        <f>CONVERT(Table_13[[#This Row],[Column5]],"cm","ft")</f>
        <v>78.641732283464577</v>
      </c>
      <c r="I44" s="23">
        <f>Table_13[[#This Row],[Column4]]/Table_13[[#This Row],[Column7]]</f>
        <v>6.3515356711003629E-3</v>
      </c>
      <c r="J44" s="23">
        <f>HOUR(Table_13[[#This Row],[Column2]])</f>
        <v>7</v>
      </c>
      <c r="K44" s="23" t="str">
        <f>IF(Table_13[[#This Row],[Column10]]&lt;12,"M",IF(Table_13[[#This Row],[Column10]]&gt;18,"E","A"))</f>
        <v>M</v>
      </c>
    </row>
    <row r="45" spans="1:11" x14ac:dyDescent="0.3">
      <c r="A45" s="26">
        <v>43306</v>
      </c>
      <c r="B45" s="23">
        <v>0.25833333333333336</v>
      </c>
      <c r="C45" s="23">
        <v>7004.9</v>
      </c>
      <c r="D45" s="23">
        <v>2.7083333333333334E-2</v>
      </c>
      <c r="E45" s="23">
        <v>2340</v>
      </c>
      <c r="F45" s="23" t="s">
        <v>9</v>
      </c>
      <c r="G45" s="23">
        <f>CONVERT(Table_13[[#This Row],[Column3]],"m","mi")</f>
        <v>4.352643064503301</v>
      </c>
      <c r="H45" s="23">
        <f>CONVERT(Table_13[[#This Row],[Column5]],"cm","ft")</f>
        <v>76.771653543307082</v>
      </c>
      <c r="I45" s="23">
        <f>Table_13[[#This Row],[Column4]]/Table_13[[#This Row],[Column7]]</f>
        <v>6.2222729803423317E-3</v>
      </c>
      <c r="J45" s="23">
        <f>HOUR(Table_13[[#This Row],[Column2]])</f>
        <v>6</v>
      </c>
      <c r="K45" s="23" t="str">
        <f>IF(Table_13[[#This Row],[Column10]]&lt;12,"M",IF(Table_13[[#This Row],[Column10]]&gt;18,"E","A"))</f>
        <v>M</v>
      </c>
    </row>
    <row r="46" spans="1:11" x14ac:dyDescent="0.3">
      <c r="A46" s="26">
        <v>43309</v>
      </c>
      <c r="B46" s="23">
        <v>0.85972222222222228</v>
      </c>
      <c r="C46" s="23">
        <v>5009.6000000000004</v>
      </c>
      <c r="D46" s="23">
        <v>2.0868055555555556E-2</v>
      </c>
      <c r="E46" s="23">
        <v>1803</v>
      </c>
      <c r="F46" s="23" t="s">
        <v>9</v>
      </c>
      <c r="G46" s="23">
        <f>CONVERT(Table_13[[#This Row],[Column3]],"m","mi")</f>
        <v>3.1128211246321484</v>
      </c>
      <c r="H46" s="23">
        <f>CONVERT(Table_13[[#This Row],[Column5]],"cm","ft")</f>
        <v>59.153543307086615</v>
      </c>
      <c r="I46" s="23">
        <f>Table_13[[#This Row],[Column4]]/Table_13[[#This Row],[Column7]]</f>
        <v>6.7039045033535612E-3</v>
      </c>
      <c r="J46" s="23">
        <f>HOUR(Table_13[[#This Row],[Column2]])</f>
        <v>20</v>
      </c>
      <c r="K46" s="23" t="str">
        <f>IF(Table_13[[#This Row],[Column10]]&lt;12,"M",IF(Table_13[[#This Row],[Column10]]&gt;18,"E","A"))</f>
        <v>E</v>
      </c>
    </row>
    <row r="47" spans="1:11" x14ac:dyDescent="0.3">
      <c r="A47" s="26">
        <v>43311</v>
      </c>
      <c r="B47" s="23">
        <v>0.2673611111111111</v>
      </c>
      <c r="C47" s="23">
        <v>6364.6</v>
      </c>
      <c r="D47" s="23">
        <v>2.4305555555555556E-2</v>
      </c>
      <c r="E47" s="23">
        <v>2100</v>
      </c>
      <c r="F47" s="23" t="s">
        <v>9</v>
      </c>
      <c r="G47" s="23">
        <f>CONVERT(Table_13[[#This Row],[Column3]],"m","mi")</f>
        <v>3.9547790901137359</v>
      </c>
      <c r="H47" s="23">
        <f>CONVERT(Table_13[[#This Row],[Column5]],"cm","ft")</f>
        <v>68.897637795275585</v>
      </c>
      <c r="I47" s="23">
        <f>Table_13[[#This Row],[Column4]]/Table_13[[#This Row],[Column7]]</f>
        <v>6.14586933978569E-3</v>
      </c>
      <c r="J47" s="23">
        <f>HOUR(Table_13[[#This Row],[Column2]])</f>
        <v>6</v>
      </c>
      <c r="K47" s="23" t="str">
        <f>IF(Table_13[[#This Row],[Column10]]&lt;12,"M",IF(Table_13[[#This Row],[Column10]]&gt;18,"E","A"))</f>
        <v>M</v>
      </c>
    </row>
    <row r="48" spans="1:11" x14ac:dyDescent="0.3">
      <c r="A48" s="26">
        <v>43313</v>
      </c>
      <c r="B48" s="23">
        <v>0.25694444444444442</v>
      </c>
      <c r="C48" s="23">
        <v>6279.7</v>
      </c>
      <c r="D48" s="23">
        <v>2.449074074074074E-2</v>
      </c>
      <c r="E48" s="23">
        <v>2116</v>
      </c>
      <c r="F48" s="23" t="s">
        <v>25</v>
      </c>
      <c r="G48" s="23">
        <f>CONVERT(Table_13[[#This Row],[Column3]],"m","mi")</f>
        <v>3.9020246758927861</v>
      </c>
      <c r="H48" s="23">
        <f>CONVERT(Table_13[[#This Row],[Column5]],"cm","ft")</f>
        <v>69.422572178477694</v>
      </c>
      <c r="I48" s="23">
        <f>Table_13[[#This Row],[Column4]]/Table_13[[#This Row],[Column7]]</f>
        <v>6.2764187248860086E-3</v>
      </c>
      <c r="J48" s="23">
        <f>HOUR(Table_13[[#This Row],[Column2]])</f>
        <v>6</v>
      </c>
      <c r="K48" s="23" t="str">
        <f>IF(Table_13[[#This Row],[Column10]]&lt;12,"M",IF(Table_13[[#This Row],[Column10]]&gt;18,"E","A"))</f>
        <v>M</v>
      </c>
    </row>
    <row r="49" spans="1:11" x14ac:dyDescent="0.3">
      <c r="A49" s="26">
        <v>43315</v>
      </c>
      <c r="B49" s="23">
        <v>0.26944444444444443</v>
      </c>
      <c r="C49" s="23">
        <v>8631.7000000000007</v>
      </c>
      <c r="D49" s="23">
        <v>3.4803240740740739E-2</v>
      </c>
      <c r="E49" s="23">
        <v>3007</v>
      </c>
      <c r="F49" s="23" t="s">
        <v>10</v>
      </c>
      <c r="G49" s="23">
        <f>CONVERT(Table_13[[#This Row],[Column3]],"m","mi")</f>
        <v>5.3634897200349956</v>
      </c>
      <c r="H49" s="23">
        <f>CONVERT(Table_13[[#This Row],[Column5]],"cm","ft")</f>
        <v>98.654855643044613</v>
      </c>
      <c r="I49" s="23">
        <f>Table_13[[#This Row],[Column4]]/Table_13[[#This Row],[Column7]]</f>
        <v>6.4889172082749245E-3</v>
      </c>
      <c r="J49" s="23">
        <f>HOUR(Table_13[[#This Row],[Column2]])</f>
        <v>6</v>
      </c>
      <c r="K49" s="23" t="str">
        <f>IF(Table_13[[#This Row],[Column10]]&lt;12,"M",IF(Table_13[[#This Row],[Column10]]&gt;18,"E","A"))</f>
        <v>M</v>
      </c>
    </row>
    <row r="50" spans="1:11" x14ac:dyDescent="0.3">
      <c r="A50" s="26">
        <v>43320</v>
      </c>
      <c r="B50" s="23">
        <v>0.23055555555555557</v>
      </c>
      <c r="C50" s="23">
        <v>5701.7</v>
      </c>
      <c r="D50" s="23">
        <v>2.4722222222222222E-2</v>
      </c>
      <c r="E50" s="23">
        <v>2136</v>
      </c>
      <c r="F50" s="23" t="s">
        <v>10</v>
      </c>
      <c r="G50" s="23">
        <f>CONVERT(Table_13[[#This Row],[Column3]],"m","mi")</f>
        <v>3.5428721267796073</v>
      </c>
      <c r="H50" s="23">
        <f>CONVERT(Table_13[[#This Row],[Column5]],"cm","ft")</f>
        <v>70.078740157480311</v>
      </c>
      <c r="I50" s="23">
        <f>Table_13[[#This Row],[Column4]]/Table_13[[#This Row],[Column7]]</f>
        <v>6.9780170826244797E-3</v>
      </c>
      <c r="J50" s="23">
        <f>HOUR(Table_13[[#This Row],[Column2]])</f>
        <v>5</v>
      </c>
      <c r="K50" s="23" t="str">
        <f>IF(Table_13[[#This Row],[Column10]]&lt;12,"M",IF(Table_13[[#This Row],[Column10]]&gt;18,"E","A"))</f>
        <v>M</v>
      </c>
    </row>
    <row r="51" spans="1:11" x14ac:dyDescent="0.3">
      <c r="A51" s="26">
        <v>43322</v>
      </c>
      <c r="B51" s="23">
        <v>0.26666666666666666</v>
      </c>
      <c r="C51" s="23">
        <v>8590.4</v>
      </c>
      <c r="D51" s="23">
        <v>3.4930555555555555E-2</v>
      </c>
      <c r="E51" s="23">
        <v>3018</v>
      </c>
      <c r="F51" s="23" t="s">
        <v>10</v>
      </c>
      <c r="G51" s="23">
        <f>CONVERT(Table_13[[#This Row],[Column3]],"m","mi")</f>
        <v>5.3378270897955939</v>
      </c>
      <c r="H51" s="23">
        <f>CONVERT(Table_13[[#This Row],[Column5]],"cm","ft")</f>
        <v>99.015748031496059</v>
      </c>
      <c r="I51" s="23">
        <f>Table_13[[#This Row],[Column4]]/Table_13[[#This Row],[Column7]]</f>
        <v>6.5439653566772204E-3</v>
      </c>
      <c r="J51" s="23">
        <f>HOUR(Table_13[[#This Row],[Column2]])</f>
        <v>6</v>
      </c>
      <c r="K51" s="23" t="str">
        <f>IF(Table_13[[#This Row],[Column10]]&lt;12,"M",IF(Table_13[[#This Row],[Column10]]&gt;18,"E","A"))</f>
        <v>M</v>
      </c>
    </row>
    <row r="52" spans="1:11" x14ac:dyDescent="0.3">
      <c r="A52" s="26">
        <v>43325</v>
      </c>
      <c r="B52" s="23">
        <v>0.27430555555555558</v>
      </c>
      <c r="C52" s="23">
        <v>6271.6</v>
      </c>
      <c r="D52" s="23">
        <v>2.4421296296296295E-2</v>
      </c>
      <c r="E52" s="23">
        <v>2110</v>
      </c>
      <c r="F52" s="23" t="s">
        <v>26</v>
      </c>
      <c r="G52" s="23">
        <f>CONVERT(Table_13[[#This Row],[Column3]],"m","mi")</f>
        <v>3.8969915692356638</v>
      </c>
      <c r="H52" s="23">
        <f>CONVERT(Table_13[[#This Row],[Column5]],"cm","ft")</f>
        <v>69.225721784776908</v>
      </c>
      <c r="I52" s="23">
        <f>Table_13[[#This Row],[Column4]]/Table_13[[#This Row],[Column7]]</f>
        <v>6.2667049344133337E-3</v>
      </c>
      <c r="J52" s="23">
        <f>HOUR(Table_13[[#This Row],[Column2]])</f>
        <v>6</v>
      </c>
      <c r="K52" s="23" t="str">
        <f>IF(Table_13[[#This Row],[Column10]]&lt;12,"M",IF(Table_13[[#This Row],[Column10]]&gt;18,"E","A"))</f>
        <v>M</v>
      </c>
    </row>
    <row r="53" spans="1:11" x14ac:dyDescent="0.3">
      <c r="A53" s="26">
        <v>43327</v>
      </c>
      <c r="B53" s="23">
        <v>0.26666666666666666</v>
      </c>
      <c r="C53" s="23">
        <v>6125.1</v>
      </c>
      <c r="D53" s="23">
        <v>2.4409722222222222E-2</v>
      </c>
      <c r="E53" s="23">
        <v>2109</v>
      </c>
      <c r="F53" s="23" t="s">
        <v>27</v>
      </c>
      <c r="G53" s="23">
        <f>CONVERT(Table_13[[#This Row],[Column3]],"m","mi")</f>
        <v>3.8059606895728941</v>
      </c>
      <c r="H53" s="23">
        <f>CONVERT(Table_13[[#This Row],[Column5]],"cm","ft")</f>
        <v>69.19291338582677</v>
      </c>
      <c r="I53" s="23">
        <f>Table_13[[#This Row],[Column4]]/Table_13[[#This Row],[Column7]]</f>
        <v>6.413550799170626E-3</v>
      </c>
      <c r="J53" s="23">
        <f>HOUR(Table_13[[#This Row],[Column2]])</f>
        <v>6</v>
      </c>
      <c r="K53" s="23" t="str">
        <f>IF(Table_13[[#This Row],[Column10]]&lt;12,"M",IF(Table_13[[#This Row],[Column10]]&gt;18,"E","A"))</f>
        <v>M</v>
      </c>
    </row>
    <row r="54" spans="1:11" x14ac:dyDescent="0.3">
      <c r="A54" s="26">
        <v>43330</v>
      </c>
      <c r="B54" s="23">
        <v>0.29583333333333334</v>
      </c>
      <c r="C54" s="23">
        <v>8884.6</v>
      </c>
      <c r="D54" s="23">
        <v>3.516203703703704E-2</v>
      </c>
      <c r="E54" s="23">
        <v>3038</v>
      </c>
      <c r="F54" s="23" t="s">
        <v>23</v>
      </c>
      <c r="G54" s="23">
        <f>CONVERT(Table_13[[#This Row],[Column3]],"m","mi")</f>
        <v>5.5206344945518175</v>
      </c>
      <c r="H54" s="23">
        <f>CONVERT(Table_13[[#This Row],[Column5]],"cm","ft")</f>
        <v>99.671916010498677</v>
      </c>
      <c r="I54" s="23">
        <f>Table_13[[#This Row],[Column4]]/Table_13[[#This Row],[Column7]]</f>
        <v>6.3692021400325663E-3</v>
      </c>
      <c r="J54" s="23">
        <f>HOUR(Table_13[[#This Row],[Column2]])</f>
        <v>7</v>
      </c>
      <c r="K54" s="23" t="str">
        <f>IF(Table_13[[#This Row],[Column10]]&lt;12,"M",IF(Table_13[[#This Row],[Column10]]&gt;18,"E","A"))</f>
        <v>M</v>
      </c>
    </row>
    <row r="55" spans="1:11" x14ac:dyDescent="0.3">
      <c r="A55" s="26">
        <v>43332</v>
      </c>
      <c r="B55" s="23">
        <v>0.90555555555555556</v>
      </c>
      <c r="C55" s="23">
        <v>9270</v>
      </c>
      <c r="D55" s="23">
        <v>3.8368055555555558E-2</v>
      </c>
      <c r="E55" s="23">
        <v>3315</v>
      </c>
      <c r="F55" s="23" t="s">
        <v>28</v>
      </c>
      <c r="G55" s="23">
        <f>CONVERT(Table_13[[#This Row],[Column3]],"m","mi")</f>
        <v>5.7601109520400859</v>
      </c>
      <c r="H55" s="23">
        <f>CONVERT(Table_13[[#This Row],[Column5]],"cm","ft")</f>
        <v>108.75984251968505</v>
      </c>
      <c r="I55" s="23">
        <f>Table_13[[#This Row],[Column4]]/Table_13[[#This Row],[Column7]]</f>
        <v>6.6609924487594395E-3</v>
      </c>
      <c r="J55" s="23">
        <f>HOUR(Table_13[[#This Row],[Column2]])</f>
        <v>21</v>
      </c>
      <c r="K55" s="23" t="str">
        <f>IF(Table_13[[#This Row],[Column10]]&lt;12,"M",IF(Table_13[[#This Row],[Column10]]&gt;18,"E","A"))</f>
        <v>E</v>
      </c>
    </row>
    <row r="56" spans="1:11" x14ac:dyDescent="0.3">
      <c r="A56" s="26">
        <v>43336</v>
      </c>
      <c r="B56" s="23">
        <v>0.85138888888888886</v>
      </c>
      <c r="C56" s="23">
        <v>6197.6</v>
      </c>
      <c r="D56" s="23">
        <v>2.4386574074074074E-2</v>
      </c>
      <c r="E56" s="23">
        <v>2107</v>
      </c>
      <c r="F56" s="23" t="s">
        <v>29</v>
      </c>
      <c r="G56" s="23">
        <f>CONVERT(Table_13[[#This Row],[Column3]],"m","mi")</f>
        <v>3.8510101010101012</v>
      </c>
      <c r="H56" s="23">
        <f>CONVERT(Table_13[[#This Row],[Column5]],"cm","ft")</f>
        <v>69.127296587926509</v>
      </c>
      <c r="I56" s="23">
        <f>Table_13[[#This Row],[Column4]]/Table_13[[#This Row],[Column7]]</f>
        <v>6.3325136612021856E-3</v>
      </c>
      <c r="J56" s="23">
        <f>HOUR(Table_13[[#This Row],[Column2]])</f>
        <v>20</v>
      </c>
      <c r="K56" s="23" t="str">
        <f>IF(Table_13[[#This Row],[Column10]]&lt;12,"M",IF(Table_13[[#This Row],[Column10]]&gt;18,"E","A"))</f>
        <v>E</v>
      </c>
    </row>
    <row r="57" spans="1:11" x14ac:dyDescent="0.3">
      <c r="A57" s="26">
        <v>43337</v>
      </c>
      <c r="B57" s="23">
        <v>0.78888888888888886</v>
      </c>
      <c r="C57" s="23">
        <v>6061</v>
      </c>
      <c r="D57" s="23">
        <v>2.5335648148148149E-2</v>
      </c>
      <c r="E57" s="23">
        <v>2189</v>
      </c>
      <c r="F57" s="23" t="s">
        <v>30</v>
      </c>
      <c r="G57" s="23">
        <f>CONVERT(Table_13[[#This Row],[Column3]],"m","mi")</f>
        <v>3.7661307961504811</v>
      </c>
      <c r="H57" s="23">
        <f>CONVERT(Table_13[[#This Row],[Column5]],"cm","ft")</f>
        <v>71.817585301837269</v>
      </c>
      <c r="I57" s="23">
        <f>Table_13[[#This Row],[Column4]]/Table_13[[#This Row],[Column7]]</f>
        <v>6.7272353297035698E-3</v>
      </c>
      <c r="J57" s="23">
        <f>HOUR(Table_13[[#This Row],[Column2]])</f>
        <v>18</v>
      </c>
      <c r="K57" s="23" t="str">
        <f>IF(Table_13[[#This Row],[Column10]]&lt;12,"M",IF(Table_13[[#This Row],[Column10]]&gt;18,"E","A"))</f>
        <v>A</v>
      </c>
    </row>
    <row r="58" spans="1:11" x14ac:dyDescent="0.3">
      <c r="A58" s="26">
        <v>43339</v>
      </c>
      <c r="B58" s="23">
        <v>0.83472222222222225</v>
      </c>
      <c r="C58" s="23">
        <v>6227</v>
      </c>
      <c r="D58" s="23">
        <v>2.4930555555555556E-2</v>
      </c>
      <c r="E58" s="23">
        <v>2154</v>
      </c>
      <c r="F58" s="23" t="s">
        <v>30</v>
      </c>
      <c r="G58" s="23">
        <f>CONVERT(Table_13[[#This Row],[Column3]],"m","mi")</f>
        <v>3.8692784140618786</v>
      </c>
      <c r="H58" s="23">
        <f>CONVERT(Table_13[[#This Row],[Column5]],"cm","ft")</f>
        <v>70.669291338582681</v>
      </c>
      <c r="I58" s="23">
        <f>Table_13[[#This Row],[Column4]]/Table_13[[#This Row],[Column7]]</f>
        <v>6.4432053958567532E-3</v>
      </c>
      <c r="J58" s="23">
        <f>HOUR(Table_13[[#This Row],[Column2]])</f>
        <v>20</v>
      </c>
      <c r="K58" s="23" t="str">
        <f>IF(Table_13[[#This Row],[Column10]]&lt;12,"M",IF(Table_13[[#This Row],[Column10]]&gt;18,"E","A"))</f>
        <v>E</v>
      </c>
    </row>
    <row r="59" spans="1:11" x14ac:dyDescent="0.3">
      <c r="A59" s="26">
        <v>43343</v>
      </c>
      <c r="B59" s="23">
        <v>0.77847222222222223</v>
      </c>
      <c r="C59" s="23">
        <v>10041.1</v>
      </c>
      <c r="D59" s="23">
        <v>4.0312500000000001E-2</v>
      </c>
      <c r="E59" s="23">
        <v>3483</v>
      </c>
      <c r="F59" s="23" t="s">
        <v>30</v>
      </c>
      <c r="G59" s="23">
        <f>CONVERT(Table_13[[#This Row],[Column3]],"m","mi")</f>
        <v>6.2392502783742945</v>
      </c>
      <c r="H59" s="23">
        <f>CONVERT(Table_13[[#This Row],[Column5]],"cm","ft")</f>
        <v>114.2716535433071</v>
      </c>
      <c r="I59" s="23">
        <f>Table_13[[#This Row],[Column4]]/Table_13[[#This Row],[Column7]]</f>
        <v>6.4611128262839724E-3</v>
      </c>
      <c r="J59" s="23">
        <f>HOUR(Table_13[[#This Row],[Column2]])</f>
        <v>18</v>
      </c>
      <c r="K59" s="23" t="str">
        <f>IF(Table_13[[#This Row],[Column10]]&lt;12,"M",IF(Table_13[[#This Row],[Column10]]&gt;18,"E","A"))</f>
        <v>A</v>
      </c>
    </row>
    <row r="60" spans="1:11" x14ac:dyDescent="0.3">
      <c r="A60" s="26">
        <v>43347</v>
      </c>
      <c r="B60" s="23">
        <v>0.25486111111111109</v>
      </c>
      <c r="C60" s="23">
        <v>6164.4</v>
      </c>
      <c r="D60" s="23">
        <v>2.4421296296296295E-2</v>
      </c>
      <c r="E60" s="23">
        <v>2110</v>
      </c>
      <c r="F60" s="23" t="s">
        <v>23</v>
      </c>
      <c r="G60" s="23">
        <f>CONVERT(Table_13[[#This Row],[Column3]],"m","mi")</f>
        <v>3.8303805774278215</v>
      </c>
      <c r="H60" s="23">
        <f>CONVERT(Table_13[[#This Row],[Column5]],"cm","ft")</f>
        <v>69.225721784776908</v>
      </c>
      <c r="I60" s="23">
        <f>Table_13[[#This Row],[Column4]]/Table_13[[#This Row],[Column7]]</f>
        <v>6.3756840352129432E-3</v>
      </c>
      <c r="J60" s="23">
        <f>HOUR(Table_13[[#This Row],[Column2]])</f>
        <v>6</v>
      </c>
      <c r="K60" s="23" t="str">
        <f>IF(Table_13[[#This Row],[Column10]]&lt;12,"M",IF(Table_13[[#This Row],[Column10]]&gt;18,"E","A"))</f>
        <v>M</v>
      </c>
    </row>
    <row r="61" spans="1:11" x14ac:dyDescent="0.3">
      <c r="A61" s="26">
        <v>43350</v>
      </c>
      <c r="B61" s="23">
        <v>0.79305555555555551</v>
      </c>
      <c r="C61" s="23">
        <v>6595.9</v>
      </c>
      <c r="D61" s="23">
        <v>2.4421296296296295E-2</v>
      </c>
      <c r="E61" s="23">
        <v>2110</v>
      </c>
      <c r="F61" s="23" t="s">
        <v>31</v>
      </c>
      <c r="G61" s="23">
        <f>CONVERT(Table_13[[#This Row],[Column3]],"m","mi")</f>
        <v>4.0985022468782315</v>
      </c>
      <c r="H61" s="23">
        <f>CONVERT(Table_13[[#This Row],[Column5]],"cm","ft")</f>
        <v>69.225721784776908</v>
      </c>
      <c r="I61" s="23">
        <f>Table_13[[#This Row],[Column4]]/Table_13[[#This Row],[Column7]]</f>
        <v>5.9585904374939982E-3</v>
      </c>
      <c r="J61" s="23">
        <f>HOUR(Table_13[[#This Row],[Column2]])</f>
        <v>19</v>
      </c>
      <c r="K61" s="23" t="str">
        <f>IF(Table_13[[#This Row],[Column10]]&lt;12,"M",IF(Table_13[[#This Row],[Column10]]&gt;18,"E","A"))</f>
        <v>E</v>
      </c>
    </row>
    <row r="62" spans="1:11" x14ac:dyDescent="0.3">
      <c r="A62" s="26">
        <v>43353</v>
      </c>
      <c r="B62" s="23">
        <v>0.76597222222222228</v>
      </c>
      <c r="C62" s="23">
        <v>7404.7</v>
      </c>
      <c r="D62" s="23">
        <v>2.7916666666666666E-2</v>
      </c>
      <c r="E62" s="23">
        <v>2412</v>
      </c>
      <c r="F62" s="23" t="s">
        <v>32</v>
      </c>
      <c r="G62" s="23">
        <f>CONVERT(Table_13[[#This Row],[Column3]],"m","mi")</f>
        <v>4.6010672671597872</v>
      </c>
      <c r="H62" s="23">
        <f>CONVERT(Table_13[[#This Row],[Column5]],"cm","ft")</f>
        <v>79.133858267716533</v>
      </c>
      <c r="I62" s="23">
        <f>Table_13[[#This Row],[Column4]]/Table_13[[#This Row],[Column7]]</f>
        <v>6.0674328467054698E-3</v>
      </c>
      <c r="J62" s="23">
        <f>HOUR(Table_13[[#This Row],[Column2]])</f>
        <v>18</v>
      </c>
      <c r="K62" s="23" t="str">
        <f>IF(Table_13[[#This Row],[Column10]]&lt;12,"M",IF(Table_13[[#This Row],[Column10]]&gt;18,"E","A"))</f>
        <v>A</v>
      </c>
    </row>
    <row r="63" spans="1:11" x14ac:dyDescent="0.3">
      <c r="A63" s="26">
        <v>43356</v>
      </c>
      <c r="B63" s="23">
        <v>0.85416666666666663</v>
      </c>
      <c r="C63" s="23">
        <v>7850.2</v>
      </c>
      <c r="D63" s="23">
        <v>3.1539351851851853E-2</v>
      </c>
      <c r="E63" s="23">
        <v>2725</v>
      </c>
      <c r="F63" s="23" t="s">
        <v>33</v>
      </c>
      <c r="G63" s="23">
        <f>CONVERT(Table_13[[#This Row],[Column3]],"m","mi")</f>
        <v>4.8778881333015187</v>
      </c>
      <c r="H63" s="23">
        <f>CONVERT(Table_13[[#This Row],[Column5]],"cm","ft")</f>
        <v>89.402887139107605</v>
      </c>
      <c r="I63" s="23">
        <f>Table_13[[#This Row],[Column4]]/Table_13[[#This Row],[Column7]]</f>
        <v>6.4657800650514217E-3</v>
      </c>
      <c r="J63" s="23">
        <f>HOUR(Table_13[[#This Row],[Column2]])</f>
        <v>20</v>
      </c>
      <c r="K63" s="23" t="str">
        <f>IF(Table_13[[#This Row],[Column10]]&lt;12,"M",IF(Table_13[[#This Row],[Column10]]&gt;18,"E","A"))</f>
        <v>E</v>
      </c>
    </row>
    <row r="64" spans="1:11" x14ac:dyDescent="0.3">
      <c r="A64" s="26">
        <v>43358</v>
      </c>
      <c r="B64" s="23">
        <v>0.8618055555555556</v>
      </c>
      <c r="C64" s="23">
        <v>9200.7000000000007</v>
      </c>
      <c r="D64" s="23">
        <v>3.5185185185185187E-2</v>
      </c>
      <c r="E64" s="23">
        <v>3040</v>
      </c>
      <c r="F64" s="23" t="s">
        <v>33</v>
      </c>
      <c r="G64" s="23">
        <f>CONVERT(Table_13[[#This Row],[Column3]],"m","mi")</f>
        <v>5.7170499284180387</v>
      </c>
      <c r="H64" s="23">
        <f>CONVERT(Table_13[[#This Row],[Column5]],"cm","ft")</f>
        <v>99.737532808398953</v>
      </c>
      <c r="I64" s="23">
        <f>Table_13[[#This Row],[Column4]]/Table_13[[#This Row],[Column7]]</f>
        <v>6.1544302788555947E-3</v>
      </c>
      <c r="J64" s="23">
        <f>HOUR(Table_13[[#This Row],[Column2]])</f>
        <v>20</v>
      </c>
      <c r="K64" s="23" t="str">
        <f>IF(Table_13[[#This Row],[Column10]]&lt;12,"M",IF(Table_13[[#This Row],[Column10]]&gt;18,"E","A"))</f>
        <v>E</v>
      </c>
    </row>
    <row r="65" spans="1:11" x14ac:dyDescent="0.3">
      <c r="A65" s="26">
        <v>43362</v>
      </c>
      <c r="B65" s="23">
        <v>0.75972222222222219</v>
      </c>
      <c r="C65" s="23">
        <v>7485.4</v>
      </c>
      <c r="D65" s="23">
        <v>2.8715277777777777E-2</v>
      </c>
      <c r="E65" s="23">
        <v>2481</v>
      </c>
      <c r="F65" s="23" t="s">
        <v>33</v>
      </c>
      <c r="G65" s="23">
        <f>CONVERT(Table_13[[#This Row],[Column3]],"m","mi")</f>
        <v>4.6512119223733395</v>
      </c>
      <c r="H65" s="23">
        <f>CONVERT(Table_13[[#This Row],[Column5]],"cm","ft")</f>
        <v>81.397637795275585</v>
      </c>
      <c r="I65" s="23">
        <f>Table_13[[#This Row],[Column4]]/Table_13[[#This Row],[Column7]]</f>
        <v>6.1737195073075591E-3</v>
      </c>
      <c r="J65" s="23">
        <f>HOUR(Table_13[[#This Row],[Column2]])</f>
        <v>18</v>
      </c>
      <c r="K65" s="23" t="str">
        <f>IF(Table_13[[#This Row],[Column10]]&lt;12,"M",IF(Table_13[[#This Row],[Column10]]&gt;18,"E","A"))</f>
        <v>A</v>
      </c>
    </row>
    <row r="66" spans="1:11" x14ac:dyDescent="0.3">
      <c r="A66" s="26">
        <v>43365</v>
      </c>
      <c r="B66" s="23">
        <v>0.78611111111111109</v>
      </c>
      <c r="C66" s="23">
        <v>9147.7000000000007</v>
      </c>
      <c r="D66" s="23">
        <v>3.5439814814814813E-2</v>
      </c>
      <c r="E66" s="23">
        <v>3062</v>
      </c>
      <c r="F66" s="23" t="s">
        <v>33</v>
      </c>
      <c r="G66" s="23">
        <f>CONVERT(Table_13[[#This Row],[Column3]],"m","mi")</f>
        <v>5.6841172552294603</v>
      </c>
      <c r="H66" s="23">
        <f>CONVERT(Table_13[[#This Row],[Column5]],"cm","ft")</f>
        <v>100.45931758530183</v>
      </c>
      <c r="I66" s="23">
        <f>Table_13[[#This Row],[Column4]]/Table_13[[#This Row],[Column7]]</f>
        <v>6.2348845429270007E-3</v>
      </c>
      <c r="J66" s="23">
        <f>HOUR(Table_13[[#This Row],[Column2]])</f>
        <v>18</v>
      </c>
      <c r="K66" s="23" t="str">
        <f>IF(Table_13[[#This Row],[Column10]]&lt;12,"M",IF(Table_13[[#This Row],[Column10]]&gt;18,"E","A"))</f>
        <v>A</v>
      </c>
    </row>
    <row r="67" spans="1:11" x14ac:dyDescent="0.3">
      <c r="A67" s="26">
        <v>43373</v>
      </c>
      <c r="B67" s="23">
        <v>0.76736111111111116</v>
      </c>
      <c r="C67" s="23">
        <v>6869.1</v>
      </c>
      <c r="D67" s="23">
        <v>2.8020833333333332E-2</v>
      </c>
      <c r="E67" s="23">
        <v>2421</v>
      </c>
      <c r="F67" s="23" t="s">
        <v>33</v>
      </c>
      <c r="G67" s="23">
        <f>CONVERT(Table_13[[#This Row],[Column3]],"m","mi")</f>
        <v>4.2682608565974709</v>
      </c>
      <c r="H67" s="23">
        <f>CONVERT(Table_13[[#This Row],[Column5]],"cm","ft")</f>
        <v>79.429133858267718</v>
      </c>
      <c r="I67" s="23">
        <f>Table_13[[#This Row],[Column4]]/Table_13[[#This Row],[Column7]]</f>
        <v>6.5649299034808047E-3</v>
      </c>
      <c r="J67" s="23">
        <f>HOUR(Table_13[[#This Row],[Column2]])</f>
        <v>18</v>
      </c>
      <c r="K67" s="23" t="str">
        <f>IF(Table_13[[#This Row],[Column10]]&lt;12,"M",IF(Table_13[[#This Row],[Column10]]&gt;18,"E","A"))</f>
        <v>A</v>
      </c>
    </row>
    <row r="68" spans="1:11" x14ac:dyDescent="0.3">
      <c r="A68" s="26">
        <v>43378</v>
      </c>
      <c r="B68" s="23">
        <v>0.76527777777777772</v>
      </c>
      <c r="C68" s="23">
        <v>9206.9</v>
      </c>
      <c r="D68" s="23">
        <v>3.4780092592592592E-2</v>
      </c>
      <c r="E68" s="23">
        <v>3005</v>
      </c>
      <c r="F68" s="23" t="s">
        <v>28</v>
      </c>
      <c r="G68" s="23">
        <f>CONVERT(Table_13[[#This Row],[Column3]],"m","mi")</f>
        <v>5.72090242980991</v>
      </c>
      <c r="H68" s="23">
        <f>CONVERT(Table_13[[#This Row],[Column5]],"cm","ft")</f>
        <v>98.589238845144351</v>
      </c>
      <c r="I68" s="23">
        <f>Table_13[[#This Row],[Column4]]/Table_13[[#This Row],[Column7]]</f>
        <v>6.079476624415746E-3</v>
      </c>
      <c r="J68" s="23">
        <f>HOUR(Table_13[[#This Row],[Column2]])</f>
        <v>18</v>
      </c>
      <c r="K68" s="23" t="str">
        <f>IF(Table_13[[#This Row],[Column10]]&lt;12,"M",IF(Table_13[[#This Row],[Column10]]&gt;18,"E","A"))</f>
        <v>A</v>
      </c>
    </row>
    <row r="69" spans="1:11" x14ac:dyDescent="0.3">
      <c r="A69" s="26">
        <v>43380</v>
      </c>
      <c r="B69" s="23">
        <v>0.72638888888888886</v>
      </c>
      <c r="C69" s="23">
        <v>10018.4</v>
      </c>
      <c r="D69" s="23">
        <v>3.8969907407407404E-2</v>
      </c>
      <c r="E69" s="23">
        <v>3367</v>
      </c>
      <c r="F69" s="23" t="s">
        <v>28</v>
      </c>
      <c r="G69" s="23">
        <f>CONVERT(Table_13[[#This Row],[Column3]],"m","mi")</f>
        <v>6.2251451523105068</v>
      </c>
      <c r="H69" s="23">
        <f>CONVERT(Table_13[[#This Row],[Column5]],"cm","ft")</f>
        <v>110.46587926509187</v>
      </c>
      <c r="I69" s="23">
        <f>Table_13[[#This Row],[Column4]]/Table_13[[#This Row],[Column7]]</f>
        <v>6.2600801192472513E-3</v>
      </c>
      <c r="J69" s="23">
        <f>HOUR(Table_13[[#This Row],[Column2]])</f>
        <v>17</v>
      </c>
      <c r="K69" s="23" t="str">
        <f>IF(Table_13[[#This Row],[Column10]]&lt;12,"M",IF(Table_13[[#This Row],[Column10]]&gt;18,"E","A"))</f>
        <v>A</v>
      </c>
    </row>
    <row r="70" spans="1:11" x14ac:dyDescent="0.3">
      <c r="A70" s="26">
        <v>43383</v>
      </c>
      <c r="B70" s="23">
        <v>0.84722222222222221</v>
      </c>
      <c r="C70" s="23">
        <v>7039.8</v>
      </c>
      <c r="D70" s="23">
        <v>2.7881944444444445E-2</v>
      </c>
      <c r="E70" s="23">
        <v>2409</v>
      </c>
      <c r="F70" s="23" t="s">
        <v>28</v>
      </c>
      <c r="G70" s="23">
        <f>CONVERT(Table_13[[#This Row],[Column3]],"m","mi")</f>
        <v>4.3743289191123838</v>
      </c>
      <c r="H70" s="23">
        <f>CONVERT(Table_13[[#This Row],[Column5]],"cm","ft")</f>
        <v>79.035433070866134</v>
      </c>
      <c r="I70" s="23">
        <f>Table_13[[#This Row],[Column4]]/Table_13[[#This Row],[Column7]]</f>
        <v>6.3739935793630503E-3</v>
      </c>
      <c r="J70" s="23">
        <f>HOUR(Table_13[[#This Row],[Column2]])</f>
        <v>20</v>
      </c>
      <c r="K70" s="23" t="str">
        <f>IF(Table_13[[#This Row],[Column10]]&lt;12,"M",IF(Table_13[[#This Row],[Column10]]&gt;18,"E","A"))</f>
        <v>E</v>
      </c>
    </row>
    <row r="71" spans="1:11" x14ac:dyDescent="0.3">
      <c r="A71" s="26">
        <v>43386</v>
      </c>
      <c r="B71" s="23">
        <v>0.75763888888888886</v>
      </c>
      <c r="C71" s="23">
        <v>7900</v>
      </c>
      <c r="D71" s="23">
        <v>3.1273148148148147E-2</v>
      </c>
      <c r="E71" s="23">
        <v>2702</v>
      </c>
      <c r="F71" s="23" t="s">
        <v>8</v>
      </c>
      <c r="G71" s="23">
        <f>CONVERT(Table_13[[#This Row],[Column3]],"m","mi")</f>
        <v>4.9088324186749386</v>
      </c>
      <c r="H71" s="23">
        <f>CONVERT(Table_13[[#This Row],[Column5]],"cm","ft")</f>
        <v>88.648293963254602</v>
      </c>
      <c r="I71" s="23">
        <f>Table_13[[#This Row],[Column4]]/Table_13[[#This Row],[Column7]]</f>
        <v>6.3707915611814344E-3</v>
      </c>
      <c r="J71" s="23">
        <f>HOUR(Table_13[[#This Row],[Column2]])</f>
        <v>18</v>
      </c>
      <c r="K71" s="23" t="str">
        <f>IF(Table_13[[#This Row],[Column10]]&lt;12,"M",IF(Table_13[[#This Row],[Column10]]&gt;18,"E","A"))</f>
        <v>A</v>
      </c>
    </row>
    <row r="72" spans="1:11" x14ac:dyDescent="0.3">
      <c r="A72" s="26">
        <v>43389</v>
      </c>
      <c r="B72" s="23">
        <v>0.77152777777777781</v>
      </c>
      <c r="C72" s="23">
        <v>9022.5</v>
      </c>
      <c r="D72" s="23">
        <v>3.6400462962962961E-2</v>
      </c>
      <c r="E72" s="23">
        <v>3145</v>
      </c>
      <c r="F72" s="23" t="s">
        <v>8</v>
      </c>
      <c r="G72" s="23">
        <f>CONVERT(Table_13[[#This Row],[Column3]],"m","mi")</f>
        <v>5.6063215819613461</v>
      </c>
      <c r="H72" s="23">
        <f>CONVERT(Table_13[[#This Row],[Column5]],"cm","ft")</f>
        <v>103.18241469816275</v>
      </c>
      <c r="I72" s="23">
        <f>Table_13[[#This Row],[Column4]]/Table_13[[#This Row],[Column7]]</f>
        <v>6.4927533019303587E-3</v>
      </c>
      <c r="J72" s="23">
        <f>HOUR(Table_13[[#This Row],[Column2]])</f>
        <v>18</v>
      </c>
      <c r="K72" s="23" t="str">
        <f>IF(Table_13[[#This Row],[Column10]]&lt;12,"M",IF(Table_13[[#This Row],[Column10]]&gt;18,"E","A"))</f>
        <v>A</v>
      </c>
    </row>
    <row r="73" spans="1:11" x14ac:dyDescent="0.3">
      <c r="A73" s="26">
        <v>43391</v>
      </c>
      <c r="B73" s="23">
        <v>0.73333333333333328</v>
      </c>
      <c r="C73" s="23">
        <v>10013</v>
      </c>
      <c r="D73" s="23">
        <v>4.1064814814814818E-2</v>
      </c>
      <c r="E73" s="23">
        <v>3548</v>
      </c>
      <c r="F73" s="23" t="s">
        <v>8</v>
      </c>
      <c r="G73" s="23">
        <f>CONVERT(Table_13[[#This Row],[Column3]],"m","mi")</f>
        <v>6.2217897478724247</v>
      </c>
      <c r="H73" s="23">
        <f>CONVERT(Table_13[[#This Row],[Column5]],"cm","ft")</f>
        <v>116.40419947506562</v>
      </c>
      <c r="I73" s="23">
        <f>Table_13[[#This Row],[Column4]]/Table_13[[#This Row],[Column7]]</f>
        <v>6.6001611238723007E-3</v>
      </c>
      <c r="J73" s="23">
        <f>HOUR(Table_13[[#This Row],[Column2]])</f>
        <v>17</v>
      </c>
      <c r="K73" s="23" t="str">
        <f>IF(Table_13[[#This Row],[Column10]]&lt;12,"M",IF(Table_13[[#This Row],[Column10]]&gt;18,"E","A"))</f>
        <v>A</v>
      </c>
    </row>
    <row r="74" spans="1:11" x14ac:dyDescent="0.3">
      <c r="A74" s="26">
        <v>43401</v>
      </c>
      <c r="B74" s="23">
        <v>0.75763888888888886</v>
      </c>
      <c r="C74" s="23">
        <v>7208.8</v>
      </c>
      <c r="D74" s="23">
        <v>2.8819444444444446E-2</v>
      </c>
      <c r="E74" s="23">
        <v>2490</v>
      </c>
      <c r="F74" s="23" t="s">
        <v>34</v>
      </c>
      <c r="G74" s="23">
        <f>CONVERT(Table_13[[#This Row],[Column3]],"m","mi")</f>
        <v>4.4793406506004931</v>
      </c>
      <c r="H74" s="23">
        <f>CONVERT(Table_13[[#This Row],[Column5]],"cm","ft")</f>
        <v>81.69291338582677</v>
      </c>
      <c r="I74" s="23">
        <f>Table_13[[#This Row],[Column4]]/Table_13[[#This Row],[Column7]]</f>
        <v>6.4338586172455895E-3</v>
      </c>
      <c r="J74" s="23">
        <f>HOUR(Table_13[[#This Row],[Column2]])</f>
        <v>18</v>
      </c>
      <c r="K74" s="23" t="str">
        <f>IF(Table_13[[#This Row],[Column10]]&lt;12,"M",IF(Table_13[[#This Row],[Column10]]&gt;18,"E","A"))</f>
        <v>A</v>
      </c>
    </row>
    <row r="75" spans="1:11" x14ac:dyDescent="0.3">
      <c r="A75" s="26">
        <v>43403</v>
      </c>
      <c r="B75" s="23">
        <v>0.70972222222222225</v>
      </c>
      <c r="C75" s="23">
        <v>8167.7</v>
      </c>
      <c r="D75" s="23">
        <v>3.3611111111111112E-2</v>
      </c>
      <c r="E75" s="23">
        <v>2904</v>
      </c>
      <c r="F75" s="23" t="s">
        <v>35</v>
      </c>
      <c r="G75" s="23">
        <f>CONVERT(Table_13[[#This Row],[Column3]],"m","mi")</f>
        <v>5.0751734868368725</v>
      </c>
      <c r="H75" s="23">
        <f>CONVERT(Table_13[[#This Row],[Column5]],"cm","ft")</f>
        <v>95.275590551181111</v>
      </c>
      <c r="I75" s="23">
        <f>Table_13[[#This Row],[Column4]]/Table_13[[#This Row],[Column7]]</f>
        <v>6.6226526439511742E-3</v>
      </c>
      <c r="J75" s="23">
        <f>HOUR(Table_13[[#This Row],[Column2]])</f>
        <v>17</v>
      </c>
      <c r="K75" s="23" t="str">
        <f>IF(Table_13[[#This Row],[Column10]]&lt;12,"M",IF(Table_13[[#This Row],[Column10]]&gt;18,"E","A"))</f>
        <v>A</v>
      </c>
    </row>
    <row r="76" spans="1:11" x14ac:dyDescent="0.3">
      <c r="A76" s="26">
        <v>43407</v>
      </c>
      <c r="B76" s="23">
        <v>0.73263888888888884</v>
      </c>
      <c r="C76" s="23">
        <v>8867.9</v>
      </c>
      <c r="D76" s="23">
        <v>3.5115740740740739E-2</v>
      </c>
      <c r="E76" s="23">
        <v>3034</v>
      </c>
      <c r="F76" s="23" t="s">
        <v>36</v>
      </c>
      <c r="G76" s="23">
        <f>CONVERT(Table_13[[#This Row],[Column3]],"m","mi")</f>
        <v>5.5102575956414537</v>
      </c>
      <c r="H76" s="23">
        <f>CONVERT(Table_13[[#This Row],[Column5]],"cm","ft")</f>
        <v>99.540682414698168</v>
      </c>
      <c r="I76" s="23">
        <f>Table_13[[#This Row],[Column4]]/Table_13[[#This Row],[Column7]]</f>
        <v>6.3727947616309009E-3</v>
      </c>
      <c r="J76" s="23">
        <f>HOUR(Table_13[[#This Row],[Column2]])</f>
        <v>17</v>
      </c>
      <c r="K76" s="23" t="str">
        <f>IF(Table_13[[#This Row],[Column10]]&lt;12,"M",IF(Table_13[[#This Row],[Column10]]&gt;18,"E","A"))</f>
        <v>A</v>
      </c>
    </row>
    <row r="77" spans="1:11" x14ac:dyDescent="0.3">
      <c r="A77" s="26">
        <v>43411</v>
      </c>
      <c r="B77" s="23">
        <v>0.76944444444444449</v>
      </c>
      <c r="C77" s="23">
        <v>10051.700000000001</v>
      </c>
      <c r="D77" s="23">
        <v>3.8842592592592595E-2</v>
      </c>
      <c r="E77" s="23">
        <v>3356</v>
      </c>
      <c r="F77" s="23" t="s">
        <v>37</v>
      </c>
      <c r="G77" s="23">
        <f>CONVERT(Table_13[[#This Row],[Column3]],"m","mi")</f>
        <v>6.2458368130120094</v>
      </c>
      <c r="H77" s="23">
        <f>CONVERT(Table_13[[#This Row],[Column5]],"cm","ft")</f>
        <v>110.10498687664041</v>
      </c>
      <c r="I77" s="23">
        <f>Table_13[[#This Row],[Column4]]/Table_13[[#This Row],[Column7]]</f>
        <v>6.2189573239684178E-3</v>
      </c>
      <c r="J77" s="23">
        <f>HOUR(Table_13[[#This Row],[Column2]])</f>
        <v>18</v>
      </c>
      <c r="K77" s="23" t="str">
        <f>IF(Table_13[[#This Row],[Column10]]&lt;12,"M",IF(Table_13[[#This Row],[Column10]]&gt;18,"E","A"))</f>
        <v>A</v>
      </c>
    </row>
    <row r="78" spans="1:11" x14ac:dyDescent="0.3">
      <c r="A78" s="26">
        <v>43413</v>
      </c>
      <c r="B78" s="23">
        <v>0.67986111111111114</v>
      </c>
      <c r="C78" s="23">
        <v>10005.1</v>
      </c>
      <c r="D78" s="23">
        <v>3.9988425925925927E-2</v>
      </c>
      <c r="E78" s="23">
        <v>3455</v>
      </c>
      <c r="F78" s="23" t="s">
        <v>37</v>
      </c>
      <c r="G78" s="23">
        <f>CONVERT(Table_13[[#This Row],[Column3]],"m","mi")</f>
        <v>6.2168809154537499</v>
      </c>
      <c r="H78" s="23">
        <f>CONVERT(Table_13[[#This Row],[Column5]],"cm","ft")</f>
        <v>113.35301837270342</v>
      </c>
      <c r="I78" s="23">
        <f>Table_13[[#This Row],[Column4]]/Table_13[[#This Row],[Column7]]</f>
        <v>6.4322328945571093E-3</v>
      </c>
      <c r="J78" s="23">
        <f>HOUR(Table_13[[#This Row],[Column2]])</f>
        <v>16</v>
      </c>
      <c r="K78" s="23" t="str">
        <f>IF(Table_13[[#This Row],[Column10]]&lt;12,"M",IF(Table_13[[#This Row],[Column10]]&gt;18,"E","A"))</f>
        <v>A</v>
      </c>
    </row>
    <row r="79" spans="1:11" x14ac:dyDescent="0.3">
      <c r="A79" s="26">
        <v>43417</v>
      </c>
      <c r="B79" s="23">
        <v>0.87777777777777777</v>
      </c>
      <c r="C79" s="23">
        <v>10133.6</v>
      </c>
      <c r="D79" s="23">
        <v>3.6932870370370373E-2</v>
      </c>
      <c r="E79" s="23">
        <v>3191</v>
      </c>
      <c r="F79" s="23" t="s">
        <v>37</v>
      </c>
      <c r="G79" s="23">
        <f>CONVERT(Table_13[[#This Row],[Column3]],"m","mi")</f>
        <v>6.2967271136562477</v>
      </c>
      <c r="H79" s="23">
        <f>CONVERT(Table_13[[#This Row],[Column5]],"cm","ft")</f>
        <v>104.69160104986877</v>
      </c>
      <c r="I79" s="23">
        <f>Table_13[[#This Row],[Column4]]/Table_13[[#This Row],[Column7]]</f>
        <v>5.865407489276598E-3</v>
      </c>
      <c r="J79" s="23">
        <f>HOUR(Table_13[[#This Row],[Column2]])</f>
        <v>21</v>
      </c>
      <c r="K79" s="23" t="str">
        <f>IF(Table_13[[#This Row],[Column10]]&lt;12,"M",IF(Table_13[[#This Row],[Column10]]&gt;18,"E","A"))</f>
        <v>E</v>
      </c>
    </row>
    <row r="80" spans="1:11" x14ac:dyDescent="0.3">
      <c r="A80" s="26">
        <v>43421</v>
      </c>
      <c r="B80" s="23">
        <v>0.78819444444444442</v>
      </c>
      <c r="C80" s="23">
        <v>6018.9</v>
      </c>
      <c r="D80" s="23">
        <v>2.8854166666666667E-2</v>
      </c>
      <c r="E80" s="23">
        <v>2493</v>
      </c>
      <c r="F80" s="23" t="s">
        <v>37</v>
      </c>
      <c r="G80" s="23">
        <f>CONVERT(Table_13[[#This Row],[Column3]],"m","mi")</f>
        <v>3.7399710689572894</v>
      </c>
      <c r="H80" s="23">
        <f>CONVERT(Table_13[[#This Row],[Column5]],"cm","ft")</f>
        <v>81.79133858267717</v>
      </c>
      <c r="I80" s="23">
        <f>Table_13[[#This Row],[Column4]]/Table_13[[#This Row],[Column7]]</f>
        <v>7.7150775058565518E-3</v>
      </c>
      <c r="J80" s="23">
        <f>HOUR(Table_13[[#This Row],[Column2]])</f>
        <v>18</v>
      </c>
      <c r="K80" s="23" t="str">
        <f>IF(Table_13[[#This Row],[Column10]]&lt;12,"M",IF(Table_13[[#This Row],[Column10]]&gt;18,"E","A"))</f>
        <v>A</v>
      </c>
    </row>
    <row r="81" spans="1:11" x14ac:dyDescent="0.3">
      <c r="A81" s="26">
        <v>43429</v>
      </c>
      <c r="B81" s="23">
        <v>0.81458333333333333</v>
      </c>
      <c r="C81" s="23">
        <v>7021.3</v>
      </c>
      <c r="D81" s="23">
        <v>2.8449074074074075E-2</v>
      </c>
      <c r="E81" s="23">
        <v>2458</v>
      </c>
      <c r="F81" s="23" t="s">
        <v>37</v>
      </c>
      <c r="G81" s="23">
        <f>CONVERT(Table_13[[#This Row],[Column3]],"m","mi")</f>
        <v>4.3628335520559931</v>
      </c>
      <c r="H81" s="23">
        <f>CONVERT(Table_13[[#This Row],[Column5]],"cm","ft")</f>
        <v>80.643044619422568</v>
      </c>
      <c r="I81" s="23">
        <f>Table_13[[#This Row],[Column4]]/Table_13[[#This Row],[Column7]]</f>
        <v>6.5207791529583786E-3</v>
      </c>
      <c r="J81" s="23">
        <f>HOUR(Table_13[[#This Row],[Column2]])</f>
        <v>19</v>
      </c>
      <c r="K81" s="23" t="str">
        <f>IF(Table_13[[#This Row],[Column10]]&lt;12,"M",IF(Table_13[[#This Row],[Column10]]&gt;18,"E","A"))</f>
        <v>E</v>
      </c>
    </row>
    <row r="82" spans="1:11" x14ac:dyDescent="0.3">
      <c r="A82" s="26">
        <v>43469</v>
      </c>
      <c r="B82" s="23">
        <v>0.44861111111111113</v>
      </c>
      <c r="C82" s="23">
        <v>7020.3</v>
      </c>
      <c r="D82" s="23">
        <v>2.8738425925925924E-2</v>
      </c>
      <c r="E82" s="23">
        <v>2483</v>
      </c>
      <c r="F82" s="23" t="s">
        <v>38</v>
      </c>
      <c r="G82" s="23">
        <f>CONVERT(Table_13[[#This Row],[Column3]],"m","mi")</f>
        <v>4.3622121808637555</v>
      </c>
      <c r="H82" s="23">
        <f>CONVERT(Table_13[[#This Row],[Column5]],"cm","ft")</f>
        <v>81.463254593175847</v>
      </c>
      <c r="I82" s="23">
        <f>Table_13[[#This Row],[Column4]]/Table_13[[#This Row],[Column7]]</f>
        <v>6.5880394475069911E-3</v>
      </c>
      <c r="J82" s="23">
        <f>HOUR(Table_13[[#This Row],[Column2]])</f>
        <v>10</v>
      </c>
      <c r="K82" s="23" t="str">
        <f>IF(Table_13[[#This Row],[Column10]]&lt;12,"M",IF(Table_13[[#This Row],[Column10]]&gt;18,"E","A"))</f>
        <v>M</v>
      </c>
    </row>
    <row r="83" spans="1:11" x14ac:dyDescent="0.3">
      <c r="A83" s="26">
        <v>43569</v>
      </c>
      <c r="B83" s="23">
        <v>0.24583333333333332</v>
      </c>
      <c r="C83" s="23">
        <v>3343.2</v>
      </c>
      <c r="D83" s="23">
        <v>1.6909722222222222E-2</v>
      </c>
      <c r="E83" s="23">
        <v>1461</v>
      </c>
      <c r="F83" s="23" t="s">
        <v>15</v>
      </c>
      <c r="G83" s="23">
        <f>CONVERT(Table_13[[#This Row],[Column3]],"m","mi")</f>
        <v>2.0773681698878548</v>
      </c>
      <c r="H83" s="23">
        <f>CONVERT(Table_13[[#This Row],[Column5]],"cm","ft")</f>
        <v>47.933070866141733</v>
      </c>
      <c r="I83" s="23">
        <f>Table_13[[#This Row],[Column4]]/Table_13[[#This Row],[Column7]]</f>
        <v>8.1399736779133765E-3</v>
      </c>
      <c r="J83" s="23">
        <f>HOUR(Table_13[[#This Row],[Column2]])</f>
        <v>5</v>
      </c>
      <c r="K83" s="23" t="str">
        <f>IF(Table_13[[#This Row],[Column10]]&lt;12,"M",IF(Table_13[[#This Row],[Column10]]&gt;18,"E","A"))</f>
        <v>M</v>
      </c>
    </row>
    <row r="84" spans="1:11" x14ac:dyDescent="0.3">
      <c r="A84" s="26">
        <v>43573</v>
      </c>
      <c r="B84" s="23">
        <v>0.26250000000000001</v>
      </c>
      <c r="C84" s="23">
        <v>4022.4</v>
      </c>
      <c r="D84" s="23">
        <v>1.8067129629629631E-2</v>
      </c>
      <c r="E84" s="23">
        <v>1561</v>
      </c>
      <c r="F84" s="23" t="s">
        <v>15</v>
      </c>
      <c r="G84" s="23">
        <f>CONVERT(Table_13[[#This Row],[Column3]],"m","mi")</f>
        <v>2.4994034836554522</v>
      </c>
      <c r="H84" s="23">
        <f>CONVERT(Table_13[[#This Row],[Column5]],"cm","ft")</f>
        <v>51.213910761154857</v>
      </c>
      <c r="I84" s="23">
        <f>Table_13[[#This Row],[Column4]]/Table_13[[#This Row],[Column7]]</f>
        <v>7.2285766374966861E-3</v>
      </c>
      <c r="J84" s="23">
        <f>HOUR(Table_13[[#This Row],[Column2]])</f>
        <v>6</v>
      </c>
      <c r="K84" s="23" t="str">
        <f>IF(Table_13[[#This Row],[Column10]]&lt;12,"M",IF(Table_13[[#This Row],[Column10]]&gt;18,"E","A"))</f>
        <v>M</v>
      </c>
    </row>
    <row r="85" spans="1:11" x14ac:dyDescent="0.3">
      <c r="A85" s="26">
        <v>43694</v>
      </c>
      <c r="B85" s="23">
        <v>0.79791666666666672</v>
      </c>
      <c r="C85" s="23">
        <v>4498</v>
      </c>
      <c r="D85" s="23">
        <v>2.0833333333333332E-2</v>
      </c>
      <c r="E85" s="23">
        <v>1800</v>
      </c>
      <c r="F85" s="23" t="s">
        <v>39</v>
      </c>
      <c r="G85" s="23">
        <f>CONVERT(Table_13[[#This Row],[Column3]],"m","mi")</f>
        <v>2.7949276226835282</v>
      </c>
      <c r="H85" s="23">
        <f>CONVERT(Table_13[[#This Row],[Column5]],"cm","ft")</f>
        <v>59.055118110236215</v>
      </c>
      <c r="I85" s="23">
        <f>Table_13[[#This Row],[Column4]]/Table_13[[#This Row],[Column7]]</f>
        <v>7.4539795464650949E-3</v>
      </c>
      <c r="J85" s="23">
        <f>HOUR(Table_13[[#This Row],[Column2]])</f>
        <v>19</v>
      </c>
      <c r="K85" s="23" t="str">
        <f>IF(Table_13[[#This Row],[Column10]]&lt;12,"M",IF(Table_13[[#This Row],[Column10]]&gt;18,"E","A"))</f>
        <v>E</v>
      </c>
    </row>
    <row r="86" spans="1:11" x14ac:dyDescent="0.3">
      <c r="A86" s="26">
        <v>43695</v>
      </c>
      <c r="B86" s="23">
        <v>0.84444444444444444</v>
      </c>
      <c r="C86" s="23">
        <v>4360.7</v>
      </c>
      <c r="D86" s="23">
        <v>2.1377314814814814E-2</v>
      </c>
      <c r="E86" s="23">
        <v>1847</v>
      </c>
      <c r="F86" s="23" t="s">
        <v>39</v>
      </c>
      <c r="G86" s="23">
        <f>CONVERT(Table_13[[#This Row],[Column3]],"m","mi")</f>
        <v>2.7096133579893422</v>
      </c>
      <c r="H86" s="23">
        <f>CONVERT(Table_13[[#This Row],[Column5]],"cm","ft")</f>
        <v>60.597112860892388</v>
      </c>
      <c r="I86" s="23">
        <f>Table_13[[#This Row],[Column4]]/Table_13[[#This Row],[Column7]]</f>
        <v>7.8894336536183031E-3</v>
      </c>
      <c r="J86" s="23">
        <f>HOUR(Table_13[[#This Row],[Column2]])</f>
        <v>20</v>
      </c>
      <c r="K86" s="23" t="str">
        <f>IF(Table_13[[#This Row],[Column10]]&lt;12,"M",IF(Table_13[[#This Row],[Column10]]&gt;18,"E","A"))</f>
        <v>E</v>
      </c>
    </row>
    <row r="87" spans="1:11" x14ac:dyDescent="0.3">
      <c r="A87" s="26">
        <v>43723</v>
      </c>
      <c r="B87" s="23">
        <v>0.80486111111111114</v>
      </c>
      <c r="C87" s="23">
        <v>4800.3999999999996</v>
      </c>
      <c r="D87" s="23">
        <v>2.1111111111111112E-2</v>
      </c>
      <c r="E87" s="23">
        <v>1824</v>
      </c>
      <c r="F87" s="23" t="s">
        <v>39</v>
      </c>
      <c r="G87" s="23">
        <f>CONVERT(Table_13[[#This Row],[Column3]],"m","mi")</f>
        <v>2.9828302712160979</v>
      </c>
      <c r="H87" s="23">
        <f>CONVERT(Table_13[[#This Row],[Column5]],"cm","ft")</f>
        <v>59.84251968503937</v>
      </c>
      <c r="I87" s="23">
        <f>Table_13[[#This Row],[Column4]]/Table_13[[#This Row],[Column7]]</f>
        <v>7.0775435380384969E-3</v>
      </c>
      <c r="J87" s="23">
        <f>HOUR(Table_13[[#This Row],[Column2]])</f>
        <v>19</v>
      </c>
      <c r="K87" s="23" t="str">
        <f>IF(Table_13[[#This Row],[Column10]]&lt;12,"M",IF(Table_13[[#This Row],[Column10]]&gt;18,"E","A"))</f>
        <v>E</v>
      </c>
    </row>
    <row r="88" spans="1:11" x14ac:dyDescent="0.3">
      <c r="A88" s="26">
        <v>43725</v>
      </c>
      <c r="B88" s="23">
        <v>0.59444444444444444</v>
      </c>
      <c r="C88" s="23">
        <v>5214.7</v>
      </c>
      <c r="D88" s="23">
        <v>2.1226851851851851E-2</v>
      </c>
      <c r="E88" s="23">
        <v>1834</v>
      </c>
      <c r="F88" s="23" t="s">
        <v>39</v>
      </c>
      <c r="G88" s="23">
        <f>CONVERT(Table_13[[#This Row],[Column3]],"m","mi")</f>
        <v>3.2402643561600253</v>
      </c>
      <c r="H88" s="23">
        <f>CONVERT(Table_13[[#This Row],[Column5]],"cm","ft")</f>
        <v>60.170603674540679</v>
      </c>
      <c r="I88" s="23">
        <f>Table_13[[#This Row],[Column4]]/Table_13[[#This Row],[Column7]]</f>
        <v>6.5509629828497647E-3</v>
      </c>
      <c r="J88" s="23">
        <f>HOUR(Table_13[[#This Row],[Column2]])</f>
        <v>14</v>
      </c>
      <c r="K88" s="23" t="str">
        <f>IF(Table_13[[#This Row],[Column10]]&lt;12,"M",IF(Table_13[[#This Row],[Column10]]&gt;18,"E","A"))</f>
        <v>A</v>
      </c>
    </row>
    <row r="89" spans="1:11" x14ac:dyDescent="0.3">
      <c r="A89" s="26">
        <v>43731</v>
      </c>
      <c r="B89" s="23">
        <v>0.58958333333333335</v>
      </c>
      <c r="C89" s="23">
        <v>5176.6000000000004</v>
      </c>
      <c r="D89" s="23">
        <v>2.150462962962963E-2</v>
      </c>
      <c r="E89" s="23">
        <v>1858</v>
      </c>
      <c r="F89" s="23" t="s">
        <v>39</v>
      </c>
      <c r="G89" s="23">
        <f>CONVERT(Table_13[[#This Row],[Column3]],"m","mi")</f>
        <v>3.2165901137357831</v>
      </c>
      <c r="H89" s="23">
        <f>CONVERT(Table_13[[#This Row],[Column5]],"cm","ft")</f>
        <v>60.958005249343834</v>
      </c>
      <c r="I89" s="23">
        <f>Table_13[[#This Row],[Column4]]/Table_13[[#This Row],[Column7]]</f>
        <v>6.6855361949284603E-3</v>
      </c>
      <c r="J89" s="23">
        <f>HOUR(Table_13[[#This Row],[Column2]])</f>
        <v>14</v>
      </c>
      <c r="K89" s="23" t="str">
        <f>IF(Table_13[[#This Row],[Column10]]&lt;12,"M",IF(Table_13[[#This Row],[Column10]]&gt;18,"E","A"))</f>
        <v>A</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43CE4-072C-46CB-BA8B-C28BB7CC0DEC}">
  <sheetPr codeName="Sheet9"/>
  <dimension ref="A1:A4"/>
  <sheetViews>
    <sheetView workbookViewId="0">
      <selection activeCell="A5" sqref="A5"/>
    </sheetView>
  </sheetViews>
  <sheetFormatPr defaultRowHeight="14.4" x14ac:dyDescent="0.3"/>
  <sheetData>
    <row r="1" spans="1:1" x14ac:dyDescent="0.3">
      <c r="A1" t="s">
        <v>42</v>
      </c>
    </row>
    <row r="2" spans="1:1" x14ac:dyDescent="0.3">
      <c r="A2" t="s">
        <v>43</v>
      </c>
    </row>
    <row r="3" spans="1:1" x14ac:dyDescent="0.3">
      <c r="A3" t="s">
        <v>44</v>
      </c>
    </row>
    <row r="4" spans="1:1" x14ac:dyDescent="0.3">
      <c r="A4"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Raw Data</vt:lpstr>
      <vt:lpstr>Pivot Table 1</vt:lpstr>
      <vt:lpstr>Working data</vt:lpstr>
      <vt:lpstr>pivot</vt:lpstr>
      <vt:lpstr>Dashboard Creation</vt:lpstr>
      <vt:lpstr>Macros</vt:lpstr>
      <vt:lpstr>Macro Testing</vt:lpstr>
      <vt:lpstr>main table</vt:lpstr>
      <vt:lpstr>steps to develop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gaurav daharia</cp:lastModifiedBy>
  <dcterms:created xsi:type="dcterms:W3CDTF">2023-03-10T19:21:56Z</dcterms:created>
  <dcterms:modified xsi:type="dcterms:W3CDTF">2023-04-01T09:39:03Z</dcterms:modified>
</cp:coreProperties>
</file>