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3.xml" ContentType="application/vnd.openxmlformats-officedocument.spreadsheetml.worksheet+xml"/>
  <Override PartName="/xl/worksheets/sheet89.xml" ContentType="application/vnd.openxmlformats-officedocument.spreadsheetml.worksheet+xml"/>
  <Override PartName="/xl/worksheets/sheet98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96.xml" ContentType="application/vnd.openxmlformats-officedocument.spreadsheetml.worksheet+xml"/>
  <Override PartName="/xl/worksheets/sheet10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worksheets/sheet94.xml" ContentType="application/vnd.openxmlformats-officedocument.spreadsheetml.worksheet+xml"/>
  <Override PartName="/xl/worksheets/sheet10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Override PartName="/xl/worksheets/sheet10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99.xml" ContentType="application/vnd.openxmlformats-officedocument.spreadsheetml.worksheet+xml"/>
  <Override PartName="/xl/drawings/drawing1.xml" ContentType="application/vnd.openxmlformats-officedocument.drawing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worksheets/sheet97.xml" ContentType="application/vnd.openxmlformats-officedocument.spreadsheetml.worksheet+xml"/>
  <Override PartName="/xl/worksheets/sheet105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1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filterPrivacy="1" defaultThemeVersion="124226"/>
  <bookViews>
    <workbookView xWindow="240" yWindow="1065" windowWidth="14805" windowHeight="7050" firstSheet="95" activeTab="100"/>
  </bookViews>
  <sheets>
    <sheet name="Lodha Lakeshore" sheetId="1" r:id="rId1"/>
    <sheet name="Lodha Mira Road" sheetId="5" r:id="rId2"/>
    <sheet name="Paradigm Realty" sheetId="6" r:id="rId3"/>
    <sheet name="Rizvi Estates" sheetId="7" r:id="rId4"/>
    <sheet name="SOBHA" sheetId="8" r:id="rId5"/>
    <sheet name="Sheet1" sheetId="9" r:id="rId6"/>
    <sheet name="VIHANG" sheetId="10" r:id="rId7"/>
    <sheet name="Shriram" sheetId="11" r:id="rId8"/>
    <sheet name="Shriram 1" sheetId="12" r:id="rId9"/>
    <sheet name="Shriram 2" sheetId="13" r:id="rId10"/>
    <sheet name="VIHANG (2)" sheetId="14" r:id="rId11"/>
    <sheet name="PATELS" sheetId="15" r:id="rId12"/>
    <sheet name="Sheet2" sheetId="16" r:id="rId13"/>
    <sheet name="kar 12" sheetId="17" r:id="rId14"/>
    <sheet name="KAR 13 - Casagrand" sheetId="18" r:id="rId15"/>
    <sheet name="KAR 14- KAPIL" sheetId="21" r:id="rId16"/>
    <sheet name="KAR 15- KAPIL" sheetId="22" r:id="rId17"/>
    <sheet name="KAR 16- KAPIL" sheetId="23" r:id="rId18"/>
    <sheet name="KAR 18 - Grass Field" sheetId="24" r:id="rId19"/>
    <sheet name="KAR 19 - Grass Field" sheetId="25" r:id="rId20"/>
    <sheet name="KAR 20 - Grass Field" sheetId="26" r:id="rId21"/>
    <sheet name="KAR 21 - Grass Field" sheetId="27" r:id="rId22"/>
    <sheet name="KAR 25 - Arvind" sheetId="31" r:id="rId23"/>
    <sheet name="KAR 26 - Arvind" sheetId="32" r:id="rId24"/>
    <sheet name="KAR 27- Arvind" sheetId="33" r:id="rId25"/>
    <sheet name="KAR 28 - Lodha" sheetId="34" r:id="rId26"/>
    <sheet name="Sheet3" sheetId="78" r:id="rId27"/>
    <sheet name="Sheet4" sheetId="79" r:id="rId28"/>
    <sheet name="KAR 29 - Piramal" sheetId="35" r:id="rId29"/>
    <sheet name="KAR 30 - Shriram" sheetId="36" r:id="rId30"/>
    <sheet name="KAR 31 - Purvankara" sheetId="37" r:id="rId31"/>
    <sheet name="KAR 32 - Purvankara" sheetId="40" r:id="rId32"/>
    <sheet name="KAR 33 - Marathon" sheetId="38" r:id="rId33"/>
    <sheet name="KAR 34 - Marathon" sheetId="39" r:id="rId34"/>
    <sheet name="KAR 35 - PATELS SMONDO" sheetId="41" r:id="rId35"/>
    <sheet name="KAR 36 - Arvind" sheetId="42" r:id="rId36"/>
    <sheet name="KAR 37 - Arvind" sheetId="43" r:id="rId37"/>
    <sheet name="KAR 38 - Arvind" sheetId="44" r:id="rId38"/>
    <sheet name="KAR 39 - Lodha" sheetId="45" r:id="rId39"/>
    <sheet name="KAR 41 - CASAGRAND" sheetId="46" r:id="rId40"/>
    <sheet name="KAR 42 - SHETH" sheetId="47" r:id="rId41"/>
    <sheet name="KAR  44- Kalpataru - change" sheetId="48" r:id="rId42"/>
    <sheet name="KAR 43 - LODHA" sheetId="50" r:id="rId43"/>
    <sheet name="KAR 45 - DOSTI" sheetId="51" r:id="rId44"/>
    <sheet name="KAR 46 - CASAGRAND" sheetId="52" r:id="rId45"/>
    <sheet name="KAR 47 -SHRIRAM" sheetId="53" r:id="rId46"/>
    <sheet name="KAR 49 - KALPA" sheetId="54" r:id="rId47"/>
    <sheet name="KAR 50 - Lodha" sheetId="55" r:id="rId48"/>
    <sheet name="KAR 51 - Lodha" sheetId="56" r:id="rId49"/>
    <sheet name="KAR 52 - CASAGRAND" sheetId="58" r:id="rId50"/>
    <sheet name="KAR 53 - Vihang" sheetId="59" r:id="rId51"/>
    <sheet name="KAR 54- Vihang" sheetId="60" r:id="rId52"/>
    <sheet name="Sheet6" sheetId="85" r:id="rId53"/>
    <sheet name="KAR 55 - Shriram" sheetId="61" r:id="rId54"/>
    <sheet name="KAR 56 - Lodha" sheetId="62" r:id="rId55"/>
    <sheet name="KAR 57 - Purvankara" sheetId="63" r:id="rId56"/>
    <sheet name="Sheet7" sheetId="91" r:id="rId57"/>
    <sheet name="Sheet8" sheetId="92" r:id="rId58"/>
    <sheet name="KAR 58 - Lodha" sheetId="64" r:id="rId59"/>
    <sheet name="KAR 59 - SOBHA" sheetId="65" r:id="rId60"/>
    <sheet name="KAR 60- LODHA" sheetId="66" r:id="rId61"/>
    <sheet name="Sheet5" sheetId="83" r:id="rId62"/>
    <sheet name="KAR 61- Prestige" sheetId="67" r:id="rId63"/>
    <sheet name="KAR 62 - KOLTE" sheetId="68" r:id="rId64"/>
    <sheet name="KAR 63 - Purvankara" sheetId="69" r:id="rId65"/>
    <sheet name="KAR 64 - Shriram" sheetId="70" r:id="rId66"/>
    <sheet name="KAR 65-Shriram" sheetId="71" r:id="rId67"/>
    <sheet name="KAR 67 - Lodha" sheetId="72" r:id="rId68"/>
    <sheet name="KAR 67 - Grassfield" sheetId="73" r:id="rId69"/>
    <sheet name="KAR 69 - Grass" sheetId="74" r:id="rId70"/>
    <sheet name="KAR 70 - Grass" sheetId="75" r:id="rId71"/>
    <sheet name="Grass - 71" sheetId="76" r:id="rId72"/>
    <sheet name="KAR 72 - Kolte" sheetId="77" r:id="rId73"/>
    <sheet name="KAR 73 - Lodha" sheetId="80" r:id="rId74"/>
    <sheet name="KAR 74- Lodha" sheetId="81" r:id="rId75"/>
    <sheet name="KAR 75-Lodha" sheetId="82" r:id="rId76"/>
    <sheet name="KAR 76- LODHA" sheetId="84" r:id="rId77"/>
    <sheet name="KAR 77 - Vihang" sheetId="86" r:id="rId78"/>
    <sheet name="KAR 78 - Vihang" sheetId="87" r:id="rId79"/>
    <sheet name="KAR7 9- Kapil Tower" sheetId="88" r:id="rId80"/>
    <sheet name="KAR80" sheetId="90" r:id="rId81"/>
    <sheet name="KAR81- PURVANKARA" sheetId="93" r:id="rId82"/>
    <sheet name="KAR 83- Dosti" sheetId="94" r:id="rId83"/>
    <sheet name="KAR 84- Dosti" sheetId="95" r:id="rId84"/>
    <sheet name="KAR 85 - Lodha" sheetId="97" r:id="rId85"/>
    <sheet name="KAR 86 - Puranicks" sheetId="98" r:id="rId86"/>
    <sheet name="KAR 87 - Runwal" sheetId="99" r:id="rId87"/>
    <sheet name="KAR 89-Kapil Towers" sheetId="101" r:id="rId88"/>
    <sheet name="KAR 90 - Dosti" sheetId="102" r:id="rId89"/>
    <sheet name="KAR 91 - Kapil" sheetId="103" r:id="rId90"/>
    <sheet name="KAR 92 - BSPCL" sheetId="104" r:id="rId91"/>
    <sheet name="KAR 93 - Ozone" sheetId="105" r:id="rId92"/>
    <sheet name="KAR 94 - Ozone" sheetId="106" r:id="rId93"/>
    <sheet name="KAR 96- Runwal" sheetId="109" r:id="rId94"/>
    <sheet name="KAR 97 - Dosti" sheetId="111" r:id="rId95"/>
    <sheet name="KAR 98 - Runwal" sheetId="112" r:id="rId96"/>
    <sheet name="KAR 99 - Arvind" sheetId="113" r:id="rId97"/>
    <sheet name="KAR 100 - Arvind" sheetId="114" r:id="rId98"/>
    <sheet name="KAR 101 - Arvind" sheetId="115" r:id="rId99"/>
    <sheet name="KAR 102 - Arvind" sheetId="116" r:id="rId100"/>
    <sheet name="KAR 103 - Salapuria" sheetId="117" r:id="rId101"/>
    <sheet name="kAR 104 - Lodha" sheetId="118" r:id="rId102"/>
    <sheet name="KAR 105 - Andromeda" sheetId="119" r:id="rId103"/>
    <sheet name="KAR 106 - Andromeda" sheetId="120" r:id="rId104"/>
    <sheet name="KAR 107 - Sahiti" sheetId="121" r:id="rId105"/>
    <sheet name="KAR 108-Sahiti" sheetId="122" r:id="rId106"/>
  </sheets>
  <definedNames>
    <definedName name="_xlnm.Print_Area" localSheetId="102">'KAR 105 - Andromeda'!$A$1:$F$37</definedName>
    <definedName name="_xlnm.Print_Area" localSheetId="13">'kar 12'!$A$1:$G$39</definedName>
    <definedName name="_xlnm.Print_Area" localSheetId="25">'KAR 28 - Lodha'!$A$1:$M$49</definedName>
    <definedName name="_xlnm.Print_Area" localSheetId="30">'KAR 31 - Purvankara'!$A$1:$H$35</definedName>
    <definedName name="_xlnm.Print_Area" localSheetId="31">'KAR 32 - Purvankara'!$A$1:$H$35</definedName>
    <definedName name="_xlnm.Print_Area" localSheetId="38">'KAR 39 - Lodha'!$A$1:$L$49</definedName>
    <definedName name="_xlnm.Print_Area" localSheetId="42">'KAR 43 - LODHA'!$A$1:$L$48</definedName>
    <definedName name="_xlnm.Print_Area" localSheetId="45">'KAR 47 -SHRIRAM'!$A$1:$P$54</definedName>
    <definedName name="_xlnm.Print_Area" localSheetId="48">'KAR 51 - Lodha'!$A$1:$L$48</definedName>
    <definedName name="_xlnm.Print_Area" localSheetId="49">'KAR 52 - CASAGRAND'!$A$1:$R$53</definedName>
    <definedName name="_xlnm.Print_Area" localSheetId="53">'KAR 55 - Shriram'!$A$1:$P$54</definedName>
    <definedName name="_xlnm.Print_Area" localSheetId="54">'KAR 56 - Lodha'!$A$1:$L$48</definedName>
    <definedName name="_xlnm.Print_Area" localSheetId="55">'KAR 57 - Purvankara'!$A$1:$H$38</definedName>
    <definedName name="_xlnm.Print_Area" localSheetId="58">'KAR 58 - Lodha'!$A$1:$L$48</definedName>
    <definedName name="_xlnm.Print_Area" localSheetId="60">'KAR 60- LODHA'!$A$1:$L$51</definedName>
    <definedName name="_xlnm.Print_Area" localSheetId="64">'KAR 63 - Purvankara'!$A$1:$H$38</definedName>
    <definedName name="_xlnm.Print_Area" localSheetId="67">'KAR 67 - Lodha'!$A$1:$L$50</definedName>
    <definedName name="_xlnm.Print_Area" localSheetId="73">'KAR 73 - Lodha'!$A$1:$M$50</definedName>
    <definedName name="_xlnm.Print_Area" localSheetId="74">'KAR 74- Lodha'!$A$1:$M$50</definedName>
    <definedName name="_xlnm.Print_Area" localSheetId="75">'KAR 75-Lodha'!$A$1:$M$50</definedName>
    <definedName name="_xlnm.Print_Area" localSheetId="76">'KAR 76- LODHA'!$A$1:$L$51</definedName>
    <definedName name="_xlnm.Print_Area" localSheetId="84">'KAR 85 - Lodha'!$A$1:$L$51</definedName>
    <definedName name="_xlnm.Print_Area" localSheetId="86">'KAR 87 - Runwal'!$A$1:$L$52</definedName>
    <definedName name="_xlnm.Print_Area" localSheetId="95">'KAR 98 - Runwal'!$A$1:$L$45</definedName>
    <definedName name="_xlnm.Print_Area" localSheetId="81">'KAR81- PURVANKARA'!$A$1:$H$38</definedName>
    <definedName name="_xlnm.Print_Area" localSheetId="0">'Lodha Lakeshore'!$A$1:$G$41</definedName>
    <definedName name="_xlnm.Print_Area" localSheetId="1">'Lodha Mira Road'!$A$1:$G$40</definedName>
    <definedName name="_xlnm.Print_Area" localSheetId="2">'Paradigm Realty'!$A$1:$G$40</definedName>
    <definedName name="_xlnm.Print_Area" localSheetId="3">'Rizvi Estates'!$A$1:$G$40</definedName>
    <definedName name="_xlnm.Print_Area" localSheetId="4">SOBHA!$A$1:$G$39</definedName>
    <definedName name="_xlnm.Print_Area" localSheetId="6">VIHANG!$A$1:$G$40</definedName>
    <definedName name="_xlnm.Print_Area" localSheetId="10">'VIHANG (2)'!$A$1:$G$39</definedName>
  </definedNames>
  <calcPr calcId="144525"/>
</workbook>
</file>

<file path=xl/calcChain.xml><?xml version="1.0" encoding="utf-8"?>
<calcChain xmlns="http://schemas.openxmlformats.org/spreadsheetml/2006/main">
  <c r="F21" i="122"/>
  <c r="F23" l="1"/>
  <c r="F27" s="1"/>
  <c r="F28" s="1"/>
  <c r="F27" i="115" l="1"/>
  <c r="F25"/>
  <c r="F24"/>
  <c r="F20"/>
  <c r="F23" i="121" l="1"/>
  <c r="F26" s="1"/>
  <c r="F28" l="1"/>
  <c r="F25"/>
  <c r="M20" i="104"/>
  <c r="L20"/>
  <c r="F26"/>
  <c r="F24"/>
  <c r="F23"/>
  <c r="F25" i="117"/>
  <c r="F24"/>
  <c r="F20"/>
  <c r="F18" i="120" l="1"/>
  <c r="F19" s="1"/>
  <c r="F21" l="1"/>
  <c r="F22"/>
  <c r="F24" l="1"/>
  <c r="F18" i="119" l="1"/>
  <c r="F19" s="1"/>
  <c r="F22" l="1"/>
  <c r="F21"/>
  <c r="F24" s="1"/>
  <c r="F22" i="117"/>
  <c r="F22" i="115" l="1"/>
  <c r="F27" i="114"/>
  <c r="F25"/>
  <c r="F24"/>
  <c r="F22"/>
  <c r="F20"/>
  <c r="F27" i="113"/>
  <c r="F25"/>
  <c r="F24"/>
  <c r="F20"/>
  <c r="F22" s="1"/>
  <c r="F27" i="116"/>
  <c r="F25"/>
  <c r="F24"/>
  <c r="F22"/>
  <c r="F20"/>
  <c r="F27" i="117" l="1"/>
  <c r="K26" i="112"/>
  <c r="K31" s="1"/>
  <c r="K32" l="1"/>
  <c r="K34" s="1"/>
  <c r="K28"/>
  <c r="F23" i="111"/>
  <c r="F26" s="1"/>
  <c r="K35" i="112" l="1"/>
  <c r="F25" i="111"/>
  <c r="F28"/>
  <c r="F28" i="109"/>
  <c r="F30" l="1"/>
  <c r="F33" s="1"/>
  <c r="F31"/>
  <c r="F26" i="94" l="1"/>
  <c r="F25"/>
  <c r="F22"/>
  <c r="F21"/>
  <c r="F21" i="104" l="1"/>
  <c r="F21" i="106" l="1"/>
  <c r="F25" i="105"/>
  <c r="F26" s="1"/>
  <c r="F21"/>
  <c r="F25" i="106" l="1"/>
  <c r="F26" s="1"/>
  <c r="L31" i="80"/>
  <c r="L31" i="82"/>
  <c r="L31" i="81"/>
  <c r="F21" i="103" l="1"/>
  <c r="F25" l="1"/>
  <c r="F26" s="1"/>
  <c r="F22" i="102" l="1"/>
  <c r="F21"/>
  <c r="F23" l="1"/>
  <c r="F26" l="1"/>
  <c r="F25"/>
  <c r="F28"/>
  <c r="F21" i="101"/>
  <c r="F25"/>
  <c r="F26" s="1"/>
  <c r="F25" i="87" l="1"/>
  <c r="F24"/>
  <c r="F22"/>
  <c r="K33" i="99" l="1"/>
  <c r="K35" s="1"/>
  <c r="K39" l="1"/>
  <c r="K38"/>
  <c r="K41" l="1"/>
  <c r="I23" i="98"/>
  <c r="I22"/>
  <c r="I26" s="1"/>
  <c r="I19"/>
  <c r="K42" i="99" l="1"/>
  <c r="K32" i="97"/>
  <c r="K38"/>
  <c r="K37"/>
  <c r="K34"/>
  <c r="K41" l="1"/>
  <c r="K40"/>
  <c r="F26" i="95"/>
  <c r="F25"/>
  <c r="F21"/>
  <c r="F23" l="1"/>
  <c r="F28" l="1"/>
  <c r="F23" i="94" l="1"/>
  <c r="F28" l="1"/>
  <c r="H20" i="93"/>
  <c r="H28" s="1"/>
  <c r="H29" l="1"/>
  <c r="H32" s="1"/>
  <c r="F28" i="90"/>
  <c r="F22"/>
  <c r="F21"/>
  <c r="F23"/>
  <c r="F26" s="1"/>
  <c r="F25" l="1"/>
  <c r="F25" i="88" l="1"/>
  <c r="F26" s="1"/>
  <c r="F22" i="86" l="1"/>
  <c r="F24" l="1"/>
  <c r="F27" s="1"/>
  <c r="F25"/>
  <c r="K32" i="84"/>
  <c r="K38"/>
  <c r="F27" i="87" l="1"/>
  <c r="K34" i="84"/>
  <c r="K37"/>
  <c r="K40" s="1"/>
  <c r="F25" i="77"/>
  <c r="F24"/>
  <c r="K41" i="84" l="1"/>
  <c r="L37" i="82"/>
  <c r="L37" i="81"/>
  <c r="L36"/>
  <c r="L33"/>
  <c r="L37" i="80"/>
  <c r="L36"/>
  <c r="L39" s="1"/>
  <c r="L33"/>
  <c r="L33" i="82" l="1"/>
  <c r="L36"/>
  <c r="L39" s="1"/>
  <c r="L39" i="81"/>
  <c r="L40" s="1"/>
  <c r="L40" i="80"/>
  <c r="F27" i="77"/>
  <c r="L40" i="82" l="1"/>
  <c r="I21" i="76"/>
  <c r="I23" s="1"/>
  <c r="I21" i="75"/>
  <c r="I23" s="1"/>
  <c r="I21" i="74"/>
  <c r="I23" s="1"/>
  <c r="I21" i="73"/>
  <c r="I23" l="1"/>
  <c r="K30" i="64" l="1"/>
  <c r="K31" i="72" l="1"/>
  <c r="K37" s="1"/>
  <c r="K36" l="1"/>
  <c r="K39" s="1"/>
  <c r="K33"/>
  <c r="K40" s="1"/>
  <c r="F25" i="10"/>
  <c r="F24"/>
  <c r="F27" i="67" l="1"/>
  <c r="F26"/>
  <c r="F20"/>
  <c r="H30" i="71" l="1"/>
  <c r="J30" s="1"/>
  <c r="F30"/>
  <c r="J30" i="70"/>
  <c r="H30"/>
  <c r="F30"/>
  <c r="O47" i="71"/>
  <c r="I41"/>
  <c r="G41"/>
  <c r="E41"/>
  <c r="F41"/>
  <c r="O47" i="70"/>
  <c r="I41"/>
  <c r="G41"/>
  <c r="E41"/>
  <c r="N30" i="71" l="1"/>
  <c r="L30"/>
  <c r="O30" s="1"/>
  <c r="L30" i="70"/>
  <c r="O30" s="1"/>
  <c r="N30"/>
  <c r="F41"/>
  <c r="J41" i="71"/>
  <c r="O42" s="1"/>
  <c r="H41"/>
  <c r="J41" i="70"/>
  <c r="O42" s="1"/>
  <c r="H41"/>
  <c r="F24" i="68"/>
  <c r="F25"/>
  <c r="O41" i="71" l="1"/>
  <c r="L41"/>
  <c r="O43" s="1"/>
  <c r="N41"/>
  <c r="O44" s="1"/>
  <c r="O41" i="70"/>
  <c r="L41"/>
  <c r="O43" s="1"/>
  <c r="N41"/>
  <c r="O44" s="1"/>
  <c r="H20" i="69"/>
  <c r="H28" s="1"/>
  <c r="O45" i="71" l="1"/>
  <c r="O46" s="1"/>
  <c r="O45" i="70"/>
  <c r="O46" s="1"/>
  <c r="H29" i="69"/>
  <c r="H32" s="1"/>
  <c r="F27" i="68"/>
  <c r="K30" i="56" l="1"/>
  <c r="K32"/>
  <c r="K32" i="66" l="1"/>
  <c r="K34" l="1"/>
  <c r="K38"/>
  <c r="K37"/>
  <c r="K40" s="1"/>
  <c r="K41"/>
  <c r="F28" i="65" l="1"/>
  <c r="F27"/>
  <c r="F26"/>
  <c r="F29" l="1"/>
  <c r="K32" i="64"/>
  <c r="K35" s="1"/>
  <c r="F22" i="59"/>
  <c r="F25" s="1"/>
  <c r="F25" i="60"/>
  <c r="F22"/>
  <c r="F24" s="1"/>
  <c r="F24" i="59" l="1"/>
  <c r="F27" s="1"/>
  <c r="K36" i="64"/>
  <c r="K37" s="1"/>
  <c r="K38" s="1"/>
  <c r="F27" i="60"/>
  <c r="H20" i="63"/>
  <c r="H29" s="1"/>
  <c r="H28" l="1"/>
  <c r="H32" s="1"/>
  <c r="K30" i="62"/>
  <c r="K32" l="1"/>
  <c r="K36" s="1"/>
  <c r="K35" l="1"/>
  <c r="K37" s="1"/>
  <c r="K38" s="1"/>
  <c r="F30" i="61"/>
  <c r="O47" l="1"/>
  <c r="I41"/>
  <c r="G41"/>
  <c r="F41"/>
  <c r="E41"/>
  <c r="H30"/>
  <c r="J30" s="1"/>
  <c r="J41" l="1"/>
  <c r="O42" s="1"/>
  <c r="H41"/>
  <c r="L30"/>
  <c r="N30"/>
  <c r="K40" i="58"/>
  <c r="H40"/>
  <c r="J40" s="1"/>
  <c r="F40"/>
  <c r="J39"/>
  <c r="L39" s="1"/>
  <c r="J38"/>
  <c r="L38" s="1"/>
  <c r="J37"/>
  <c r="L37" s="1"/>
  <c r="J36"/>
  <c r="L36" s="1"/>
  <c r="J35"/>
  <c r="L35" s="1"/>
  <c r="J34"/>
  <c r="L34" s="1"/>
  <c r="J33"/>
  <c r="L33" s="1"/>
  <c r="J32"/>
  <c r="L32" s="1"/>
  <c r="J31"/>
  <c r="L31" s="1"/>
  <c r="J29"/>
  <c r="L29" s="1"/>
  <c r="P33" l="1"/>
  <c r="N33"/>
  <c r="Q33" s="1"/>
  <c r="N37"/>
  <c r="P37"/>
  <c r="Q37" s="1"/>
  <c r="O30" i="61"/>
  <c r="N41"/>
  <c r="O44" s="1"/>
  <c r="O41"/>
  <c r="L41"/>
  <c r="O43" s="1"/>
  <c r="O45" s="1"/>
  <c r="O46" s="1"/>
  <c r="P39" i="58"/>
  <c r="N39"/>
  <c r="P31"/>
  <c r="N31"/>
  <c r="Q31" s="1"/>
  <c r="P35"/>
  <c r="N35"/>
  <c r="Q35"/>
  <c r="N32"/>
  <c r="Q32" s="1"/>
  <c r="P32"/>
  <c r="N36"/>
  <c r="P36"/>
  <c r="Q36" s="1"/>
  <c r="N29"/>
  <c r="N34"/>
  <c r="N38"/>
  <c r="Q38" s="1"/>
  <c r="L40"/>
  <c r="Q41" s="1"/>
  <c r="P29"/>
  <c r="P34"/>
  <c r="P38"/>
  <c r="Q34" l="1"/>
  <c r="Q39"/>
  <c r="P40"/>
  <c r="Q43" s="1"/>
  <c r="N40"/>
  <c r="Q42" s="1"/>
  <c r="Q45" s="1"/>
  <c r="Q29"/>
  <c r="K36" i="56"/>
  <c r="K35"/>
  <c r="K32" i="55"/>
  <c r="K36" s="1"/>
  <c r="K30"/>
  <c r="Q40" i="58" l="1"/>
  <c r="K37" i="56"/>
  <c r="K38" s="1"/>
  <c r="K35" i="55"/>
  <c r="K37" s="1"/>
  <c r="K38" s="1"/>
  <c r="L10" i="54" l="1"/>
  <c r="F27" s="1"/>
  <c r="J27" l="1"/>
  <c r="L27" s="1"/>
  <c r="J29" s="1"/>
  <c r="F41" i="53"/>
  <c r="G41"/>
  <c r="H31"/>
  <c r="J31" s="1"/>
  <c r="N31" l="1"/>
  <c r="L31"/>
  <c r="O31" s="1"/>
  <c r="O47"/>
  <c r="I41"/>
  <c r="E41"/>
  <c r="H40"/>
  <c r="J40" s="1"/>
  <c r="H39"/>
  <c r="J39" s="1"/>
  <c r="L39" s="1"/>
  <c r="H38"/>
  <c r="J38" s="1"/>
  <c r="H37"/>
  <c r="J37" s="1"/>
  <c r="H36"/>
  <c r="J36" s="1"/>
  <c r="J35"/>
  <c r="H35"/>
  <c r="H34"/>
  <c r="J34" s="1"/>
  <c r="H33"/>
  <c r="J33" s="1"/>
  <c r="H32"/>
  <c r="J32" s="1"/>
  <c r="H30"/>
  <c r="J30" l="1"/>
  <c r="H41"/>
  <c r="N38"/>
  <c r="L38"/>
  <c r="O38" s="1"/>
  <c r="L33"/>
  <c r="O33" s="1"/>
  <c r="N33"/>
  <c r="N36"/>
  <c r="L36"/>
  <c r="J41"/>
  <c r="O42" s="1"/>
  <c r="N30"/>
  <c r="L30"/>
  <c r="O30" s="1"/>
  <c r="N32"/>
  <c r="L32"/>
  <c r="O32" s="1"/>
  <c r="N34"/>
  <c r="L34"/>
  <c r="O34" s="1"/>
  <c r="L37"/>
  <c r="N37"/>
  <c r="O37" s="1"/>
  <c r="N40"/>
  <c r="L40"/>
  <c r="O40" s="1"/>
  <c r="L35"/>
  <c r="N35"/>
  <c r="N39"/>
  <c r="O39" s="1"/>
  <c r="K40" i="52"/>
  <c r="H40"/>
  <c r="J40" s="1"/>
  <c r="F40"/>
  <c r="J39"/>
  <c r="L39" s="1"/>
  <c r="L38"/>
  <c r="J38"/>
  <c r="L37"/>
  <c r="N37" s="1"/>
  <c r="J37"/>
  <c r="L36"/>
  <c r="P36" s="1"/>
  <c r="J36"/>
  <c r="J35"/>
  <c r="L35" s="1"/>
  <c r="J34"/>
  <c r="L34" s="1"/>
  <c r="L33"/>
  <c r="N33" s="1"/>
  <c r="J33"/>
  <c r="L32"/>
  <c r="P32" s="1"/>
  <c r="J32"/>
  <c r="J31"/>
  <c r="L31" s="1"/>
  <c r="J29"/>
  <c r="L29" s="1"/>
  <c r="N32" l="1"/>
  <c r="Q32" s="1"/>
  <c r="N36"/>
  <c r="Q36" s="1"/>
  <c r="O35" i="53"/>
  <c r="O36"/>
  <c r="O41" s="1"/>
  <c r="L41"/>
  <c r="O43" s="1"/>
  <c r="N41"/>
  <c r="O44" s="1"/>
  <c r="P31" i="52"/>
  <c r="N31"/>
  <c r="P29"/>
  <c r="L40"/>
  <c r="Q41" s="1"/>
  <c r="N29"/>
  <c r="P34"/>
  <c r="N34"/>
  <c r="Q34" s="1"/>
  <c r="P35"/>
  <c r="N35"/>
  <c r="Q35" s="1"/>
  <c r="P39"/>
  <c r="N39"/>
  <c r="Q39" s="1"/>
  <c r="P33"/>
  <c r="Q33" s="1"/>
  <c r="P37"/>
  <c r="Q37" s="1"/>
  <c r="N38"/>
  <c r="P38"/>
  <c r="Q31" l="1"/>
  <c r="Q38"/>
  <c r="O45" i="53"/>
  <c r="O46" s="1"/>
  <c r="Q29" i="52"/>
  <c r="Q40" s="1"/>
  <c r="N40"/>
  <c r="Q42" s="1"/>
  <c r="Q45" s="1"/>
  <c r="P40"/>
  <c r="Q43" s="1"/>
  <c r="F26" i="51" l="1"/>
  <c r="F25"/>
  <c r="F28" s="1"/>
  <c r="K30" i="50" l="1"/>
  <c r="K32" l="1"/>
  <c r="K36" l="1"/>
  <c r="K35"/>
  <c r="K37" s="1"/>
  <c r="K38"/>
  <c r="L10" i="48" l="1"/>
  <c r="F27" s="1"/>
  <c r="J27" l="1"/>
  <c r="L27" s="1"/>
  <c r="J29" s="1"/>
  <c r="H40" i="46"/>
  <c r="J40" s="1"/>
  <c r="J29"/>
  <c r="L29" s="1"/>
  <c r="K40"/>
  <c r="F40"/>
  <c r="J39"/>
  <c r="L39" s="1"/>
  <c r="J38"/>
  <c r="L38" s="1"/>
  <c r="J37"/>
  <c r="L37" s="1"/>
  <c r="J36"/>
  <c r="L36" s="1"/>
  <c r="J35"/>
  <c r="L35" s="1"/>
  <c r="J34"/>
  <c r="L34" s="1"/>
  <c r="J33"/>
  <c r="L33" s="1"/>
  <c r="J32"/>
  <c r="L32" s="1"/>
  <c r="J31"/>
  <c r="L31" s="1"/>
  <c r="N32" l="1"/>
  <c r="Q32" s="1"/>
  <c r="P32"/>
  <c r="Q36"/>
  <c r="N36"/>
  <c r="P36"/>
  <c r="N35"/>
  <c r="Q35" s="1"/>
  <c r="P35"/>
  <c r="N39"/>
  <c r="Q39" s="1"/>
  <c r="P39"/>
  <c r="N31"/>
  <c r="P31"/>
  <c r="P34"/>
  <c r="N34"/>
  <c r="Q34"/>
  <c r="P38"/>
  <c r="Q38" s="1"/>
  <c r="N38"/>
  <c r="N37"/>
  <c r="Q37" s="1"/>
  <c r="N33"/>
  <c r="L40"/>
  <c r="Q41" s="1"/>
  <c r="P29"/>
  <c r="P33"/>
  <c r="P37"/>
  <c r="N29"/>
  <c r="K30" i="45"/>
  <c r="Q33" i="46" l="1"/>
  <c r="Q31"/>
  <c r="N40"/>
  <c r="Q42" s="1"/>
  <c r="Q29"/>
  <c r="Q40" s="1"/>
  <c r="P40"/>
  <c r="Q43" s="1"/>
  <c r="K32" i="45"/>
  <c r="G30" i="36"/>
  <c r="K37" i="45" l="1"/>
  <c r="K38" s="1"/>
  <c r="K39"/>
  <c r="Q45" i="46"/>
  <c r="H20" i="40"/>
  <c r="H29" s="1"/>
  <c r="H28" l="1"/>
  <c r="H32" s="1"/>
  <c r="F23" i="39" l="1"/>
  <c r="F26" s="1"/>
  <c r="F23" i="38"/>
  <c r="F25" s="1"/>
  <c r="H20" i="37"/>
  <c r="H29" s="1"/>
  <c r="F25" i="39" l="1"/>
  <c r="F26" i="38"/>
  <c r="F28" s="1"/>
  <c r="F28" i="39"/>
  <c r="H28" i="37"/>
  <c r="H32"/>
  <c r="H30" i="18" l="1"/>
  <c r="H29"/>
  <c r="O47" i="36" l="1"/>
  <c r="I41"/>
  <c r="H41"/>
  <c r="E41"/>
  <c r="H40"/>
  <c r="J40" s="1"/>
  <c r="H39"/>
  <c r="J39" s="1"/>
  <c r="J38"/>
  <c r="L38" s="1"/>
  <c r="H38"/>
  <c r="H37"/>
  <c r="J37" s="1"/>
  <c r="H36"/>
  <c r="J36" s="1"/>
  <c r="H35"/>
  <c r="J35" s="1"/>
  <c r="H34"/>
  <c r="J34" s="1"/>
  <c r="L34" s="1"/>
  <c r="H33"/>
  <c r="J33" s="1"/>
  <c r="H32"/>
  <c r="J32" s="1"/>
  <c r="H30"/>
  <c r="J30" s="1"/>
  <c r="N30" l="1"/>
  <c r="L30"/>
  <c r="N39"/>
  <c r="L39"/>
  <c r="O39" s="1"/>
  <c r="N33"/>
  <c r="L33"/>
  <c r="J41"/>
  <c r="O42" s="1"/>
  <c r="O30"/>
  <c r="N37"/>
  <c r="L37"/>
  <c r="O37" s="1"/>
  <c r="N35"/>
  <c r="O35" s="1"/>
  <c r="L35"/>
  <c r="N34"/>
  <c r="O34" s="1"/>
  <c r="N38"/>
  <c r="L32"/>
  <c r="L36"/>
  <c r="O38"/>
  <c r="L40"/>
  <c r="N32"/>
  <c r="O32" s="1"/>
  <c r="N36"/>
  <c r="N40"/>
  <c r="O40" s="1"/>
  <c r="L31" i="34"/>
  <c r="O36" i="36" l="1"/>
  <c r="O33"/>
  <c r="O41"/>
  <c r="L41"/>
  <c r="O43" s="1"/>
  <c r="N41"/>
  <c r="O44" s="1"/>
  <c r="J31" i="35"/>
  <c r="L31" s="1"/>
  <c r="L38" s="1"/>
  <c r="L41" s="1"/>
  <c r="O45" i="36" l="1"/>
  <c r="O46" s="1"/>
  <c r="L43" i="35"/>
  <c r="L36" i="34" l="1"/>
  <c r="L38" s="1"/>
  <c r="L33" l="1"/>
  <c r="L39" s="1"/>
  <c r="F25" i="32"/>
  <c r="F24"/>
  <c r="F27" i="33"/>
  <c r="F25" i="31"/>
  <c r="F24"/>
  <c r="F27" s="1"/>
  <c r="F27" i="32" l="1"/>
  <c r="J21" i="27" l="1"/>
  <c r="J23" s="1"/>
  <c r="I21" i="26"/>
  <c r="I23" s="1"/>
  <c r="I21" i="25"/>
  <c r="I23" s="1"/>
  <c r="I23" i="24"/>
  <c r="I21"/>
  <c r="F25" i="23" l="1"/>
  <c r="F26" s="1"/>
  <c r="F25" i="22"/>
  <c r="F26" s="1"/>
  <c r="F25" i="21"/>
  <c r="F26" s="1"/>
  <c r="H31" i="18" l="1"/>
  <c r="J30"/>
  <c r="N30" l="1"/>
  <c r="L30"/>
  <c r="O30" s="1"/>
  <c r="I40"/>
  <c r="H40"/>
  <c r="E40"/>
  <c r="H39"/>
  <c r="J39" s="1"/>
  <c r="N39" s="1"/>
  <c r="H38"/>
  <c r="J38" s="1"/>
  <c r="H37"/>
  <c r="J37" s="1"/>
  <c r="L37" s="1"/>
  <c r="H36"/>
  <c r="J36" s="1"/>
  <c r="H35"/>
  <c r="J35" s="1"/>
  <c r="N35" s="1"/>
  <c r="H34"/>
  <c r="J34" s="1"/>
  <c r="H33"/>
  <c r="J33" s="1"/>
  <c r="L33" s="1"/>
  <c r="H32"/>
  <c r="J32" s="1"/>
  <c r="J31"/>
  <c r="J29"/>
  <c r="N31" l="1"/>
  <c r="L31"/>
  <c r="L29"/>
  <c r="N29"/>
  <c r="J40"/>
  <c r="O41" s="1"/>
  <c r="N38"/>
  <c r="L38"/>
  <c r="N34"/>
  <c r="L34"/>
  <c r="O34" s="1"/>
  <c r="N36"/>
  <c r="L36"/>
  <c r="O36"/>
  <c r="N32"/>
  <c r="O32" s="1"/>
  <c r="L32"/>
  <c r="N33"/>
  <c r="O33" s="1"/>
  <c r="N37"/>
  <c r="O37" s="1"/>
  <c r="L35"/>
  <c r="O35" s="1"/>
  <c r="L39"/>
  <c r="O39" s="1"/>
  <c r="O38" l="1"/>
  <c r="L40"/>
  <c r="O42" s="1"/>
  <c r="O31"/>
  <c r="O29"/>
  <c r="O40" s="1"/>
  <c r="N40"/>
  <c r="O43" s="1"/>
  <c r="O44" i="13"/>
  <c r="I38"/>
  <c r="H38"/>
  <c r="E38"/>
  <c r="H37"/>
  <c r="J37" s="1"/>
  <c r="H36"/>
  <c r="J36" s="1"/>
  <c r="H35"/>
  <c r="J35" s="1"/>
  <c r="H34"/>
  <c r="J34" s="1"/>
  <c r="H33"/>
  <c r="J33" s="1"/>
  <c r="H32"/>
  <c r="J32" s="1"/>
  <c r="N31"/>
  <c r="J31"/>
  <c r="L31" s="1"/>
  <c r="O31" s="1"/>
  <c r="G30"/>
  <c r="H30" s="1"/>
  <c r="J30" s="1"/>
  <c r="O43" i="12"/>
  <c r="I37"/>
  <c r="H37"/>
  <c r="E37"/>
  <c r="H36"/>
  <c r="J36" s="1"/>
  <c r="N36" s="1"/>
  <c r="H35"/>
  <c r="J35" s="1"/>
  <c r="J34"/>
  <c r="N34" s="1"/>
  <c r="H34"/>
  <c r="H33"/>
  <c r="J33" s="1"/>
  <c r="J32"/>
  <c r="N32" s="1"/>
  <c r="H32"/>
  <c r="H31"/>
  <c r="J31" s="1"/>
  <c r="G30"/>
  <c r="H30" s="1"/>
  <c r="J30" s="1"/>
  <c r="O45" i="18" l="1"/>
  <c r="L32" i="13"/>
  <c r="N32"/>
  <c r="N35"/>
  <c r="L35"/>
  <c r="L36"/>
  <c r="N36"/>
  <c r="J38"/>
  <c r="O39" s="1"/>
  <c r="L30"/>
  <c r="N30"/>
  <c r="N34"/>
  <c r="O34" s="1"/>
  <c r="L34"/>
  <c r="L37"/>
  <c r="N33"/>
  <c r="N37"/>
  <c r="L33"/>
  <c r="N30" i="12"/>
  <c r="J37"/>
  <c r="O38" s="1"/>
  <c r="L30"/>
  <c r="O30" s="1"/>
  <c r="L31"/>
  <c r="N31"/>
  <c r="O33"/>
  <c r="N33"/>
  <c r="L33"/>
  <c r="L35"/>
  <c r="O35" s="1"/>
  <c r="N35"/>
  <c r="L32"/>
  <c r="O32" s="1"/>
  <c r="L36"/>
  <c r="O36" s="1"/>
  <c r="L34"/>
  <c r="O34" s="1"/>
  <c r="O31" l="1"/>
  <c r="O32" i="13"/>
  <c r="O37"/>
  <c r="O36"/>
  <c r="O33"/>
  <c r="O35"/>
  <c r="L38"/>
  <c r="O40" s="1"/>
  <c r="N38"/>
  <c r="O41" s="1"/>
  <c r="O30"/>
  <c r="O37" i="12"/>
  <c r="L37"/>
  <c r="O39" s="1"/>
  <c r="N37"/>
  <c r="O40" s="1"/>
  <c r="O38" i="13" l="1"/>
  <c r="O42"/>
  <c r="O43" s="1"/>
  <c r="O41" i="12"/>
  <c r="O42" s="1"/>
  <c r="O47" i="11" l="1"/>
  <c r="I41"/>
  <c r="H41"/>
  <c r="E41"/>
  <c r="H40"/>
  <c r="J40" s="1"/>
  <c r="H39"/>
  <c r="J39" s="1"/>
  <c r="H38"/>
  <c r="J38" s="1"/>
  <c r="H37"/>
  <c r="J37" s="1"/>
  <c r="J36"/>
  <c r="H36"/>
  <c r="H35"/>
  <c r="J35" s="1"/>
  <c r="H34"/>
  <c r="J34" s="1"/>
  <c r="H33"/>
  <c r="J33" s="1"/>
  <c r="H32"/>
  <c r="J32" s="1"/>
  <c r="G30"/>
  <c r="H30" s="1"/>
  <c r="J30" s="1"/>
  <c r="J41" l="1"/>
  <c r="O42" s="1"/>
  <c r="N30"/>
  <c r="L30"/>
  <c r="L34"/>
  <c r="O34" s="1"/>
  <c r="N34"/>
  <c r="L35"/>
  <c r="N35"/>
  <c r="L38"/>
  <c r="N38"/>
  <c r="N39"/>
  <c r="L39"/>
  <c r="O39" s="1"/>
  <c r="N33"/>
  <c r="O33" s="1"/>
  <c r="L33"/>
  <c r="N37"/>
  <c r="L37"/>
  <c r="L32"/>
  <c r="O32" s="1"/>
  <c r="L40"/>
  <c r="O40" s="1"/>
  <c r="N32"/>
  <c r="L36"/>
  <c r="N36"/>
  <c r="O36" s="1"/>
  <c r="N40"/>
  <c r="O35" l="1"/>
  <c r="O37"/>
  <c r="O38"/>
  <c r="L41"/>
  <c r="O43" s="1"/>
  <c r="O45" s="1"/>
  <c r="O46" s="1"/>
  <c r="N41"/>
  <c r="O44" s="1"/>
  <c r="O30"/>
  <c r="O41" s="1"/>
  <c r="F20" i="6" l="1"/>
  <c r="F21" i="1" l="1"/>
  <c r="F14" i="9" l="1"/>
  <c r="F13"/>
  <c r="F15" s="1"/>
  <c r="F24" i="8" l="1"/>
  <c r="F23"/>
  <c r="F20" i="7" l="1"/>
  <c r="F22" s="1"/>
  <c r="F25" l="1"/>
  <c r="F24"/>
  <c r="F27"/>
  <c r="F22" i="6"/>
  <c r="F27" l="1"/>
  <c r="F20" i="5"/>
  <c r="F22" s="1"/>
  <c r="F26" s="1"/>
  <c r="F27" l="1"/>
  <c r="F23" i="1" l="1"/>
  <c r="F28" s="1"/>
</calcChain>
</file>

<file path=xl/comments1.xml><?xml version="1.0" encoding="utf-8"?>
<comments xmlns="http://schemas.openxmlformats.org/spreadsheetml/2006/main">
  <authors>
    <author>Author</author>
  </authors>
  <commentList>
    <comment ref="F8" authorId="0">
      <text>
        <r>
          <rPr>
            <b/>
            <sz val="9"/>
            <color indexed="81"/>
            <rFont val="Tahoma"/>
            <family val="2"/>
          </rPr>
          <t>max 16 characters</t>
        </r>
      </text>
    </comment>
  </commentList>
</comments>
</file>

<file path=xl/sharedStrings.xml><?xml version="1.0" encoding="utf-8"?>
<sst xmlns="http://schemas.openxmlformats.org/spreadsheetml/2006/main" count="4915" uniqueCount="1169">
  <si>
    <t>Details of Agency</t>
  </si>
  <si>
    <t>Way2Wealth Realty Advisors Pvt Ltd</t>
  </si>
  <si>
    <t xml:space="preserve">Frontline Grandeur,Ground Floor, No.14, </t>
  </si>
  <si>
    <t>Walton Road, Bangalore - 560 001</t>
  </si>
  <si>
    <t>GSTIN :  29AAACW9353M1ZL</t>
  </si>
  <si>
    <t>State:  KARNATAKA                      Code :  29</t>
  </si>
  <si>
    <t>Bill To Party</t>
  </si>
  <si>
    <t>TAX INVOICE</t>
  </si>
  <si>
    <t>Sl. No.</t>
  </si>
  <si>
    <t>Customer Name</t>
  </si>
  <si>
    <t>Total Brokerage (In Rs.)</t>
  </si>
  <si>
    <t>CGST @ 9%</t>
  </si>
  <si>
    <t>SGST @ 9%</t>
  </si>
  <si>
    <t>TOTAL COMMISSION PAYABLE</t>
  </si>
  <si>
    <t>PAN NO : AAACW9353M</t>
  </si>
  <si>
    <t>Bank account Details:</t>
  </si>
  <si>
    <t>Bank Name : HDFC BANK LTD,MG ROAD BRANCH</t>
  </si>
  <si>
    <t>Beneficiary :  WAY2WEALTH REALTY ADVISORS PVT LTD</t>
  </si>
  <si>
    <t>A/C. No.       : 00760340000058</t>
  </si>
  <si>
    <t>IFSC CODE   : HDFC0000076</t>
  </si>
  <si>
    <t xml:space="preserve">All Cheques / Demand Drafts Should Be in favor of </t>
  </si>
  <si>
    <t>"WAY2WEALTH REALTY ADVISORS PVT LTD"</t>
  </si>
  <si>
    <t>E &amp; OE*</t>
  </si>
  <si>
    <t>For, Way2Wealth Realty Advisors Pvt Ltd</t>
  </si>
  <si>
    <t>Authorized Signatory</t>
  </si>
  <si>
    <t>Block / Unit No</t>
  </si>
  <si>
    <t>Add : Taxes As                         Applicable</t>
  </si>
  <si>
    <t>IGST @ 18%</t>
  </si>
  <si>
    <t>Cost of Unit Brokerage (In Rs.)</t>
  </si>
  <si>
    <t>Less :                                       ALREADY BILLED</t>
  </si>
  <si>
    <t>N A</t>
  </si>
  <si>
    <t>Commission Payable</t>
  </si>
  <si>
    <t>Total Commission                                             @ 2.0 %</t>
  </si>
  <si>
    <t>Maha RERA No : A51800007753</t>
  </si>
  <si>
    <t>EISA TRADING PRIVATE LIMITED</t>
  </si>
  <si>
    <t xml:space="preserve">412, Floor- 4, 17G Vardhaman Chamber, </t>
  </si>
  <si>
    <t xml:space="preserve">Cawasji Patel Road, Horniman Circle, </t>
  </si>
  <si>
    <t>Fort, Mumbai-400001</t>
  </si>
  <si>
    <t>GSTIN : 27AAECE5655J1ZC</t>
  </si>
  <si>
    <t>State:  MAHARASHTRA                     Code :  27</t>
  </si>
  <si>
    <r>
      <t xml:space="preserve">REAP ID : </t>
    </r>
    <r>
      <rPr>
        <b/>
        <sz val="18"/>
        <color theme="3" tint="-0.249977111117893"/>
        <rFont val="Calibri"/>
        <family val="2"/>
        <scheme val="minor"/>
      </rPr>
      <t>LD030438</t>
    </r>
  </si>
  <si>
    <t>Zarsis Gaev Karanjia</t>
  </si>
  <si>
    <t>C - 1104</t>
  </si>
  <si>
    <t xml:space="preserve">                                                                                                                                      UNIT DETAILS                                                                                                                Sector 6 Casa Aurora C-1104                                                                                                                                                                                                                                                                                 
</t>
  </si>
  <si>
    <t>BSP : 73,26,000.00</t>
  </si>
  <si>
    <t>Total Cost  :  Rs. 73,26,000.00</t>
  </si>
  <si>
    <r>
      <t>PROJECT :</t>
    </r>
    <r>
      <rPr>
        <b/>
        <sz val="18"/>
        <color rgb="FF002060"/>
        <rFont val="Calibri"/>
        <family val="2"/>
        <scheme val="minor"/>
      </rPr>
      <t xml:space="preserve"> LODHA MIRA ROAD</t>
    </r>
  </si>
  <si>
    <t>INVOICE DATE : 27TH FEB 2018</t>
  </si>
  <si>
    <t>SOBHANA SHEET</t>
  </si>
  <si>
    <t>BSP : 68,82,507.00</t>
  </si>
  <si>
    <t>Total Cost  :  Rs. 68,82,507.00</t>
  </si>
  <si>
    <t xml:space="preserve"> In Words : One Lakh Sixty Two Thousand Four Hundred and Twenty Seven only</t>
  </si>
  <si>
    <t>Tower 3-1102</t>
  </si>
  <si>
    <t>Service Account Code : 997222</t>
  </si>
  <si>
    <t>Contact Details : Sanjit Sharma - 77188 66077</t>
  </si>
  <si>
    <t xml:space="preserve">                sanjit.sharma@sarestates.in</t>
  </si>
  <si>
    <t xml:space="preserve">                                                                                                                                      UNIT DETAILS                                                                                                                Lodha Mira Road Mira Tower 3-1102</t>
  </si>
  <si>
    <t xml:space="preserve">Bellissimo Mahavir Associates Dwellers </t>
  </si>
  <si>
    <t>Private Limited</t>
  </si>
  <si>
    <t>GSTIN : 27AAHCB4262F1ZS</t>
  </si>
  <si>
    <t>Place Of Flat Sold                                                                   Mira Road, Mumbai, Maharashtra</t>
  </si>
  <si>
    <t>Place Of Flat Sold                                                                                                Mumbai, Maharashtra</t>
  </si>
  <si>
    <t xml:space="preserve">CUSTOMER NO                                                                                                           1271804       </t>
  </si>
  <si>
    <t>CUSTOMER NO                                                                                                1270487</t>
  </si>
  <si>
    <r>
      <t>PROJECT :</t>
    </r>
    <r>
      <rPr>
        <b/>
        <sz val="18"/>
        <color rgb="FF002060"/>
        <rFont val="Calibri"/>
        <family val="2"/>
        <scheme val="minor"/>
      </rPr>
      <t xml:space="preserve"> CASA PALAZZO</t>
    </r>
  </si>
  <si>
    <t>Alap Jagdish Anerao</t>
  </si>
  <si>
    <t>Place Of Flat Sold                                                                   Mumbai, Maharashtra</t>
  </si>
  <si>
    <t>Paradigm Real Estates LLP</t>
  </si>
  <si>
    <t>202, 2nd Floor, G-52, Roopmangal Bldg,</t>
  </si>
  <si>
    <t>Corner Of Main Avenue &amp; 16th Road,</t>
  </si>
  <si>
    <t>SantaCruz (West), Mumbai - 400054</t>
  </si>
  <si>
    <t>GSTIN : 27AAQFP9837J1ZB</t>
  </si>
  <si>
    <t>PAN NO : AAQFP9837J</t>
  </si>
  <si>
    <t>Maha RERA No : P51800011423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</si>
  <si>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61/2017-18</t>
    </r>
  </si>
  <si>
    <r>
      <t>PROJECT :</t>
    </r>
    <r>
      <rPr>
        <b/>
        <sz val="18"/>
        <color rgb="FF002060"/>
        <rFont val="Calibri"/>
        <family val="2"/>
        <scheme val="minor"/>
      </rPr>
      <t xml:space="preserve"> RIZVI CEDAR</t>
    </r>
  </si>
  <si>
    <t>Rizvi Estates &amp; Hotels Pvt Ltd</t>
  </si>
  <si>
    <t>Rizvi House, 1st Floor,</t>
  </si>
  <si>
    <t>Junction of Hill Road &amp; St. Martin Road,</t>
  </si>
  <si>
    <t>Bandra, Mumbai-400050. India</t>
  </si>
  <si>
    <t>GSTIN : 27AAACR5021K1ZH</t>
  </si>
  <si>
    <t>JIGNESH KUMAR PATEL</t>
  </si>
  <si>
    <t>A 1006</t>
  </si>
  <si>
    <t>BSP : 67,50,000.00</t>
  </si>
  <si>
    <t>Total Cost  :                                              Rs. 67,50,000.00</t>
  </si>
  <si>
    <t xml:space="preserve"> In Words : One Lakh Fifty Nine Thousand Three Hundred only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</si>
  <si>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68/2017-18</t>
    </r>
  </si>
  <si>
    <r>
      <t>INVOICE DATE : 26</t>
    </r>
    <r>
      <rPr>
        <b/>
        <sz val="18"/>
        <color rgb="FF002060"/>
        <rFont val="Calibri"/>
        <family val="2"/>
        <scheme val="minor"/>
      </rPr>
      <t>TH MAR 2018</t>
    </r>
  </si>
  <si>
    <r>
      <t>PROJECT :</t>
    </r>
    <r>
      <rPr>
        <b/>
        <sz val="18"/>
        <color rgb="FF002060"/>
        <rFont val="Calibri"/>
        <family val="2"/>
        <scheme val="minor"/>
      </rPr>
      <t xml:space="preserve"> CASA PARADISO SOBHA CITY</t>
    </r>
  </si>
  <si>
    <t>SAC Code : 997222</t>
  </si>
  <si>
    <t>SOBHA LIMITED</t>
  </si>
  <si>
    <t xml:space="preserve">Sobha Corporate Office, </t>
  </si>
  <si>
    <t>Sarjapur - Marathahalli Outer Ring Road (ORR)</t>
  </si>
  <si>
    <t>Devarabisanahalli, Bellandur PO</t>
  </si>
  <si>
    <t>Bangalore 560103</t>
  </si>
  <si>
    <t>GSTIN : 29AABCS7723E1ZB</t>
  </si>
  <si>
    <t>KAR RERA Reg No : AG/KN/170824/00735</t>
  </si>
  <si>
    <t>HARSHA ANANTHA PADMANAB</t>
  </si>
  <si>
    <t>B2 - 4226</t>
  </si>
  <si>
    <t>BSP : 1,13,27,392.00</t>
  </si>
  <si>
    <t>Total Cost  :                                              Rs. 1,13,27,392.00</t>
  </si>
  <si>
    <t>2,26,548.00</t>
  </si>
  <si>
    <t>NA</t>
  </si>
  <si>
    <t>Brokerage/Commission towards sale of Flats/Plot                                                                 Bangalore, Karnataka</t>
  </si>
  <si>
    <t>Commission Payable @ 2%</t>
  </si>
  <si>
    <t>Less : ALREADY BILLED</t>
  </si>
  <si>
    <t>State:  KARNATAKA                     Code :  29</t>
  </si>
  <si>
    <t>2,67,326.00</t>
  </si>
  <si>
    <t xml:space="preserve"> In Words : Two Lakh Sixty Seven Thousand Three Hundred and Twenty Six only</t>
  </si>
  <si>
    <t>INVOICE DATE : 27TH MAR 2018</t>
  </si>
  <si>
    <t xml:space="preserve"> In Words : Two Lakh Fifty Nine Thousand Three Hundred and Forty One only</t>
  </si>
  <si>
    <r>
      <t>PROJECT :</t>
    </r>
    <r>
      <rPr>
        <b/>
        <sz val="20"/>
        <color rgb="FF002060"/>
        <rFont val="Calibri"/>
        <family val="2"/>
        <scheme val="minor"/>
      </rPr>
      <t xml:space="preserve"> SECTOR VI</t>
    </r>
  </si>
  <si>
    <r>
      <rPr>
        <b/>
        <sz val="16"/>
        <color theme="1"/>
        <rFont val="Calibri"/>
        <family val="2"/>
        <scheme val="minor"/>
      </rPr>
      <t>INVOICE NO :</t>
    </r>
    <r>
      <rPr>
        <b/>
        <sz val="18"/>
        <color theme="1"/>
        <rFont val="Calibri"/>
        <family val="2"/>
        <scheme val="minor"/>
      </rPr>
      <t xml:space="preserve"> </t>
    </r>
    <r>
      <rPr>
        <b/>
        <sz val="18"/>
        <color rgb="FF002060"/>
        <rFont val="Calibri"/>
        <family val="2"/>
        <scheme val="minor"/>
      </rPr>
      <t>KAR 56/2017-18</t>
    </r>
  </si>
  <si>
    <t>Total Commission                                             @ 3.0 %</t>
  </si>
  <si>
    <r>
      <t xml:space="preserve">REAP ID : </t>
    </r>
    <r>
      <rPr>
        <b/>
        <sz val="20"/>
        <color theme="3" tint="-0.249977111117893"/>
        <rFont val="Calibri"/>
        <family val="2"/>
        <scheme val="minor"/>
      </rPr>
      <t>LD030438</t>
    </r>
  </si>
  <si>
    <t>BSP : 85,85,769.00</t>
  </si>
  <si>
    <t>Total Cost  :                                              Rs. 85,85,769.00</t>
  </si>
  <si>
    <t xml:space="preserve"> In Words : Two Lakh Two Thousand Six Hundred and Twenty Four only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</si>
  <si>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06/2018-19</t>
    </r>
  </si>
  <si>
    <r>
      <t xml:space="preserve">INVOICE DATE : </t>
    </r>
    <r>
      <rPr>
        <b/>
        <sz val="18"/>
        <color theme="3"/>
        <rFont val="Calibri"/>
        <family val="2"/>
        <scheme val="minor"/>
      </rPr>
      <t>26</t>
    </r>
    <r>
      <rPr>
        <b/>
        <sz val="18"/>
        <color rgb="FF002060"/>
        <rFont val="Calibri"/>
        <family val="2"/>
        <scheme val="minor"/>
      </rPr>
      <t>TH APRIL 2018</t>
    </r>
  </si>
  <si>
    <t>VIHANG ENTERPRISES</t>
  </si>
  <si>
    <t xml:space="preserve">12th Floor, Dev Corpora, </t>
  </si>
  <si>
    <t>Cadbury Junction,Eastern Express Highway,</t>
  </si>
  <si>
    <t>Khopat, Thane (W),</t>
  </si>
  <si>
    <t>Thane : 400601</t>
  </si>
  <si>
    <t>GSTIN : 27AAAFY6459P1ZA</t>
  </si>
  <si>
    <t>Mrs. Sangita Kardak &amp; Mr.Pravin Kardak</t>
  </si>
  <si>
    <r>
      <t>PROJECT :</t>
    </r>
    <r>
      <rPr>
        <b/>
        <sz val="18"/>
        <color rgb="FF002060"/>
        <rFont val="Calibri"/>
        <family val="2"/>
        <scheme val="minor"/>
      </rPr>
      <t xml:space="preserve"> VIHANG VERMONT</t>
    </r>
  </si>
  <si>
    <t>Commission Payable @ 2.25%</t>
  </si>
  <si>
    <t>BSP : 62,84,200.00</t>
  </si>
  <si>
    <t>Total Cost  :                                              Rs. 62,84,200.00</t>
  </si>
  <si>
    <t>1,41,395.00</t>
  </si>
  <si>
    <t>1,66,846.00</t>
  </si>
  <si>
    <t xml:space="preserve"> In Words : One Lakh Sixty Six Thousand Eight Hundred and Forty Six only</t>
  </si>
  <si>
    <t>Way 2 Wealth Realty Advisors Pvt. Ltd.</t>
  </si>
  <si>
    <r>
      <rPr>
        <sz val="12"/>
        <color theme="1"/>
        <rFont val="Bookman Old Style"/>
        <family val="1"/>
      </rPr>
      <t>Frontline Grandeur, No.14, Walton Road, Bangalore- 560001</t>
    </r>
    <r>
      <rPr>
        <b/>
        <sz val="12"/>
        <color theme="1"/>
        <rFont val="Bookman Old Style"/>
        <family val="1"/>
      </rPr>
      <t xml:space="preserve">                                                                                                   GSTIN: 29AAACW9353M1ZL</t>
    </r>
  </si>
  <si>
    <t>Tax Invoice</t>
  </si>
  <si>
    <t>Invoice No:</t>
  </si>
  <si>
    <t>KAR 03/2018-19</t>
  </si>
  <si>
    <t xml:space="preserve">Invoice date: </t>
  </si>
  <si>
    <t>12th April'2018</t>
  </si>
  <si>
    <t xml:space="preserve">Reverse Charge (Y/N): </t>
  </si>
  <si>
    <t>State: KARNATAKA</t>
  </si>
  <si>
    <t>Code</t>
  </si>
  <si>
    <t>KARNATAKA</t>
  </si>
  <si>
    <t>Bill to Party</t>
  </si>
  <si>
    <t>Agency</t>
  </si>
  <si>
    <t>Name: Shriram Properties Pvt Ltd</t>
  </si>
  <si>
    <t>Name: WAY2WEALTH REALTY ADVISORS PVT. LTD.</t>
  </si>
  <si>
    <t>Address: No. 40/43, 8th Main, 4th Cross RMV Extension, Sadashivnagar Bangalore- 560 080.</t>
  </si>
  <si>
    <t>Address: Frontline Grandeur, No.14, Walton Road, Bangalore- 560001</t>
  </si>
  <si>
    <t>GSTIN: 29AAFCS5801D1ZI</t>
  </si>
  <si>
    <t>GSTIN: 29AAACW9353M1ZL</t>
  </si>
  <si>
    <t>State: Karnataka</t>
  </si>
  <si>
    <t>S. No.</t>
  </si>
  <si>
    <t>Client Name</t>
  </si>
  <si>
    <t>HSN code</t>
  </si>
  <si>
    <t>Unit No</t>
  </si>
  <si>
    <t>Area Sold</t>
  </si>
  <si>
    <t>Rate</t>
  </si>
  <si>
    <t>BSP</t>
  </si>
  <si>
    <t>Commission Amt</t>
  </si>
  <si>
    <t>Discount</t>
  </si>
  <si>
    <t>Taxable Value</t>
  </si>
  <si>
    <t>CGST</t>
  </si>
  <si>
    <t>SGST</t>
  </si>
  <si>
    <t>Total</t>
  </si>
  <si>
    <t>Amount</t>
  </si>
  <si>
    <t>Neha Goyal &amp; Anmol Agarwal</t>
  </si>
  <si>
    <t>19 04 04</t>
  </si>
  <si>
    <t>Total Invoice amount in words</t>
  </si>
  <si>
    <t>Total Amount before Tax</t>
  </si>
  <si>
    <t>Two Lakhs Seventeen Thousand Six Hundread Twenty Eight Only</t>
  </si>
  <si>
    <t>Add: CGST</t>
  </si>
  <si>
    <t>Add: SGST</t>
  </si>
  <si>
    <t>Total Tax Amount</t>
  </si>
  <si>
    <t>Total Amount after Tax:</t>
  </si>
  <si>
    <t>Bank Details</t>
  </si>
  <si>
    <t>GST on Reverse Charge</t>
  </si>
  <si>
    <t>Bank A/C:00760340000058 (WAY2WEALTH REALTY ADVISORS PVT LTD)</t>
  </si>
  <si>
    <t>Ceritified that the particulars given above are true and correct</t>
  </si>
  <si>
    <t>Bank IFSC: HDFC0000076 (HDFC BANK LTD, M G ROAD BRANCH)</t>
  </si>
  <si>
    <t>For Shriram Properties PVt Ltd</t>
  </si>
  <si>
    <t>Terms &amp; conditions</t>
  </si>
  <si>
    <t>Common Seal</t>
  </si>
  <si>
    <t>Authorised signatory</t>
  </si>
  <si>
    <t>KAR 04/2018-19</t>
  </si>
  <si>
    <t>18th April'2018</t>
  </si>
  <si>
    <t xml:space="preserve">Name: Shrivision Towers Private Limited </t>
  </si>
  <si>
    <t>GSTIN: 29AAMCS2161D1ZC</t>
  </si>
  <si>
    <t>Charles Kharkongor &amp; Snigdha Barman</t>
  </si>
  <si>
    <t>E-901</t>
  </si>
  <si>
    <t>One Lakh Six Thousand Nine Hundread Ninety Three Only</t>
  </si>
  <si>
    <t>KAR 05/2018-19</t>
  </si>
  <si>
    <t>22nd April'2018</t>
  </si>
  <si>
    <t>N.Kishore &amp; Vidhya Kishore</t>
  </si>
  <si>
    <t>J-901</t>
  </si>
  <si>
    <t>One Lakh Thirty One Thousand Two Hundread Three Only</t>
  </si>
  <si>
    <t>Brokerage/Commission towards sale of Flats/Plot                                                                 Mumbai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</si>
  <si>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07/2018-19</t>
    </r>
  </si>
  <si>
    <t>BSP : 50,04,167.00</t>
  </si>
  <si>
    <t>Total Cost  :                                              Rs. 50,04,167.00</t>
  </si>
  <si>
    <t>1,00,083.00</t>
  </si>
  <si>
    <t>1,18,098.00</t>
  </si>
  <si>
    <t xml:space="preserve"> In Words : One Lakh Eighteen Thousand and Ninety Eight only</t>
  </si>
  <si>
    <t>Mrs. Payal Arvind Singh</t>
  </si>
  <si>
    <r>
      <t xml:space="preserve">INVOICE DATE : </t>
    </r>
    <r>
      <rPr>
        <b/>
        <sz val="18"/>
        <color theme="3" tint="-0.249977111117893"/>
        <rFont val="Calibri"/>
        <family val="2"/>
        <scheme val="minor"/>
      </rPr>
      <t>04</t>
    </r>
    <r>
      <rPr>
        <b/>
        <sz val="18"/>
        <color rgb="FF002060"/>
        <rFont val="Calibri"/>
        <family val="2"/>
        <scheme val="minor"/>
      </rPr>
      <t>TH MAY 2018</t>
    </r>
  </si>
  <si>
    <t>Contact Details : Sakharam Malusare - 8169848124</t>
  </si>
  <si>
    <t xml:space="preserve">               accounts@sarestates.in</t>
  </si>
  <si>
    <t>GSTIN :  27AAACW9353M1ZP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</si>
  <si>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0/2018-19</t>
    </r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</si>
  <si>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08/2018-19</t>
    </r>
  </si>
  <si>
    <r>
      <t xml:space="preserve">INVOICE DATE : </t>
    </r>
    <r>
      <rPr>
        <b/>
        <sz val="18"/>
        <color theme="3" tint="-0.499984740745262"/>
        <rFont val="Calibri"/>
        <family val="2"/>
        <scheme val="minor"/>
      </rPr>
      <t>09</t>
    </r>
    <r>
      <rPr>
        <b/>
        <sz val="18"/>
        <color rgb="FF002060"/>
        <rFont val="Calibri"/>
        <family val="2"/>
        <scheme val="minor"/>
      </rPr>
      <t>TH MAY 2018</t>
    </r>
  </si>
  <si>
    <t>PBSR Developers Pvt. Ltd.</t>
  </si>
  <si>
    <t>1st Floor, Patel Engineering Building,</t>
  </si>
  <si>
    <t>8-2-293/82/A/76, Road No. 9A,</t>
  </si>
  <si>
    <t>(Celebrations Hotel Lane),</t>
  </si>
  <si>
    <t>Jubilee Hills, Hyderabad - 500 033</t>
  </si>
  <si>
    <t>GSTIN : 36AAGCP4455K1Z2</t>
  </si>
  <si>
    <t>State:  TELANGANA                     Code :  36</t>
  </si>
  <si>
    <t>Mrs. Pratibha Singh</t>
  </si>
  <si>
    <t>B Wing / 1503</t>
  </si>
  <si>
    <t>BSP : 52,08,000.00</t>
  </si>
  <si>
    <t>Total Cost  :                                              Rs. 52,08,000.00</t>
  </si>
  <si>
    <t>Commission Payable @ 3%</t>
  </si>
  <si>
    <t>1,56,240.00</t>
  </si>
  <si>
    <t>1,84,363.00</t>
  </si>
  <si>
    <t xml:space="preserve"> In Words : One Lakh Eighty Four Thousand Three Hundred and Sixty Three only</t>
  </si>
  <si>
    <t xml:space="preserve">                accounts@sarestates.in</t>
  </si>
  <si>
    <t>Contact Details : Sakharam Malusare - 81698 48124</t>
  </si>
  <si>
    <r>
      <t xml:space="preserve">INVOICE NO : </t>
    </r>
    <r>
      <rPr>
        <b/>
        <sz val="16"/>
        <color rgb="FF002060"/>
        <rFont val="Calibri"/>
        <family val="2"/>
        <scheme val="minor"/>
      </rPr>
      <t>KAR 09/2018-19</t>
    </r>
  </si>
  <si>
    <r>
      <t>PROJECT :</t>
    </r>
    <r>
      <rPr>
        <b/>
        <sz val="18"/>
        <color rgb="FF002060"/>
        <rFont val="Calibri"/>
        <family val="2"/>
        <scheme val="minor"/>
      </rPr>
      <t xml:space="preserve"> SMONDO GACHIBOWLI</t>
    </r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</si>
  <si>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10/2018-19</t>
    </r>
  </si>
  <si>
    <r>
      <t xml:space="preserve">INVOICE DATE : </t>
    </r>
    <r>
      <rPr>
        <b/>
        <sz val="18"/>
        <color theme="3" tint="-0.499984740745262"/>
        <rFont val="Calibri"/>
        <family val="2"/>
        <scheme val="minor"/>
      </rPr>
      <t>10</t>
    </r>
    <r>
      <rPr>
        <b/>
        <sz val="18"/>
        <color rgb="FF002060"/>
        <rFont val="Calibri"/>
        <family val="2"/>
        <scheme val="minor"/>
      </rPr>
      <t>TH MAY 2018</t>
    </r>
  </si>
  <si>
    <r>
      <t>PROJECT :</t>
    </r>
    <r>
      <rPr>
        <b/>
        <sz val="18"/>
        <color rgb="FF002060"/>
        <rFont val="Calibri"/>
        <family val="2"/>
        <scheme val="minor"/>
      </rPr>
      <t xml:space="preserve"> ARVIND SKYLANDS</t>
    </r>
  </si>
  <si>
    <t>4th Floor, Raheja Point, No.17/2-6,</t>
  </si>
  <si>
    <t>Commissariat Road, Ward No. 76,</t>
  </si>
  <si>
    <t>Richmond Tower</t>
  </si>
  <si>
    <t>Bangalore - 560 025</t>
  </si>
  <si>
    <t>GSTIN : 29AAHCA5001H1ZY</t>
  </si>
  <si>
    <t>Mrs. Pavithra N S</t>
  </si>
  <si>
    <t>G 202</t>
  </si>
  <si>
    <t>BSP : 40,15,543.00 PLC : 1,47,980.00</t>
  </si>
  <si>
    <t>Total Cost  :                                              Rs. 41,63,523.00</t>
  </si>
  <si>
    <t>Commission Payable @ 2.5%</t>
  </si>
  <si>
    <t>1,04,088.00</t>
  </si>
  <si>
    <t>Arvind Smartspaces Limited</t>
  </si>
  <si>
    <t>Arvind Skylands</t>
  </si>
  <si>
    <t xml:space="preserve">Commission Payable </t>
  </si>
  <si>
    <t xml:space="preserve"> In Words : Eighty Five Thousand Nine Hundred and Seventy Eight only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</si>
  <si>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12/2018-19</t>
    </r>
  </si>
  <si>
    <r>
      <t xml:space="preserve">INVOICE DATE : </t>
    </r>
    <r>
      <rPr>
        <b/>
        <sz val="18"/>
        <color theme="3"/>
        <rFont val="Calibri"/>
        <family val="2"/>
        <scheme val="minor"/>
      </rPr>
      <t>16</t>
    </r>
    <r>
      <rPr>
        <b/>
        <sz val="18"/>
        <color rgb="FF002060"/>
        <rFont val="Calibri"/>
        <family val="2"/>
        <scheme val="minor"/>
      </rPr>
      <t>TH MAY 2018</t>
    </r>
  </si>
  <si>
    <t>Allam Infinite India Private Limited</t>
  </si>
  <si>
    <t>G.M.Pearl, No. 06,</t>
  </si>
  <si>
    <t>B.T.M. Layout, 1st Stage , 1st Phase,</t>
  </si>
  <si>
    <t>Bangalore - 560068</t>
  </si>
  <si>
    <t>GSTIN : 29AAPCA4021P1Z7</t>
  </si>
  <si>
    <t>Mrs. Minakshi</t>
  </si>
  <si>
    <t>A3 - 10 - 15</t>
  </si>
  <si>
    <t>BSP : 27,22,200.00</t>
  </si>
  <si>
    <t>Total Cost  :                                              Rs. 27,22,200.00</t>
  </si>
  <si>
    <t xml:space="preserve"> In Words : Sixty Four Thousand Two Hundred and Forty Four only</t>
  </si>
  <si>
    <r>
      <t>PROJECT :</t>
    </r>
    <r>
      <rPr>
        <b/>
        <sz val="18"/>
        <color rgb="FF002060"/>
        <rFont val="Calibri"/>
        <family val="2"/>
        <scheme val="minor"/>
      </rPr>
      <t xml:space="preserve"> GM Ambitious Enclave</t>
    </r>
  </si>
  <si>
    <t>Brokerage/Commission towards sale of Flats/Plot                                                                 Bangalore</t>
  </si>
  <si>
    <t>SareStates Realty Advisors Private Limited</t>
  </si>
  <si>
    <t>Beneficiary :  SARESTATES REALTY ADVISORS PVT LTD</t>
  </si>
  <si>
    <t>"SARESTATES REALTY ADVISORS PVT LTD"</t>
  </si>
  <si>
    <t>For, SareStates Realty Advisors Pvt Ltd</t>
  </si>
  <si>
    <t>Invoice</t>
  </si>
  <si>
    <t>Name: Casa Grande Garden City Builders Private Limited</t>
  </si>
  <si>
    <t>Vaswani Victoria | 30 Victoria Road | Bangalore | 560 047</t>
  </si>
  <si>
    <t>For Casa Grande Garden City Builders Private Limited</t>
  </si>
  <si>
    <t>Name:  SareStates Realty Advisors Private Limited</t>
  </si>
  <si>
    <t>F-406 - Royce</t>
  </si>
  <si>
    <t>IGST</t>
  </si>
  <si>
    <t xml:space="preserve">Cheque to be issued in the name of                                              "SARESTATES REALTY ADVISORS PRIVATE LIMITED"   
</t>
  </si>
  <si>
    <t>INVOICE NO :</t>
  </si>
  <si>
    <t>SareStates Realty Advisors Pvt. Ltd.</t>
  </si>
  <si>
    <r>
      <rPr>
        <sz val="12"/>
        <color theme="1"/>
        <rFont val="Bookman Old Style"/>
        <family val="1"/>
      </rPr>
      <t>#912, 9th Floor, B Wing, Lodha Supremus II, Wagle Estate ,Thane (W), Mumbai - 400 6004</t>
    </r>
    <r>
      <rPr>
        <b/>
        <sz val="12"/>
        <color theme="1"/>
        <rFont val="Bookman Old Style"/>
        <family val="1"/>
      </rPr>
      <t xml:space="preserve">                                                                                                   GSTIN: 27AAACW9353M1ZP</t>
    </r>
  </si>
  <si>
    <t xml:space="preserve">Bank A/C:00760340000058 </t>
  </si>
  <si>
    <t>GSTIN: 29AAGCC1577R1ZV</t>
  </si>
  <si>
    <t>Mr. Raghuveer Matam</t>
  </si>
  <si>
    <t>Pratik Mitra &amp; Soumi Pal</t>
  </si>
  <si>
    <t>C-302 - Royce</t>
  </si>
  <si>
    <t>State:</t>
  </si>
  <si>
    <t>Karnataka</t>
  </si>
  <si>
    <t>KAR 13/2018-19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</si>
  <si>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14/2018-19</t>
    </r>
  </si>
  <si>
    <r>
      <t xml:space="preserve">INVOICE DATE : </t>
    </r>
    <r>
      <rPr>
        <b/>
        <sz val="18"/>
        <color theme="3"/>
        <rFont val="Calibri"/>
        <family val="2"/>
        <scheme val="minor"/>
      </rPr>
      <t>28</t>
    </r>
    <r>
      <rPr>
        <b/>
        <sz val="18"/>
        <color rgb="FF002060"/>
        <rFont val="Calibri"/>
        <family val="2"/>
        <scheme val="minor"/>
      </rPr>
      <t>TH MAY 2018</t>
    </r>
  </si>
  <si>
    <t>BVM Energy And Residency Private Limited</t>
  </si>
  <si>
    <t>KALDINIDI VARABALA RAJU</t>
  </si>
  <si>
    <t>65 &amp; 66 / 87/ XV</t>
  </si>
  <si>
    <t>BSP : 54,00,000.00</t>
  </si>
  <si>
    <t>Total Cost  :                                              Rs. 54,00,000.00</t>
  </si>
  <si>
    <t xml:space="preserve"> In Words : One Lakh Twenty Seven Thousand Four Hundred and Forty only</t>
  </si>
  <si>
    <r>
      <t>PROJECT :</t>
    </r>
    <r>
      <rPr>
        <b/>
        <sz val="18"/>
        <color rgb="FF002060"/>
        <rFont val="Calibri"/>
        <family val="2"/>
        <scheme val="minor"/>
      </rPr>
      <t xml:space="preserve"> Kapil Towers</t>
    </r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</si>
  <si>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15/2018-19</t>
    </r>
  </si>
  <si>
    <t>EDUKULA GOPI KISHAN</t>
  </si>
  <si>
    <t>BSP : 18,00,000.00</t>
  </si>
  <si>
    <t>Total Cost  :                                              Rs. 18,00,000.00</t>
  </si>
  <si>
    <t xml:space="preserve"> In Words : Forty Two Thousand Four Hundred and Eighty only</t>
  </si>
  <si>
    <t>Brokerage/Commission towards sale of Flats/Plot                                                                 Hyderabad</t>
  </si>
  <si>
    <t>Brokerage/Commission towards sale of Flats/Plot                                                                    Hyderabad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</si>
  <si>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16/2018-19</t>
    </r>
  </si>
  <si>
    <t>C SURYA KRISHANAVENI</t>
  </si>
  <si>
    <t>BSP : 27,00,000.00</t>
  </si>
  <si>
    <t>Total Cost  :                                              Rs. 27,00,000.00</t>
  </si>
  <si>
    <t xml:space="preserve"> In Words : Sixty Three Thousand Seven Hundred and Twenty only</t>
  </si>
  <si>
    <t>157 / 193 / III</t>
  </si>
  <si>
    <t>2 / 91 / IV</t>
  </si>
  <si>
    <t>Dakshin Infrastructures Private Limited</t>
  </si>
  <si>
    <t>Survey No. 115/1, I.T.Park,</t>
  </si>
  <si>
    <t>Nanakramguda, Serlingampally Mandal,</t>
  </si>
  <si>
    <t>Hyderabad, Telangana - 500032</t>
  </si>
  <si>
    <t>State:  TELANGANA                      Code :  36</t>
  </si>
  <si>
    <t>GSTIN : 36AACCD4138P1ZC</t>
  </si>
  <si>
    <t>GSTIN : 36AAECB0206C1Z1</t>
  </si>
  <si>
    <t>PERFORMA INVOICE</t>
  </si>
  <si>
    <t>Proforma Invoice No.                           KAR 18/2018-19</t>
  </si>
  <si>
    <r>
      <t xml:space="preserve">To, </t>
    </r>
    <r>
      <rPr>
        <b/>
        <sz val="12"/>
        <color theme="1"/>
        <rFont val="Calibri"/>
        <family val="2"/>
        <scheme val="minor"/>
      </rPr>
      <t xml:space="preserve">Grass Field Fire Capital Developers Pvt. Ltd.                                                                                                                         </t>
    </r>
    <r>
      <rPr>
        <sz val="12"/>
        <color theme="1"/>
        <rFont val="Calibri"/>
        <family val="2"/>
        <scheme val="minor"/>
      </rPr>
      <t xml:space="preserve"> No.50-51, Guru Jambeshwar Nagar - A,                                                                                                                                      Queens Road,                                                                                                                                                                                                      Jaipur - 302021</t>
    </r>
  </si>
  <si>
    <t>Sl No.</t>
  </si>
  <si>
    <t>Particulars</t>
  </si>
  <si>
    <t>Commission / Brokerage received for the sale of Plots at Indi City Site to the clients ( Clients annexure attached)</t>
  </si>
  <si>
    <t>Total :-</t>
  </si>
  <si>
    <t>Amount Chargebale (in words)</t>
  </si>
  <si>
    <t>Rs. One Lakh Ninety One Thousand Nine Hundred and Eight Only</t>
  </si>
  <si>
    <t>Company PAN No. : AAACW9353M</t>
  </si>
  <si>
    <t>Service Tax Category : Real Estate Agents</t>
  </si>
  <si>
    <r>
      <t xml:space="preserve">For </t>
    </r>
    <r>
      <rPr>
        <b/>
        <sz val="12"/>
        <color theme="1"/>
        <rFont val="Calibri"/>
        <family val="2"/>
        <scheme val="minor"/>
      </rPr>
      <t>WAY2WEALTH REALTY ADVIOSRS PVT LTD</t>
    </r>
  </si>
  <si>
    <t>Authorised Signatory</t>
  </si>
  <si>
    <t>Proforma Invoice No.                           KAR 19/2018-19</t>
  </si>
  <si>
    <t>Rs. One Lakh Fifty Nine Thousand Nine Hundred and Twenty Only</t>
  </si>
  <si>
    <t>Proforma Invoice No.                           KAR 20/2018-19</t>
  </si>
  <si>
    <t>Proforma Invoice No.                           KAR 21/2018-19</t>
  </si>
  <si>
    <t>GST @ 18 %</t>
  </si>
  <si>
    <t>Company GST No. 29AAACW9353M1ZL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</si>
  <si>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25/2018-19</t>
    </r>
  </si>
  <si>
    <r>
      <t xml:space="preserve">INVOICE DATE : </t>
    </r>
    <r>
      <rPr>
        <b/>
        <sz val="18"/>
        <color theme="3" tint="-0.499984740745262"/>
        <rFont val="Calibri"/>
        <family val="2"/>
        <scheme val="minor"/>
      </rPr>
      <t>11</t>
    </r>
    <r>
      <rPr>
        <b/>
        <sz val="18"/>
        <color rgb="FF002060"/>
        <rFont val="Calibri"/>
        <family val="2"/>
        <scheme val="minor"/>
      </rPr>
      <t>TH JUNE 2018</t>
    </r>
  </si>
  <si>
    <t>Mr. Niraj Mishra</t>
  </si>
  <si>
    <t>K 403</t>
  </si>
  <si>
    <t>BSP : 48,85,514.00 PLC : 1,02,880.00</t>
  </si>
  <si>
    <t>Total Cost  :                                              Rs. 49,88,394.00</t>
  </si>
  <si>
    <t>1,24,710.00</t>
  </si>
  <si>
    <t xml:space="preserve"> In Words : One Lakh Three Thousand and Eleven only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</si>
  <si>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26/2018-19</t>
    </r>
  </si>
  <si>
    <t>Pradeep Kumar Meher</t>
  </si>
  <si>
    <t>J-703</t>
  </si>
  <si>
    <t>BSP : 58,50,435.00 PLC : 4,30,070.00</t>
  </si>
  <si>
    <t>Total Cost  :                                              Rs. 62,80,505.00</t>
  </si>
  <si>
    <t>Commission Payable @ 2.0%</t>
  </si>
  <si>
    <t>1,25,610.00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</si>
  <si>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27/2018-19</t>
    </r>
  </si>
  <si>
    <t>Chandra Shekhar Rajhans</t>
  </si>
  <si>
    <t>K-202</t>
  </si>
  <si>
    <t>BSP : 50,65,380.00 PLC : 1,15,560.00</t>
  </si>
  <si>
    <t>Total Cost  :                                              Rs. 51,80,940.00</t>
  </si>
  <si>
    <t>1,03,619.00</t>
  </si>
  <si>
    <t xml:space="preserve"> In Words : Eighty Five Thousand Five Hundred and Eighty Nine only</t>
  </si>
  <si>
    <t xml:space="preserve"> In Words : One Lakh Three Thousand Seven Hundred and Fifty Three only</t>
  </si>
  <si>
    <r>
      <rPr>
        <b/>
        <sz val="12"/>
        <color theme="1"/>
        <rFont val="Calibri"/>
        <family val="2"/>
        <scheme val="minor"/>
      </rPr>
      <t>WAY2WEALTH REALTY ADVISORS PVT LTD</t>
    </r>
    <r>
      <rPr>
        <sz val="12"/>
        <color theme="1"/>
        <rFont val="Calibri"/>
        <family val="2"/>
        <scheme val="minor"/>
      </rPr>
      <t xml:space="preserve">                                          Frontline Grandeur                                                                                 No. 14 Walton Road                                                                          Bangalore - 560001                                                                                   E- mail : accounts@sarestates.in</t>
    </r>
  </si>
  <si>
    <t>SARESTATES REALTY ADVISORS PVT LTD</t>
  </si>
  <si>
    <t>#912, Lodha Supremus II, B Wing, Wagle Estate, Thane West, Mumbai - 400 604</t>
  </si>
  <si>
    <t>Mobile No : 99879 22211</t>
  </si>
  <si>
    <t>Email: amitc@sarestates.in</t>
  </si>
  <si>
    <t>Website: www.sarestates.in</t>
  </si>
  <si>
    <t>INVOICE</t>
  </si>
  <si>
    <t>*Lodha Construction Company Name</t>
  </si>
  <si>
    <t>: Bellissimo Mahavir Associates Dwellers Private Limited</t>
  </si>
  <si>
    <t>*Construction Company Registered Address</t>
  </si>
  <si>
    <t>: 412, Floor- 4, 17G Vardhaman Chamber, Cawasji Patel</t>
  </si>
  <si>
    <t xml:space="preserve">   Road, Horniman Circle, Fort, Mumbai-400001</t>
  </si>
  <si>
    <t>*Lodha Construction Company GSTIN</t>
  </si>
  <si>
    <t xml:space="preserve">   27AADCI0409D1Z4</t>
  </si>
  <si>
    <t xml:space="preserve">*Channel Partner REAP ID </t>
  </si>
  <si>
    <t>: LD030438</t>
  </si>
  <si>
    <t>*RERA Number</t>
  </si>
  <si>
    <t>: A51800007753</t>
  </si>
  <si>
    <t>*Channel Partner GSTIN</t>
  </si>
  <si>
    <t>: 29AAACW9353M1ZL</t>
  </si>
  <si>
    <t>*Channel Partner Pan Number</t>
  </si>
  <si>
    <t>: AAACW9353M</t>
  </si>
  <si>
    <t>*Service Account Code</t>
  </si>
  <si>
    <t>: 997222</t>
  </si>
  <si>
    <t>(Building sales on a fee/commission basis or contract basis)</t>
  </si>
  <si>
    <r>
      <rPr>
        <b/>
        <sz val="11"/>
        <color theme="1"/>
        <rFont val="Calibri"/>
        <family val="2"/>
        <scheme val="minor"/>
      </rPr>
      <t>*Place of flat sold</t>
    </r>
    <r>
      <rPr>
        <sz val="11"/>
        <color theme="1"/>
        <rFont val="Calibri"/>
        <family val="2"/>
        <scheme val="minor"/>
      </rPr>
      <t xml:space="preserve"> (it should mention state where service is rendered)</t>
    </r>
  </si>
  <si>
    <t>: Maharashtra</t>
  </si>
  <si>
    <t>Sr. No</t>
  </si>
  <si>
    <t>Tax rate</t>
  </si>
  <si>
    <t>Description of service provided</t>
  </si>
  <si>
    <t>Brokerage %</t>
  </si>
  <si>
    <t>Brokerage Amount:-</t>
  </si>
  <si>
    <r>
      <t xml:space="preserve">Goods &amp; Service tax(GST):- </t>
    </r>
    <r>
      <rPr>
        <sz val="10"/>
        <color theme="1"/>
        <rFont val="Arial"/>
        <family val="2"/>
      </rPr>
      <t>( A+B =18%)</t>
    </r>
  </si>
  <si>
    <t>Integrated Goods &amp; Service tax (IGST)</t>
  </si>
  <si>
    <t>TOTAL</t>
  </si>
  <si>
    <t xml:space="preserve">Channel Partner Cheque favouring Name: </t>
  </si>
  <si>
    <t>: "SARESTATES REALTY ADVISORS PVT LTD"</t>
  </si>
  <si>
    <t>(As per RERA certificate)</t>
  </si>
  <si>
    <t>(Stamp and signature of channel partner)</t>
  </si>
  <si>
    <t>INVOICE NO: KAR 28/2018-19</t>
  </si>
  <si>
    <t>Customer Name:-  Pinki Nath</t>
  </si>
  <si>
    <t>Project Name:-     Lodha Amara</t>
  </si>
  <si>
    <t>Cluster Name:-     Lodha Kolshet</t>
  </si>
  <si>
    <t>Wing :-                  W 12</t>
  </si>
  <si>
    <t>Flat No.:-               1105</t>
  </si>
  <si>
    <t>DATE: 06/07/2018</t>
  </si>
  <si>
    <t>Tax Invoice - Original for Recipient</t>
  </si>
  <si>
    <t>Place of Supply: Karnataka</t>
  </si>
  <si>
    <t>Place of Delivery:  Maharastra</t>
  </si>
  <si>
    <t>To</t>
  </si>
  <si>
    <t>Brickex Advisors Pvt Ltd</t>
  </si>
  <si>
    <t>State:  Maharashtra</t>
  </si>
  <si>
    <t>Adress:</t>
  </si>
  <si>
    <t>State Code: 27</t>
  </si>
  <si>
    <t xml:space="preserve">4th floor, Piramal Tower Annexe, </t>
  </si>
  <si>
    <t>Ganpatrao Kadam Marg, Lower Parel,</t>
  </si>
  <si>
    <t xml:space="preserve">Mumbai - 400013, Maharashtra, </t>
  </si>
  <si>
    <t>GSTIN/Unique ID: 27AAGCP4254N1ZY</t>
  </si>
  <si>
    <t>No</t>
  </si>
  <si>
    <t>Description of Services</t>
  </si>
  <si>
    <t>HSN</t>
  </si>
  <si>
    <t>Cess @ []%</t>
  </si>
  <si>
    <t xml:space="preserve">Total Invoice Value </t>
  </si>
  <si>
    <t>Tax payable on Reverse Charge: No</t>
  </si>
  <si>
    <t>Nil</t>
  </si>
  <si>
    <t>RTGS/ NEFT Details:</t>
  </si>
  <si>
    <t>Declaration:</t>
  </si>
  <si>
    <t>Tp be released still</t>
  </si>
  <si>
    <t>Company Name: SareStates Realty Advisors Private Limited</t>
  </si>
  <si>
    <t xml:space="preserve">Address: Frontline Grandeur,Ground Floor, No.14, </t>
  </si>
  <si>
    <t xml:space="preserve">       Walton Road, Bangalore - 560 001</t>
  </si>
  <si>
    <t>Serial No. of Invoice: KAR 29/2018-19</t>
  </si>
  <si>
    <t>Customer Name : Amrit Krishna</t>
  </si>
  <si>
    <t>Flat No. : 901</t>
  </si>
  <si>
    <t>Wing : 3</t>
  </si>
  <si>
    <t>Unit Cost : 72,64,650/-</t>
  </si>
  <si>
    <t>Brokerage : 1%</t>
  </si>
  <si>
    <t>Total Invoice Value in words: Eighty Five Thousand Seven Hundred Twenty Three Only</t>
  </si>
  <si>
    <t>Beneficiary Name : SARESTATES REALTY ADVISORS PRIVATE LIMITED</t>
  </si>
  <si>
    <t xml:space="preserve">Beneficiary Bank   : HDFC Bank Ltd. </t>
  </si>
  <si>
    <t>Branch                     : M. G. Road, Bangalore</t>
  </si>
  <si>
    <t>Bank Account No. : 00760340000058</t>
  </si>
  <si>
    <t>IFSC Code               : HDFC0000076</t>
  </si>
  <si>
    <t>For SareStates Realty Advisors Private Limited</t>
  </si>
  <si>
    <r>
      <t xml:space="preserve">Date of Invoice: </t>
    </r>
    <r>
      <rPr>
        <b/>
        <sz val="11"/>
        <color theme="1"/>
        <rFont val="Calibri"/>
        <family val="2"/>
        <scheme val="minor"/>
      </rPr>
      <t>04th July 2018</t>
    </r>
  </si>
  <si>
    <t>Unit Cost:-            59,58,816</t>
  </si>
  <si>
    <t>*Amount in words: One Lakh Forty Thousand Six Hundred and Twenty Eight only</t>
  </si>
  <si>
    <t>KAR 30/2018-19</t>
  </si>
  <si>
    <t>06th July'2018</t>
  </si>
  <si>
    <t>Suman Sekhar Behera</t>
  </si>
  <si>
    <t>Three Lakh Forty Four Thousand Two Hundred and Three Only</t>
  </si>
  <si>
    <t>09th July 2018</t>
  </si>
  <si>
    <t>WAY2WEALTH REALTY ADVISORS PVT LTD</t>
  </si>
  <si>
    <t>Frontline Grandeur, No.14, Walton Road, Bangalore- 560001</t>
  </si>
  <si>
    <t>Karnataka, India</t>
  </si>
  <si>
    <t>GSTIN : 29AAACW9353M1ZL ,  PAN: AAACW9353M</t>
  </si>
  <si>
    <t>Corporate Identity Number - U70101KA2010PTC052584</t>
  </si>
  <si>
    <t xml:space="preserve">Tax Inv No: </t>
  </si>
  <si>
    <t>KAR 31/ 2018-19</t>
  </si>
  <si>
    <t>Date:</t>
  </si>
  <si>
    <t>09/7/2018</t>
  </si>
  <si>
    <t>Transporter :</t>
  </si>
  <si>
    <t>Delivery Challan No:</t>
  </si>
  <si>
    <t xml:space="preserve">L R No : </t>
  </si>
  <si>
    <t>Date</t>
  </si>
  <si>
    <t>Order No :</t>
  </si>
  <si>
    <t xml:space="preserve">Vehicle No. : </t>
  </si>
  <si>
    <t>Payment Terms :</t>
  </si>
  <si>
    <t>Due On:</t>
  </si>
  <si>
    <t xml:space="preserve">Place of Service : </t>
  </si>
  <si>
    <t xml:space="preserve">Billed To: </t>
  </si>
  <si>
    <t>Puravankara Limited</t>
  </si>
  <si>
    <t>Service To :</t>
  </si>
  <si>
    <t>Address</t>
  </si>
  <si>
    <t>No.130/1, Ulsoor Road, Bangalore - 560 042</t>
  </si>
  <si>
    <t>Address :</t>
  </si>
  <si>
    <t>Park Square</t>
  </si>
  <si>
    <t xml:space="preserve">State Code </t>
  </si>
  <si>
    <t>29-Karnataka</t>
  </si>
  <si>
    <t>GSTIN :</t>
  </si>
  <si>
    <t>29AAACP2550R1ZX</t>
  </si>
  <si>
    <t>PANo:</t>
  </si>
  <si>
    <t>AAACP2550R</t>
  </si>
  <si>
    <t>SL No</t>
  </si>
  <si>
    <t>Description of Goods/Services</t>
  </si>
  <si>
    <t>HSN/SAC
Code</t>
  </si>
  <si>
    <t>Quantity (SQFT)</t>
  </si>
  <si>
    <t xml:space="preserve">Unit </t>
  </si>
  <si>
    <t xml:space="preserve">Amount </t>
  </si>
  <si>
    <t xml:space="preserve">Commission on fees for brokerage of sale of flat / building </t>
  </si>
  <si>
    <t>997222</t>
  </si>
  <si>
    <t>B1/1C-1408</t>
  </si>
  <si>
    <t>Net Amount</t>
  </si>
  <si>
    <t xml:space="preserve">SGST </t>
  </si>
  <si>
    <t xml:space="preserve">CGST </t>
  </si>
  <si>
    <t xml:space="preserve">IGST </t>
  </si>
  <si>
    <t>Rupees : Sixty Three Thousand Six Hundred &amp; Three Only.</t>
  </si>
  <si>
    <t>For Way2Wealth Realty Advisors Pvt. Ltd.</t>
  </si>
  <si>
    <t xml:space="preserve">912, 9th Floor, B Wing, Lodha Supremus II, </t>
  </si>
  <si>
    <t>Mumbai : 400 604</t>
  </si>
  <si>
    <t>Road No. 22, Wagle Estate, Thane (W),</t>
  </si>
  <si>
    <t>KAR RERA Reg No : A51800007753</t>
  </si>
  <si>
    <t>State:  MAHARASHTRA                      Code :  27</t>
  </si>
  <si>
    <t>Marathon Energen LLP</t>
  </si>
  <si>
    <t>Marathon Nextown Sapphire 1,</t>
  </si>
  <si>
    <t>Mumbai : 400 080</t>
  </si>
  <si>
    <t xml:space="preserve">702, Marathon Max, </t>
  </si>
  <si>
    <t>Mulund - Goregaon Link Road,Mulund (West),</t>
  </si>
  <si>
    <t>GSTIN : 27AAUFM8302P1ZG</t>
  </si>
  <si>
    <t>D - 609</t>
  </si>
  <si>
    <t xml:space="preserve">BSP : 45,50,580.00 </t>
  </si>
  <si>
    <t>Total Cost  :                                              Rs. 45,50,580.00</t>
  </si>
  <si>
    <t xml:space="preserve"> In Words : One Lakh Seven Thousand Three Hundred and Ninety Four only</t>
  </si>
  <si>
    <r>
      <t xml:space="preserve">INVOICE DATE : </t>
    </r>
    <r>
      <rPr>
        <b/>
        <sz val="18"/>
        <color theme="3" tint="-0.499984740745262"/>
        <rFont val="Calibri"/>
        <family val="2"/>
        <scheme val="minor"/>
      </rPr>
      <t>10</t>
    </r>
    <r>
      <rPr>
        <b/>
        <sz val="18"/>
        <color rgb="FF002060"/>
        <rFont val="Calibri"/>
        <family val="2"/>
        <scheme val="minor"/>
      </rPr>
      <t>TH JULY 2018</t>
    </r>
  </si>
  <si>
    <r>
      <t>PROJECT :</t>
    </r>
    <r>
      <rPr>
        <b/>
        <sz val="18"/>
        <color rgb="FF002060"/>
        <rFont val="Calibri"/>
        <family val="2"/>
        <scheme val="minor"/>
      </rPr>
      <t xml:space="preserve"> NEXTOWN</t>
    </r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</si>
  <si>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33/2018-19</t>
    </r>
  </si>
  <si>
    <t>D - 608</t>
  </si>
  <si>
    <t xml:space="preserve">BSP : 33,39,000.00 </t>
  </si>
  <si>
    <t>Total Cost  :                                              Rs. 33,39,000.00</t>
  </si>
  <si>
    <t xml:space="preserve"> In Words : Seventy Eight Thousand Eight Hundred only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</si>
  <si>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34/2018-19</t>
    </r>
  </si>
  <si>
    <t>KAR 32/ 2018-19</t>
  </si>
  <si>
    <t>B4-4A-1001</t>
  </si>
  <si>
    <t>Rupees : Ninety Nine Thousand &amp; Fifty Four Only.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</si>
  <si>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35/2018-19</t>
    </r>
  </si>
  <si>
    <r>
      <t xml:space="preserve">INVOICE DATE : </t>
    </r>
    <r>
      <rPr>
        <b/>
        <sz val="18"/>
        <color theme="3" tint="-0.499984740745262"/>
        <rFont val="Calibri"/>
        <family val="2"/>
        <scheme val="minor"/>
      </rPr>
      <t>12</t>
    </r>
    <r>
      <rPr>
        <b/>
        <sz val="18"/>
        <color rgb="FF002060"/>
        <rFont val="Calibri"/>
        <family val="2"/>
        <scheme val="minor"/>
      </rPr>
      <t>TH JULY 2018</t>
    </r>
  </si>
  <si>
    <t>Mr. Abhijit Basak</t>
  </si>
  <si>
    <t>A Wing / 1710</t>
  </si>
  <si>
    <t>BSP : 46,03,500.00</t>
  </si>
  <si>
    <t>Total Cost  :                                              Rs. 46,03,500.00</t>
  </si>
  <si>
    <t>1,38,105.00</t>
  </si>
  <si>
    <t>1,62,964.00</t>
  </si>
  <si>
    <t xml:space="preserve"> In Words : One Lakh Sixty Two Thousand Nine Hundred and Sixty Four only</t>
  </si>
  <si>
    <t>Way2Wealth Realty Advisors Pvt. Ltd.</t>
  </si>
  <si>
    <t>Two Lakhs Three Thousand Nine Hundread and Twenty Three Only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</si>
  <si>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36/2018-19</t>
    </r>
  </si>
  <si>
    <r>
      <t xml:space="preserve">INVOICE DATE : </t>
    </r>
    <r>
      <rPr>
        <b/>
        <sz val="18"/>
        <color theme="3" tint="-0.499984740745262"/>
        <rFont val="Calibri"/>
        <family val="2"/>
        <scheme val="minor"/>
      </rPr>
      <t>13</t>
    </r>
    <r>
      <rPr>
        <b/>
        <sz val="18"/>
        <color rgb="FF002060"/>
        <rFont val="Calibri"/>
        <family val="2"/>
        <scheme val="minor"/>
      </rPr>
      <t>TH JULY 2018</t>
    </r>
  </si>
  <si>
    <t>RAJA SHEKAR</t>
  </si>
  <si>
    <t>G - 602</t>
  </si>
  <si>
    <t>Total Cost  :                                              Rs. 42,48,083.00</t>
  </si>
  <si>
    <t>1,06,202.00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</si>
  <si>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37/2018-19</t>
    </r>
  </si>
  <si>
    <t>ATHIKA K.P.PRABHEESH</t>
  </si>
  <si>
    <t>A - 803</t>
  </si>
  <si>
    <t>BSP : 40,15,543.00 PLC :    2,32,540.00</t>
  </si>
  <si>
    <t>BSP :53,91,516.00 PLC :   3,65,940.00</t>
  </si>
  <si>
    <t>Total Cost  :                                              Rs. 57,57,456.00</t>
  </si>
  <si>
    <t xml:space="preserve"> In Words : Eighty Seven Thousand Seven Hundred and Twenty Three only</t>
  </si>
  <si>
    <t>1,15,149.00</t>
  </si>
  <si>
    <t xml:space="preserve"> In Words : Ninety Five Thousand One Hundred and Twelve only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</si>
  <si>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38/2018-19</t>
    </r>
  </si>
  <si>
    <t>Manoj Kumar</t>
  </si>
  <si>
    <t>D-602</t>
  </si>
  <si>
    <t>BSP :41,69,865.00 PLC :   2,06,115.00</t>
  </si>
  <si>
    <t>Total Cost  :                                              Rs. 43,75,980.00</t>
  </si>
  <si>
    <t xml:space="preserve"> In Words : Seventy Two Thousand Two Hundred and Ninety Two only</t>
  </si>
  <si>
    <t>DATE: 17/07/2018</t>
  </si>
  <si>
    <t xml:space="preserve">   27AAACL1490J1ZG</t>
  </si>
  <si>
    <t>: LODHA DEVELOPERS LIMITED</t>
  </si>
  <si>
    <t>: 27AAACW9353M1ZP</t>
  </si>
  <si>
    <t>Customer Name:-Guntha Naveen</t>
  </si>
  <si>
    <t>Flat No.:-               F-404</t>
  </si>
  <si>
    <t>Cluster Name:-    Casa Greenville</t>
  </si>
  <si>
    <t>Project Name:-    Upper Thane</t>
  </si>
  <si>
    <t>Unit Cost:-            61,79,238.00</t>
  </si>
  <si>
    <t>State Goods &amp; Service tax (SGST)</t>
  </si>
  <si>
    <t>Central Goods &amp; Service tax (CGST)</t>
  </si>
  <si>
    <t>*Amount in words: One Lakh Forty Five Thousand Eight Hundred and Thirty only</t>
  </si>
  <si>
    <t xml:space="preserve">Amarjeet Singh Saini </t>
  </si>
  <si>
    <t>KAR 41/2018-19</t>
  </si>
  <si>
    <t>19th July 2018</t>
  </si>
  <si>
    <t>Name: Casa Grand Homes Private Limited</t>
  </si>
  <si>
    <r>
      <rPr>
        <sz val="12"/>
        <color theme="1"/>
        <rFont val="Bookman Old Style"/>
        <family val="1"/>
      </rPr>
      <t>#912, 9th Floor, B Wing, Lodha Supremus II, Wagle Estate ,Thane (W), Mumbai - 400 6004</t>
    </r>
    <r>
      <rPr>
        <b/>
        <sz val="12"/>
        <color theme="1"/>
        <rFont val="Bookman Old Style"/>
        <family val="1"/>
      </rPr>
      <t xml:space="preserve">                                                                                                  </t>
    </r>
  </si>
  <si>
    <t>Arundhati Singh</t>
  </si>
  <si>
    <t>Lead ID</t>
  </si>
  <si>
    <t>Brokerage</t>
  </si>
  <si>
    <t>F-211 - Royce</t>
  </si>
  <si>
    <t>Two Lakh Seventy One Thousand Two Hundred and Ninety Three Only</t>
  </si>
  <si>
    <t xml:space="preserve">Cheque to be issued in the name of      "SARESTATES REALTY ADVISORS PRIVATE LIMITED"   
</t>
  </si>
  <si>
    <t>GST IDENTIFICATION NO.-29AAACW9353M1ZL</t>
  </si>
  <si>
    <t>PRINCIPAL PLACE OF BUSINESS :  KARNATAKA</t>
  </si>
  <si>
    <t xml:space="preserve"> ADDRESS  : Frontline Grandeur, No.14, Walton Road, Banglore-560001.</t>
  </si>
  <si>
    <t>Vendor ID No.</t>
  </si>
  <si>
    <t>Rera Registration No</t>
  </si>
  <si>
    <t xml:space="preserve">INVOICE </t>
  </si>
  <si>
    <t xml:space="preserve">Agreement Value: </t>
  </si>
  <si>
    <t>AMOUNT PAYABLE</t>
  </si>
  <si>
    <t>SERIAL NO</t>
  </si>
  <si>
    <t>DATE OF ISSUE</t>
  </si>
  <si>
    <t>0001000817</t>
  </si>
  <si>
    <t>NAME &amp; ADDRESS OF THE RECIPENT</t>
  </si>
  <si>
    <t xml:space="preserve">PROJECT &amp; UNIT DETAILS </t>
  </si>
  <si>
    <t>Abacus Real Estate Private Limited</t>
  </si>
  <si>
    <t>Project Name:</t>
  </si>
  <si>
    <t>Kalpataru Residency</t>
  </si>
  <si>
    <t>Customer Name :</t>
  </si>
  <si>
    <t>DR. SWETA CHODAVARAPU</t>
  </si>
  <si>
    <t>GST REG. ADDRESS : 8-4-300/1/A, Mumbai Highway, Sanath Nagar,</t>
  </si>
  <si>
    <t>Building Name:</t>
  </si>
  <si>
    <t>B</t>
  </si>
  <si>
    <t xml:space="preserve">                                    Erragadda, Hyderabad-500018</t>
  </si>
  <si>
    <t>Flat No:</t>
  </si>
  <si>
    <t>Floor No:</t>
  </si>
  <si>
    <t>STATE : TELANGANA</t>
  </si>
  <si>
    <t xml:space="preserve">STATE CODE </t>
  </si>
  <si>
    <t>GST IDENTIFICATION NO.</t>
  </si>
  <si>
    <t>36AAGCA4865L1Z9</t>
  </si>
  <si>
    <t>Dear Sir/ Madam</t>
  </si>
  <si>
    <t>Please Note that your account has been debited by following amount -</t>
  </si>
  <si>
    <t>SAC/HSN CODE (GOODS &amp; SERVICES)</t>
  </si>
  <si>
    <t>DESCRIPTION OF GOODS &amp; SERVICES</t>
  </si>
  <si>
    <t>TOTAL VALUE OF SUPPLY OF GOODS &amp; SERVICES</t>
  </si>
  <si>
    <t>AMOUNT PAYABLE (INCL. GST)</t>
  </si>
  <si>
    <t>AMOUNT (₹)</t>
  </si>
  <si>
    <t xml:space="preserve">TAX RATE </t>
  </si>
  <si>
    <t>TAX AMOUNT</t>
  </si>
  <si>
    <t>Real Estate Services</t>
  </si>
  <si>
    <t>TOTAL AMOUNT PAYABLE</t>
  </si>
  <si>
    <t>INR</t>
  </si>
  <si>
    <t>PAN :</t>
  </si>
  <si>
    <t>AAACW9353M</t>
  </si>
  <si>
    <t xml:space="preserve">REGISTERED OFFICE : </t>
  </si>
  <si>
    <t>Frontline Grandeur, No.14, Walton Road, Banglore-560001.</t>
  </si>
  <si>
    <t>CIN NO :</t>
  </si>
  <si>
    <t>KINDLY ISSUE CHEQUE IN FAVOUR OF "WAY2WEALTH REALTY ADVISORS PVT LTD"</t>
  </si>
  <si>
    <t>Account Name: WAY2WEALTH REALTY ADVISORS PVT LTD</t>
  </si>
  <si>
    <t>Bank Name : HDFC BANK</t>
  </si>
  <si>
    <t>Bank Branch : MG Road Branch</t>
  </si>
  <si>
    <t xml:space="preserve">FOR WAY2WEALTH REALTY ADVISORS PVT LTD           </t>
  </si>
  <si>
    <t>Account Number: 00760340000058</t>
  </si>
  <si>
    <t>IFSC Code: HDFC0000076</t>
  </si>
  <si>
    <t>Contact No.</t>
  </si>
  <si>
    <t>AUTHORISED SIGNATORY</t>
  </si>
  <si>
    <t>...……X…………………………………………………………………………………………………………………………………………………………………………………………………………….X</t>
  </si>
  <si>
    <t>Email:-</t>
  </si>
  <si>
    <t xml:space="preserve">TOTAL AMOUNT PAYABLE (IN WORDS) - RUPEES ONE LAKH SIXTY SEVEN THOUSAND TWO HUNDRED AND SIXTY ONLY </t>
  </si>
  <si>
    <r>
      <t>PROJECT :</t>
    </r>
    <r>
      <rPr>
        <b/>
        <sz val="18"/>
        <color rgb="FF002060"/>
        <rFont val="Calibri"/>
        <family val="2"/>
        <scheme val="minor"/>
      </rPr>
      <t xml:space="preserve"> HIGH FIELDS</t>
    </r>
  </si>
  <si>
    <t>K N V Kiran Kumar</t>
  </si>
  <si>
    <t>Level - 1, Merchant Towers,</t>
  </si>
  <si>
    <t xml:space="preserve">Road No. 4, Banjara Hills, </t>
  </si>
  <si>
    <t>Hyderabad,</t>
  </si>
  <si>
    <t>Telangana - 500 034</t>
  </si>
  <si>
    <t>Prestige Estates Projects Limited</t>
  </si>
  <si>
    <t>INVOICE NO: KAR 43/2018-19</t>
  </si>
  <si>
    <t>: Bellissimo Developers Thane Private Limited</t>
  </si>
  <si>
    <t>Customer Name:- Shourav Banerjee</t>
  </si>
  <si>
    <t>Project Name:-     Amara Lodha Kolshet</t>
  </si>
  <si>
    <t>Flat No.:-              W15-1702</t>
  </si>
  <si>
    <t>Unit Cost:-          62,99,727.00</t>
  </si>
  <si>
    <t>*Amount in words: One Lakh Forty Eight Thousand Six Hundred and Seventy Four only</t>
  </si>
  <si>
    <t>DATE: 24/07/2018</t>
  </si>
  <si>
    <t>Integrated Goods and Service Tax (IGST)</t>
  </si>
  <si>
    <t>INVOICE NO: KAR00039/2018-19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</si>
  <si>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45/2018-19</t>
    </r>
  </si>
  <si>
    <r>
      <t xml:space="preserve">INVOICE DATE : </t>
    </r>
    <r>
      <rPr>
        <b/>
        <sz val="18"/>
        <color theme="3" tint="-0.499984740745262"/>
        <rFont val="Calibri"/>
        <family val="2"/>
        <scheme val="minor"/>
      </rPr>
      <t>1ST</t>
    </r>
    <r>
      <rPr>
        <b/>
        <sz val="18"/>
        <color rgb="FF002060"/>
        <rFont val="Calibri"/>
        <family val="2"/>
        <scheme val="minor"/>
      </rPr>
      <t xml:space="preserve"> AUGUST 2018</t>
    </r>
  </si>
  <si>
    <t>Dosti Enterprises</t>
  </si>
  <si>
    <t xml:space="preserve">Dosti Group, 1st Floor, </t>
  </si>
  <si>
    <t>Mumbai : 400001</t>
  </si>
  <si>
    <t>GSTIN : 27AAFFD4236J1ZF</t>
  </si>
  <si>
    <t xml:space="preserve">Lawrence and Mayo House,  </t>
  </si>
  <si>
    <t>276, D N Road, Fort,</t>
  </si>
  <si>
    <r>
      <t>PROJECT :</t>
    </r>
    <r>
      <rPr>
        <b/>
        <sz val="18"/>
        <color rgb="FF002060"/>
        <rFont val="Calibri"/>
        <family val="2"/>
        <scheme val="minor"/>
      </rPr>
      <t xml:space="preserve"> DOSTI WEST COUNTY</t>
    </r>
  </si>
  <si>
    <t>Reshma Naik</t>
  </si>
  <si>
    <t>Dosti Oak - 1002                  -  A Wing</t>
  </si>
  <si>
    <t xml:space="preserve">BSP : 73,12,000.00 </t>
  </si>
  <si>
    <t>Total Cost  :                                              Rs. 73,12,000.00</t>
  </si>
  <si>
    <t>Commission Payable @ 2.75%</t>
  </si>
  <si>
    <t xml:space="preserve"> In Words : Two Lakh Thirty Seven Thousand Two Hundred and Seventy Four Only</t>
  </si>
  <si>
    <t>KAR 44/2018-19</t>
  </si>
  <si>
    <t>KAR 46/2018-19</t>
  </si>
  <si>
    <t>06th August 2018</t>
  </si>
  <si>
    <t>BVN Jagadish</t>
  </si>
  <si>
    <t>E106 - Royce</t>
  </si>
  <si>
    <t>One Lakh Fifty Seven Thousand Seven Hundred and Fifty Six Only</t>
  </si>
  <si>
    <r>
      <t>INVOICE DATE : 7</t>
    </r>
    <r>
      <rPr>
        <b/>
        <sz val="18"/>
        <color rgb="FF002060"/>
        <rFont val="Calibri"/>
        <family val="2"/>
        <scheme val="minor"/>
      </rPr>
      <t>TH AUGUST 2018</t>
    </r>
  </si>
  <si>
    <r>
      <t xml:space="preserve">INVOICE DATE : </t>
    </r>
    <r>
      <rPr>
        <b/>
        <sz val="18"/>
        <color theme="3" tint="-0.499984740745262"/>
        <rFont val="Calibri"/>
        <family val="2"/>
        <scheme val="minor"/>
      </rPr>
      <t>07</t>
    </r>
    <r>
      <rPr>
        <b/>
        <sz val="18"/>
        <color rgb="FF002060"/>
        <rFont val="Calibri"/>
        <family val="2"/>
        <scheme val="minor"/>
      </rPr>
      <t>TH AUGUST 2018</t>
    </r>
  </si>
  <si>
    <t>KAR 47/2018-19</t>
  </si>
  <si>
    <t>08th August'2018</t>
  </si>
  <si>
    <t>Mordhwaj Patel</t>
  </si>
  <si>
    <t>16-14-03</t>
  </si>
  <si>
    <t>S.Vinayshree</t>
  </si>
  <si>
    <t>16-05-03</t>
  </si>
  <si>
    <t>Two Lakh One Thousand and Thirty Eight Only</t>
  </si>
  <si>
    <t>KAR 49/2018-19</t>
  </si>
  <si>
    <t>20/4/2018</t>
  </si>
  <si>
    <t>Sujit Valluri</t>
  </si>
  <si>
    <t xml:space="preserve">TOTAL AMOUNT PAYABLE (IN WORDS) - RUPEES TWO LAKH TWENTY TWO THOUSAND ONE HUNDRED AND SEVENTY TWO ONLY </t>
  </si>
  <si>
    <t>Email:- accounts@sarestates.in</t>
  </si>
  <si>
    <t>AG/KN/170928/000735</t>
  </si>
  <si>
    <t>INVOICE NO: KAR 50/2018-19</t>
  </si>
  <si>
    <t>DATE: 20/08/2018</t>
  </si>
  <si>
    <t>Customer Name:- Jignesh Mangilal Rawal</t>
  </si>
  <si>
    <t>Flat No.:-              W13-702</t>
  </si>
  <si>
    <t>Unit Cost:-           58,21,517.00</t>
  </si>
  <si>
    <t>*Amount in words: One Lakh Thirty Seven Thousand Three Hundred and Eighty Eight only</t>
  </si>
  <si>
    <t xml:space="preserve">  27AAACL1490J1ZG</t>
  </si>
  <si>
    <t>: Lodha Developers Limited</t>
  </si>
  <si>
    <t>Customer Name:- Savita Sanjay Borkar</t>
  </si>
  <si>
    <t>Project Name:-     Codename Gold Mine</t>
  </si>
  <si>
    <t>Cluster Name:-     Lodha Majiwada</t>
  </si>
  <si>
    <t>Flat No.:-              W 602</t>
  </si>
  <si>
    <t>Unit Cost:-           86,00,645.00</t>
  </si>
  <si>
    <t>INVOICE NO: KAR 51/2018-19</t>
  </si>
  <si>
    <t>KAR 52/2018-19</t>
  </si>
  <si>
    <t>24th August 2018</t>
  </si>
  <si>
    <t>Ashly Martin Pravin</t>
  </si>
  <si>
    <t>B103 - Royce</t>
  </si>
  <si>
    <t>One Lakh Forty Eight Thousand Seven Hundred and Thirty Four Only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</si>
  <si>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53/2018-19</t>
    </r>
  </si>
  <si>
    <t>Vihang Enterprises</t>
  </si>
  <si>
    <t>Stark  - 1501</t>
  </si>
  <si>
    <t>Contact Details : Sakharam Malusare - 8898871435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</si>
  <si>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54/2018-19</t>
    </r>
  </si>
  <si>
    <t>Stark  - 1502</t>
  </si>
  <si>
    <t>KAR 55/2018-19</t>
  </si>
  <si>
    <t>Abhilash Nair KS</t>
  </si>
  <si>
    <t>Arun Ramachandran Nair</t>
  </si>
  <si>
    <t>Devesh Ajayakumar</t>
  </si>
  <si>
    <t>15-14-03</t>
  </si>
  <si>
    <t>04-14-04</t>
  </si>
  <si>
    <t>13-02-03</t>
  </si>
  <si>
    <t>INVOICE NO: KAR 56/2018-19</t>
  </si>
  <si>
    <t>DATE: 04/09/2018</t>
  </si>
  <si>
    <t>: Palava Dwellers Private Limited</t>
  </si>
  <si>
    <t xml:space="preserve"> 27AAECE5655J1ZC</t>
  </si>
  <si>
    <t>Customer Name:- Nipa Anil Ladhellu</t>
  </si>
  <si>
    <t>Project Name:-     Lakeshore Greens</t>
  </si>
  <si>
    <t>Cluster Name:-     Lakeshore Greens Casa Elite</t>
  </si>
  <si>
    <t>Flat No.:-              J - 2</t>
  </si>
  <si>
    <t>Unit Cost:-          39,37,674.00</t>
  </si>
  <si>
    <t>*Amount in words: Ninety Two Thousand Nine Hundred and Twenty Nine only</t>
  </si>
  <si>
    <t>KAR 57/ 2018-19</t>
  </si>
  <si>
    <t>05/09/2018</t>
  </si>
  <si>
    <t>B5-5A-304</t>
  </si>
  <si>
    <t>Rupees : Ninety Six Thousand Eight Hundred &amp; Seventy Eight Only.</t>
  </si>
  <si>
    <t>Mr. Aditya Amin</t>
  </si>
  <si>
    <t>BSP : 62,41,733.00</t>
  </si>
  <si>
    <t>Total Cost  :                                              Rs. 62,41,733.00</t>
  </si>
  <si>
    <t xml:space="preserve"> In Words : One Lakh Forty Seven Thousand Three Hundred and Five only</t>
  </si>
  <si>
    <t>Ms. Sonali Amin</t>
  </si>
  <si>
    <t>BSP : 62,37,633.00</t>
  </si>
  <si>
    <t>Total Cost  :                                              Rs. 62,37,633.00</t>
  </si>
  <si>
    <t xml:space="preserve"> In Words : One Lakh Forty Seven Thousand Two Hundred and Nine only</t>
  </si>
  <si>
    <t>DATE: 06/09/2018</t>
  </si>
  <si>
    <t>INVOICE NO: KAR 58/2018-19</t>
  </si>
  <si>
    <t>Customer Name:- Harshad Chinchkar</t>
  </si>
  <si>
    <t xml:space="preserve">Flat No.:-              4 / 0403     </t>
  </si>
  <si>
    <t>Unit Cost:-           5,800,203.00</t>
  </si>
  <si>
    <r>
      <t xml:space="preserve">INVOICE DATE : </t>
    </r>
    <r>
      <rPr>
        <b/>
        <sz val="18"/>
        <color theme="3"/>
        <rFont val="Calibri"/>
        <family val="2"/>
        <scheme val="minor"/>
      </rPr>
      <t>06</t>
    </r>
    <r>
      <rPr>
        <b/>
        <sz val="18"/>
        <color rgb="FF002060"/>
        <rFont val="Calibri"/>
        <family val="2"/>
        <scheme val="minor"/>
      </rPr>
      <t>TH SEPTEMBER 2018</t>
    </r>
  </si>
  <si>
    <r>
      <t xml:space="preserve">INVOICE DATE : </t>
    </r>
    <r>
      <rPr>
        <b/>
        <sz val="18"/>
        <color theme="3"/>
        <rFont val="Calibri"/>
        <family val="2"/>
        <scheme val="minor"/>
      </rPr>
      <t>06TH SEPTEMBER 2018</t>
    </r>
  </si>
  <si>
    <r>
      <rPr>
        <b/>
        <sz val="14"/>
        <rFont val="Tahoma"/>
        <family val="2"/>
      </rPr>
      <t xml:space="preserve">WAY2WEALTH REALTY ADVISORS PVT LTD                                                                     </t>
    </r>
    <r>
      <rPr>
        <sz val="12"/>
        <rFont val="Tahoma"/>
        <family val="2"/>
      </rPr>
      <t>Frontline Grandeur, Ground Floor, No.14, Walton Road, Bangalore - 560001</t>
    </r>
  </si>
  <si>
    <t xml:space="preserve">Mobile No: </t>
  </si>
  <si>
    <t>Invoice No.:</t>
  </si>
  <si>
    <t>PAN No.:</t>
  </si>
  <si>
    <t>GST No.:</t>
  </si>
  <si>
    <t>29AAACW9353M1ZL</t>
  </si>
  <si>
    <t>SAC CODE:</t>
  </si>
  <si>
    <t>Party's Name</t>
  </si>
  <si>
    <r>
      <t>:</t>
    </r>
    <r>
      <rPr>
        <b/>
        <sz val="10"/>
        <rFont val="Tahoma"/>
        <family val="2"/>
      </rPr>
      <t xml:space="preserve"> SOBHA LIMITED</t>
    </r>
  </si>
  <si>
    <t>Sobha Corporate Office</t>
  </si>
  <si>
    <t>GSTIN.: 29AABCS7723E1ZB</t>
  </si>
  <si>
    <t>Amount(in Rs.)</t>
  </si>
  <si>
    <t xml:space="preserve">Brokerage/Commission towards sale of Flats/Plot </t>
  </si>
  <si>
    <t xml:space="preserve">Customer Name:  </t>
  </si>
  <si>
    <t>Project: &amp;</t>
  </si>
  <si>
    <t xml:space="preserve">Apartment No: </t>
  </si>
  <si>
    <t>Add : State Goods and Service Tax @ 9%</t>
  </si>
  <si>
    <t>Add : Central Goods and Service Tax @ 9%</t>
  </si>
  <si>
    <t>Add: Integrated Goods and Service Tax @ 18%</t>
  </si>
  <si>
    <t xml:space="preserve">For </t>
  </si>
  <si>
    <t>KAR 59 / 2018-19</t>
  </si>
  <si>
    <t>Date : 7TH SEPTEMBER 2018</t>
  </si>
  <si>
    <t>Mr. Abyettan an Mrs Smitha</t>
  </si>
  <si>
    <t>Amount (in words) :  Two Lakh Thirty Seven Thousand Two Hundred and Seventy Two Only</t>
  </si>
  <si>
    <t>Sobha Heritage</t>
  </si>
  <si>
    <t>INVOICE NO: KAR00060/2018-19</t>
  </si>
  <si>
    <t>Customer Name:-Mahesh Pandharinath Tamhane</t>
  </si>
  <si>
    <t>Cluster Name:-    Casa Woodlands</t>
  </si>
  <si>
    <t>Unit Cost:-           6,457,500.00</t>
  </si>
  <si>
    <t>*Amount in words: One Lakh Fifty Two Thousand Three Hundred and Ninety Seven only</t>
  </si>
  <si>
    <t>*Amount in words: One Lakh Twenty OneThousand Seven Hundred and Eighty Five only</t>
  </si>
  <si>
    <t>DATE: 21/09/2018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</si>
  <si>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61/2018-19</t>
    </r>
  </si>
  <si>
    <t>GSTIN : 36AABCP8096K1ZU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</si>
  <si>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62/2018-19</t>
    </r>
  </si>
  <si>
    <t>Kolte Patil Developers Ltd.</t>
  </si>
  <si>
    <t>#121, 10th Floor, The Estate,</t>
  </si>
  <si>
    <t xml:space="preserve">Dickenson Road, Bangalore </t>
  </si>
  <si>
    <t>Karnataka : 560042</t>
  </si>
  <si>
    <t>GSTIN : 29AAACK7310G1ZP</t>
  </si>
  <si>
    <t>Mr. Sunil Unikkat</t>
  </si>
  <si>
    <t>B-601</t>
  </si>
  <si>
    <t>Commission Payable @ 2.50%</t>
  </si>
  <si>
    <t>KAR 63/ 2018-19</t>
  </si>
  <si>
    <t>The Tree</t>
  </si>
  <si>
    <t>707- IA</t>
  </si>
  <si>
    <r>
      <t xml:space="preserve">PROJECT : </t>
    </r>
    <r>
      <rPr>
        <b/>
        <sz val="18"/>
        <color rgb="FF002060"/>
        <rFont val="Calibri"/>
        <family val="2"/>
        <scheme val="minor"/>
      </rPr>
      <t>I EXENTE TOWER</t>
    </r>
  </si>
  <si>
    <r>
      <t xml:space="preserve">INVOICE DATE : </t>
    </r>
    <r>
      <rPr>
        <b/>
        <sz val="18"/>
        <color theme="3" tint="-0.499984740745262"/>
        <rFont val="Calibri"/>
        <family val="2"/>
        <scheme val="minor"/>
      </rPr>
      <t>28TH</t>
    </r>
    <r>
      <rPr>
        <b/>
        <sz val="18"/>
        <color rgb="FF002060"/>
        <rFont val="Calibri"/>
        <family val="2"/>
        <scheme val="minor"/>
      </rPr>
      <t xml:space="preserve"> SEPTEMBER 2018</t>
    </r>
  </si>
  <si>
    <t xml:space="preserve">BSP :85,27,200.00  </t>
  </si>
  <si>
    <t>Total Cost  :                                              Rs. 85,27,200.00</t>
  </si>
  <si>
    <t xml:space="preserve"> In Words : Two Lakh Fifty One Thousand Five Hundred and Fifty Two Only</t>
  </si>
  <si>
    <t>KAR 64/2018-19</t>
  </si>
  <si>
    <t>KAR 65/2018-19</t>
  </si>
  <si>
    <t>One Lakh Seventy Four Thousand Seven Hundred and Thirty One Only</t>
  </si>
  <si>
    <t>One Lakh Seventeen Thousand Five Hundred and Twenty Eight Only</t>
  </si>
  <si>
    <t>03rd October'2018</t>
  </si>
  <si>
    <t>One Lakh Sixty One Thousand Eight Hundred and Fifty Nine Only</t>
  </si>
  <si>
    <t xml:space="preserve">BSP :1,00,37,780.00 </t>
  </si>
  <si>
    <t>Total Cost  :                                              Rs. 1,00,37,780.00</t>
  </si>
  <si>
    <t xml:space="preserve"> In Words : Two Lakh Thirty Six Thousand Eight Hundred and Ninety Two Only</t>
  </si>
  <si>
    <r>
      <t xml:space="preserve">INVOICE DATE : </t>
    </r>
    <r>
      <rPr>
        <b/>
        <sz val="18"/>
        <color theme="3" tint="-0.499984740745262"/>
        <rFont val="Calibri"/>
        <family val="2"/>
        <scheme val="minor"/>
      </rPr>
      <t>04TH</t>
    </r>
    <r>
      <rPr>
        <b/>
        <sz val="18"/>
        <color rgb="FF002060"/>
        <rFont val="Calibri"/>
        <family val="2"/>
        <scheme val="minor"/>
      </rPr>
      <t xml:space="preserve"> OCTOBER 2018</t>
    </r>
  </si>
  <si>
    <t>Rupees : One Lakh Eighty Thousand Six Hundred And Seventy One Only.</t>
  </si>
  <si>
    <r>
      <t xml:space="preserve">INVOICE DATE : </t>
    </r>
    <r>
      <rPr>
        <b/>
        <sz val="18"/>
        <color theme="3" tint="-0.499984740745262"/>
        <rFont val="Calibri"/>
        <family val="2"/>
        <scheme val="minor"/>
      </rPr>
      <t>04</t>
    </r>
    <r>
      <rPr>
        <b/>
        <sz val="18"/>
        <color rgb="FF002060"/>
        <rFont val="Calibri"/>
        <family val="2"/>
        <scheme val="minor"/>
      </rPr>
      <t>TH OCTOBER 2018</t>
    </r>
  </si>
  <si>
    <r>
      <t xml:space="preserve">INVOICE DATE : </t>
    </r>
    <r>
      <rPr>
        <b/>
        <sz val="18"/>
        <color theme="3"/>
        <rFont val="Calibri"/>
        <family val="2"/>
        <scheme val="minor"/>
      </rPr>
      <t>06</t>
    </r>
    <r>
      <rPr>
        <b/>
        <sz val="18"/>
        <color rgb="FF002060"/>
        <rFont val="Calibri"/>
        <family val="2"/>
        <scheme val="minor"/>
      </rPr>
      <t>TH OCTOBER 2018</t>
    </r>
  </si>
  <si>
    <t>DATE: 10/10/2018</t>
  </si>
  <si>
    <t>INVOICE NO: KAR00067/2018-19</t>
  </si>
  <si>
    <t>Customer Name:-Rekha Deepak Shah</t>
  </si>
  <si>
    <t>Unit Cost:-           44,50,164.00</t>
  </si>
  <si>
    <t>*Amount in words: One Lakh Five Thousand and Twenty Four only</t>
  </si>
  <si>
    <t>Wing:-                  G</t>
  </si>
  <si>
    <t>Flat No.:-              702</t>
  </si>
  <si>
    <t>Provident Housing Ltd</t>
  </si>
  <si>
    <t>29AAECP8877D1ZW</t>
  </si>
  <si>
    <t>AAECP8877D</t>
  </si>
  <si>
    <t>10/10/2018</t>
  </si>
  <si>
    <t>*Amount in words: Eighty Two Thousand One Hundred and Eleven only</t>
  </si>
  <si>
    <t>Dated                                    31/10/2018</t>
  </si>
  <si>
    <t>Dated                                          31/10/2018</t>
  </si>
  <si>
    <t>Cheque in Favour :</t>
  </si>
  <si>
    <t>Invoice No.                           KAR 67/2018-19</t>
  </si>
  <si>
    <t>Rs. Two Lakh Nine Thousand Three Hundred and Forty Four Only</t>
  </si>
  <si>
    <t>Invoice No.                           KAR 69/2018-19</t>
  </si>
  <si>
    <t>Dated                                    05/11/2018</t>
  </si>
  <si>
    <t>Integrated Goods and Services Tax @ 18 %</t>
  </si>
  <si>
    <t>Invoice No.                           KAR 70/2018-19</t>
  </si>
  <si>
    <t>Invoice No.                           KAR 71/2018-19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</si>
  <si>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72/2018-19</t>
    </r>
  </si>
  <si>
    <t>Sangeetha Prabhu</t>
  </si>
  <si>
    <t>B-405</t>
  </si>
  <si>
    <r>
      <t xml:space="preserve">PROJECT : </t>
    </r>
    <r>
      <rPr>
        <b/>
        <sz val="18"/>
        <color rgb="FF002060"/>
        <rFont val="Calibri"/>
        <family val="2"/>
        <scheme val="minor"/>
      </rPr>
      <t>MIRABILIS</t>
    </r>
  </si>
  <si>
    <t>INVOICE NO: KAR 73/2018-19</t>
  </si>
  <si>
    <t>Customer Name:-  Shrikant Govind Thombre</t>
  </si>
  <si>
    <t>Wing :-                  W 11</t>
  </si>
  <si>
    <t>Flat No.:-               102</t>
  </si>
  <si>
    <t>Unit Cost:-            55,78,216</t>
  </si>
  <si>
    <t>A) Central Goods &amp; Service tax(CGST):-</t>
  </si>
  <si>
    <t>B) State Goods &amp; Service tax(SGST): -</t>
  </si>
  <si>
    <t>INVOICE NO: KAR 74/2018-19</t>
  </si>
  <si>
    <t>Customer Name:-  Shivram Shirke</t>
  </si>
  <si>
    <t>Wing :-                  W 36</t>
  </si>
  <si>
    <t>Flat No.:-               203</t>
  </si>
  <si>
    <t>Unit Cost:-            80,92,401</t>
  </si>
  <si>
    <t>INVOICE NO: KAR 75/2018-19</t>
  </si>
  <si>
    <t>Customer Name:-  Jignesh Mangilal Rawa</t>
  </si>
  <si>
    <t>Wing :-                  W 13</t>
  </si>
  <si>
    <t>Flat No.:-               702</t>
  </si>
  <si>
    <t>Unit Cost:-            58,21,517</t>
  </si>
  <si>
    <t xml:space="preserve">BSP :71,56,500.00  </t>
  </si>
  <si>
    <t>Total Cost  :                                              Rs. 71,56,500.00</t>
  </si>
  <si>
    <t xml:space="preserve"> In Words : Two Lakh Eleven Thousand One Hundred and Seventeen Only</t>
  </si>
  <si>
    <r>
      <t xml:space="preserve">INVOICE DATE : </t>
    </r>
    <r>
      <rPr>
        <b/>
        <sz val="18"/>
        <color theme="3" tint="-0.499984740745262"/>
        <rFont val="Calibri"/>
        <family val="2"/>
        <scheme val="minor"/>
      </rPr>
      <t>21ST</t>
    </r>
    <r>
      <rPr>
        <b/>
        <sz val="18"/>
        <color rgb="FF002060"/>
        <rFont val="Calibri"/>
        <family val="2"/>
        <scheme val="minor"/>
      </rPr>
      <t xml:space="preserve"> NOVEMBER 2018</t>
    </r>
  </si>
  <si>
    <t>*SFDC UID</t>
  </si>
  <si>
    <t xml:space="preserve"> :  27AAACL1490J1ZG</t>
  </si>
  <si>
    <t xml:space="preserve"> : BRK104933                                             *CRN : 1284560</t>
  </si>
  <si>
    <t>Wing :-                G</t>
  </si>
  <si>
    <t>Flat No.:-             1805</t>
  </si>
  <si>
    <t>DATE: 27/11/2018</t>
  </si>
  <si>
    <t>INVOICE NO: KAR00076/2018-19</t>
  </si>
  <si>
    <t xml:space="preserve"> : BRK110393                                             *CRN : 1285896</t>
  </si>
  <si>
    <t>Customer Name:-Suresh Jayram Kale</t>
  </si>
  <si>
    <t>Project Name:-    UTIP</t>
  </si>
  <si>
    <t>Cluster Name:-    Casa TreeTops</t>
  </si>
  <si>
    <t>Wing :-                B</t>
  </si>
  <si>
    <t>Flat No.:-             1001</t>
  </si>
  <si>
    <t>Unit Cost:-           51,84,699.00</t>
  </si>
  <si>
    <t>*Amount in words: One Lakh Twenty Two Thousand Three Hundred and Fifty Nine only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</si>
  <si>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77/2018-19</t>
    </r>
  </si>
  <si>
    <r>
      <t xml:space="preserve">INVOICE DATE : </t>
    </r>
    <r>
      <rPr>
        <b/>
        <sz val="18"/>
        <color theme="3"/>
        <rFont val="Calibri"/>
        <family val="2"/>
        <scheme val="minor"/>
      </rPr>
      <t>28TH NOVEMBER 2018</t>
    </r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</si>
  <si>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78/2018-19</t>
    </r>
  </si>
  <si>
    <t>MUNTAJAB SANAI</t>
  </si>
  <si>
    <t>43 / IT</t>
  </si>
  <si>
    <t>BSP :  4,32,00,000.00</t>
  </si>
  <si>
    <t>Total Cost  :                                              Rs. 4,32,00,000.00</t>
  </si>
  <si>
    <t xml:space="preserve"> In Words : Ten Lakh Nineteen Thousand Five Hundred and Twenty Rupess only </t>
  </si>
  <si>
    <t>INVOICE NO : KAR 79/2018-19</t>
  </si>
  <si>
    <t>INVOICE DATE : 1ST DEC 2018</t>
  </si>
  <si>
    <t xml:space="preserve">SareStates Realty Advisors Private Limited </t>
  </si>
  <si>
    <t>For, SARESTATES REALTY ADVISORS PVT LTD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</si>
  <si>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80/2018-19</t>
    </r>
  </si>
  <si>
    <r>
      <t xml:space="preserve">INVOICE DATE : </t>
    </r>
    <r>
      <rPr>
        <b/>
        <sz val="18"/>
        <color theme="3" tint="-0.499984740745262"/>
        <rFont val="Calibri"/>
        <family val="2"/>
        <scheme val="minor"/>
      </rPr>
      <t>06</t>
    </r>
    <r>
      <rPr>
        <b/>
        <sz val="18"/>
        <color rgb="FF002060"/>
        <rFont val="Calibri"/>
        <family val="2"/>
        <scheme val="minor"/>
      </rPr>
      <t>TH DECEMBER 2018</t>
    </r>
  </si>
  <si>
    <t>912, 9th Floor, B Wing, Lodha Supremus II,</t>
  </si>
  <si>
    <t>GSTIN : 27AAACW9353M1ZP</t>
  </si>
  <si>
    <t>Mr. Nitin Vijay Mohite</t>
  </si>
  <si>
    <t xml:space="preserve">BSP :87,51,000.00  </t>
  </si>
  <si>
    <t>Total Cost  :                                              Rs. 87,51,000.00</t>
  </si>
  <si>
    <r>
      <t xml:space="preserve">PROJECT : </t>
    </r>
    <r>
      <rPr>
        <b/>
        <sz val="18"/>
        <color rgb="FF002060"/>
        <rFont val="Calibri"/>
        <family val="2"/>
        <scheme val="minor"/>
      </rPr>
      <t>DOSTI WEST COUNTY</t>
    </r>
  </si>
  <si>
    <t>CEDAR - B - 903</t>
  </si>
  <si>
    <t xml:space="preserve"> 1st Floor, Lawrence and Mayo House,</t>
  </si>
  <si>
    <t xml:space="preserve"> In Words : Three Lakh Nine Thousand Seven Hundred and Eighty Five Only</t>
  </si>
  <si>
    <t>Add. Payout 0.25% (Booking on 05/08/2018)</t>
  </si>
  <si>
    <t>KAR 81/ 2018-19</t>
  </si>
  <si>
    <t>B2-2E-703</t>
  </si>
  <si>
    <t>Provident Park Square</t>
  </si>
  <si>
    <t>Rupees : One Lakh Fifty Two Thousand Seven Hundred &amp; Twenty Five Only.</t>
  </si>
  <si>
    <t>21/12/2018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</si>
  <si>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83/2018-19</t>
    </r>
  </si>
  <si>
    <r>
      <t xml:space="preserve">INVOICE DATE : </t>
    </r>
    <r>
      <rPr>
        <b/>
        <sz val="18"/>
        <color theme="3" tint="-0.499984740745262"/>
        <rFont val="Calibri"/>
        <family val="2"/>
        <scheme val="minor"/>
      </rPr>
      <t>10</t>
    </r>
    <r>
      <rPr>
        <b/>
        <sz val="18"/>
        <color rgb="FF002060"/>
        <rFont val="Calibri"/>
        <family val="2"/>
        <scheme val="minor"/>
      </rPr>
      <t>TH DECEMBER 2018</t>
    </r>
  </si>
  <si>
    <t>Mrs. Ankita Suraj Jhurani</t>
  </si>
  <si>
    <t>OAK - C - 1601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</si>
  <si>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84/2018-19</t>
    </r>
  </si>
  <si>
    <t>Mrs. Kumari Rashmi</t>
  </si>
  <si>
    <t>OAK - C - 1904</t>
  </si>
  <si>
    <t xml:space="preserve">BSP :79,67,000.00  </t>
  </si>
  <si>
    <t>Total Cost  :                                              Rs. 79,67,000.00</t>
  </si>
  <si>
    <t xml:space="preserve"> In Words : Two Lakh Fifty Eight Thousand Five Hundred and Twenty Nine  Only</t>
  </si>
  <si>
    <t xml:space="preserve">Add. Payout 0.25% </t>
  </si>
  <si>
    <t>INVOICE NO: KAR00085/2018-19</t>
  </si>
  <si>
    <t>DATE: 15/01/2018</t>
  </si>
  <si>
    <t xml:space="preserve"> : BRK240499                                             *CRN : 1288898</t>
  </si>
  <si>
    <t>Customer Name:-Ravindra Laxman Dongre</t>
  </si>
  <si>
    <t>Project Name:-    Codename Gold Mine</t>
  </si>
  <si>
    <t>Cluster Name:-    Lodha Majiwada</t>
  </si>
  <si>
    <t>Wing :-                Tower 4</t>
  </si>
  <si>
    <t>Flat No.:-             503</t>
  </si>
  <si>
    <t>Unit Cost:-           56,44,839</t>
  </si>
  <si>
    <t>*Amount in words: One Lakh Thirty Three Thousand Two Hundred and Eighteen only</t>
  </si>
  <si>
    <t>To ,</t>
  </si>
  <si>
    <t>Puranik Builders Ltd</t>
  </si>
  <si>
    <t>Bill No.</t>
  </si>
  <si>
    <t>Puraniks One, Kanchan Pushp</t>
  </si>
  <si>
    <t xml:space="preserve">Near Suraj Water Park, Kavesar, </t>
  </si>
  <si>
    <t>PAN No.</t>
  </si>
  <si>
    <t>Thane(W) 400607</t>
  </si>
  <si>
    <t>GST No.</t>
  </si>
  <si>
    <t>GST - 27AABCP0109R1Z9</t>
  </si>
  <si>
    <t>Maha Rera Regd No.</t>
  </si>
  <si>
    <t>SAC Code</t>
  </si>
  <si>
    <t>Email</t>
  </si>
  <si>
    <t>Name of Customer</t>
  </si>
  <si>
    <t>Unit No.</t>
  </si>
  <si>
    <t xml:space="preserve">Super Area </t>
  </si>
  <si>
    <t xml:space="preserve">Rate(PSF) </t>
  </si>
  <si>
    <t>Value of Property</t>
  </si>
  <si>
    <t>Commission Slab</t>
  </si>
  <si>
    <t>Total Invoice Amount</t>
  </si>
  <si>
    <t xml:space="preserve"> </t>
  </si>
  <si>
    <t>Payments Details</t>
  </si>
  <si>
    <t>KAR 86/2018-19</t>
  </si>
  <si>
    <t>27AAACW9353M1ZP</t>
  </si>
  <si>
    <t>A51800007753</t>
  </si>
  <si>
    <t>amitc@sarestates.in</t>
  </si>
  <si>
    <t>9987922211</t>
  </si>
  <si>
    <t>Mr. Ashish Jain</t>
  </si>
  <si>
    <t>Amount in Words:- Two Lakh Thirteen Thousand and Twenty Only.</t>
  </si>
  <si>
    <t>KINDLY ISSUE CHEQUE IN FAVOUR OF " SARESTATES REALTY ADVISORS PRIVATE LIMITED"</t>
  </si>
  <si>
    <t>Account Name: SARESTATES REALTY ADVISORS PRIVATE LIMITED</t>
  </si>
  <si>
    <t>Bank Name :  HDFC BANK LTD</t>
  </si>
  <si>
    <t>Bank Branch : M.G.ROAD, BANGALORE</t>
  </si>
  <si>
    <t>Account Number:  00760340000058</t>
  </si>
  <si>
    <r>
      <rPr>
        <b/>
        <sz val="10"/>
        <color theme="1"/>
        <rFont val="Arial"/>
        <family val="2"/>
        <charset val="204"/>
      </rPr>
      <t>INVOICE NO:</t>
    </r>
    <r>
      <rPr>
        <sz val="10"/>
        <color theme="1"/>
        <rFont val="Arial"/>
        <family val="2"/>
      </rPr>
      <t xml:space="preserve"> KAR 87/2018-19</t>
    </r>
  </si>
  <si>
    <r>
      <rPr>
        <b/>
        <sz val="10"/>
        <color theme="1"/>
        <rFont val="Arial"/>
        <family val="2"/>
        <charset val="204"/>
      </rPr>
      <t>Date :</t>
    </r>
    <r>
      <rPr>
        <sz val="10"/>
        <color theme="1"/>
        <rFont val="Arial"/>
        <family val="2"/>
      </rPr>
      <t xml:space="preserve"> 17/01/2019</t>
    </r>
  </si>
  <si>
    <t>WHEELABRATOR ALLOY CASTINGS LIMITED</t>
  </si>
  <si>
    <t>Near Mangatram Petrol Pump, L.B.S.Road,</t>
  </si>
  <si>
    <t>Kanjurmarg West, Mumbai - 400078</t>
  </si>
  <si>
    <t>GST No. : 27AAACW0462F1ZK</t>
  </si>
  <si>
    <t>Dear Sir,</t>
  </si>
  <si>
    <t>This is to inform you that my client has booked an apartment in Runwal Forest and the details of the same are as mentioned below:</t>
  </si>
  <si>
    <t>Rera Registraion No. : A51800007753</t>
  </si>
  <si>
    <t>Agreement Value</t>
  </si>
  <si>
    <t>Project Name :      Runwal Forest</t>
  </si>
  <si>
    <t>Tower Name :       T3</t>
  </si>
  <si>
    <t>Brokerage Amount - (2.50%)</t>
  </si>
  <si>
    <t>*Amount in words: Three Lakh Twenty Six Thousand Two Hundred and Eighty Nine only</t>
  </si>
  <si>
    <t>GST No.  27AAACW9353M1ZP</t>
  </si>
  <si>
    <t>PAN No. : AAACW9353M</t>
  </si>
  <si>
    <t>Unit No. :               3105</t>
  </si>
  <si>
    <t>Customer Name :  Mr. Komal Sirohi</t>
  </si>
  <si>
    <t>BSP : 64,90,789.00</t>
  </si>
  <si>
    <t>Total Cost  :                                              Rs. 64,90,789.00</t>
  </si>
  <si>
    <t xml:space="preserve"> In Words : One Lakh Fifty Three Thousand One Hundred and Eighty Two only</t>
  </si>
  <si>
    <t>1501 / Bolton</t>
  </si>
  <si>
    <t>INVOICE NO : KAR 89/2018-19</t>
  </si>
  <si>
    <t>INVOICE DATE : 24TH JANUARY 2019</t>
  </si>
  <si>
    <t>PRATHI UMA</t>
  </si>
  <si>
    <t>76/87/XV</t>
  </si>
  <si>
    <t>BSP :  18,00,000.00</t>
  </si>
  <si>
    <t xml:space="preserve"> In Words : Forty Two Thousand Four Hundred and Eighty Rupess only 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</si>
  <si>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90/2018-19</t>
    </r>
  </si>
  <si>
    <r>
      <t xml:space="preserve">INVOICE DATE : </t>
    </r>
    <r>
      <rPr>
        <b/>
        <sz val="18"/>
        <color theme="3" tint="-0.499984740745262"/>
        <rFont val="Calibri"/>
        <family val="2"/>
        <scheme val="minor"/>
      </rPr>
      <t>5</t>
    </r>
    <r>
      <rPr>
        <b/>
        <sz val="18"/>
        <color rgb="FF002060"/>
        <rFont val="Calibri"/>
        <family val="2"/>
        <scheme val="minor"/>
      </rPr>
      <t>TH FEBRUARY 2018</t>
    </r>
  </si>
  <si>
    <t>Mr. Premanand Godse</t>
  </si>
  <si>
    <t>OAK - C - 2805</t>
  </si>
  <si>
    <t xml:space="preserve">BSP :82,40,000.00  </t>
  </si>
  <si>
    <t>Total Cost  :                                              Rs. 82,40,000.00</t>
  </si>
  <si>
    <t xml:space="preserve"> In Words : Two Lakh Ninety One Thousand Six Hundred and Ninety Six  Only</t>
  </si>
  <si>
    <t xml:space="preserve">Add. Payout </t>
  </si>
  <si>
    <t>Commission Payable @ 3% (Booking on 03/12/2018)</t>
  </si>
  <si>
    <t>Kausalya Shelters Private Limited</t>
  </si>
  <si>
    <t>GSTIN : 36AAJC53243D1ZJ</t>
  </si>
  <si>
    <t>INVOICE NO : KAR 91/2018-19</t>
  </si>
  <si>
    <t>INVOICE DATE : 7TH FEBRUARY 2019</t>
  </si>
  <si>
    <t>Kaladindi Chandravarthi</t>
  </si>
  <si>
    <t>65/66/67/XV</t>
  </si>
  <si>
    <t>BSP :  54,00,000.00</t>
  </si>
  <si>
    <t xml:space="preserve"> In Words : One Lakh Twenty Seven Thousand Four Hundred and Forty Rupess only </t>
  </si>
  <si>
    <t>DATE: 08/02/2019</t>
  </si>
  <si>
    <t>*Amount in words: Twenty Three Thousand Eight Hundred and Seventy Three only</t>
  </si>
  <si>
    <t>*Amount in words: Seventeen Thousand One Hundred and Seventy Three only</t>
  </si>
  <si>
    <t xml:space="preserve">    27AAACL1490J1ZG</t>
  </si>
  <si>
    <t>*Amount in words: Seventeen Thousand Five Hundred and Seventy Nine only</t>
  </si>
  <si>
    <t>INVOICE DATE : 14TH FEBRUARY 2019</t>
  </si>
  <si>
    <t>INVOICE NO : KAR 92/2018-19</t>
  </si>
  <si>
    <r>
      <t>PROJECT :</t>
    </r>
    <r>
      <rPr>
        <b/>
        <sz val="18"/>
        <color rgb="FF002060"/>
        <rFont val="Calibri"/>
        <family val="2"/>
        <scheme val="minor"/>
      </rPr>
      <t xml:space="preserve"> BSCPL</t>
    </r>
  </si>
  <si>
    <t xml:space="preserve">Way2Wealth Realty Advisors Private Limited </t>
  </si>
  <si>
    <t>BSCPL Infrastructure Limited</t>
  </si>
  <si>
    <t>No. 23, Sankey Square, Sankey Road,</t>
  </si>
  <si>
    <t>Bangalore - 560003</t>
  </si>
  <si>
    <t xml:space="preserve">Sadashiv Nagar, Lower Palace Orchards, </t>
  </si>
  <si>
    <t>GSTIN : 29AAACB8316K1ZH</t>
  </si>
  <si>
    <t>Mr. Melroy Tellis</t>
  </si>
  <si>
    <t>E - 203</t>
  </si>
  <si>
    <t>INVOICE NO : KAR 93/2018-19</t>
  </si>
  <si>
    <t>Ozone Infra Developers Pvt. Ltd.</t>
  </si>
  <si>
    <t xml:space="preserve">No.35/1, 2nd Floor, Yellappa, </t>
  </si>
  <si>
    <t>Chetty Layout, Civil Staion, Ulsoor Road,</t>
  </si>
  <si>
    <t>Bangalore - 560042</t>
  </si>
  <si>
    <t>GSTIN : 29AABCO2040G1ZR</t>
  </si>
  <si>
    <t>Mrs. Reshma Devakki</t>
  </si>
  <si>
    <t>A - 1407</t>
  </si>
  <si>
    <t>BSP :  25,68,201.00</t>
  </si>
  <si>
    <t>Total Cost  :                                              Rs. 25,68,201.00</t>
  </si>
  <si>
    <t xml:space="preserve"> In Words : Sixty Thousand Six Hundred and Ten Rupess only </t>
  </si>
  <si>
    <t>For, WAY2WEALTH REALTY ADVISORS PVT LTD</t>
  </si>
  <si>
    <t>INVOICE NO : KAR 94/2018-19</t>
  </si>
  <si>
    <t>Mr. Suraj S Rai</t>
  </si>
  <si>
    <t>A - 1507</t>
  </si>
  <si>
    <t>For,WAY2WEALTH REALTY ADVISORS PVT LTD</t>
  </si>
  <si>
    <r>
      <t>PROJECT :</t>
    </r>
    <r>
      <rPr>
        <b/>
        <sz val="18"/>
        <color rgb="FF002060"/>
        <rFont val="Calibri"/>
        <family val="2"/>
        <scheme val="minor"/>
      </rPr>
      <t xml:space="preserve"> Ozone Prime</t>
    </r>
  </si>
  <si>
    <t>Customer Name :  Mr. Jitendra Jidewar</t>
  </si>
  <si>
    <t>BSP :  42,68,750.00</t>
  </si>
  <si>
    <t>Total Cost  :                                              Rs. 42,68,750.00</t>
  </si>
  <si>
    <t xml:space="preserve">BSP :80,35,000.00  </t>
  </si>
  <si>
    <t>Total Cost  :                                              Rs. 80,35,000.00</t>
  </si>
  <si>
    <t xml:space="preserve"> In Words : Two Lakh Eight Four Thousand Four Hundred and Thirty Nine  Only</t>
  </si>
  <si>
    <t>Add. Payout 0.25% (Booking on 18/08/2018</t>
  </si>
  <si>
    <r>
      <t xml:space="preserve">INVOICE DATE : </t>
    </r>
    <r>
      <rPr>
        <b/>
        <sz val="18"/>
        <color theme="3" tint="-0.499984740745262"/>
        <rFont val="Calibri"/>
        <family val="2"/>
        <scheme val="minor"/>
      </rPr>
      <t>01</t>
    </r>
    <r>
      <rPr>
        <b/>
        <sz val="18"/>
        <color rgb="FF002060"/>
        <rFont val="Calibri"/>
        <family val="2"/>
        <scheme val="minor"/>
      </rPr>
      <t>ST MARCH 2019</t>
    </r>
  </si>
  <si>
    <r>
      <t xml:space="preserve"> </t>
    </r>
    <r>
      <rPr>
        <sz val="11"/>
        <rFont val="Calibri"/>
        <family val="2"/>
        <charset val="204"/>
      </rPr>
      <t>√</t>
    </r>
  </si>
  <si>
    <t>Original For Recipient</t>
  </si>
  <si>
    <t>Duplicate For Supplier</t>
  </si>
  <si>
    <t>Invoice No.: KAR 96/2018-19</t>
  </si>
  <si>
    <t xml:space="preserve">Invoice Date : 05/03/2019 </t>
  </si>
  <si>
    <t>To,</t>
  </si>
  <si>
    <t>Dhruva Woollen Mills Pvt Ltd</t>
  </si>
  <si>
    <t>Place of Supply :</t>
  </si>
  <si>
    <r>
      <t>5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Floor, Runwal &amp; Omkar Esquare,</t>
    </r>
  </si>
  <si>
    <t>Maharashtra</t>
  </si>
  <si>
    <t>Off Eastern Express Highway, Chunabhatti Signal</t>
  </si>
  <si>
    <t>Sion (E), Mumbai-400022</t>
  </si>
  <si>
    <r>
      <rPr>
        <b/>
        <sz val="11"/>
        <color theme="1"/>
        <rFont val="Calibri"/>
        <family val="2"/>
        <scheme val="minor"/>
      </rPr>
      <t xml:space="preserve">State Code : </t>
    </r>
    <r>
      <rPr>
        <sz val="11"/>
        <color theme="1"/>
        <rFont val="Calibri"/>
        <family val="2"/>
        <scheme val="minor"/>
      </rPr>
      <t>27</t>
    </r>
  </si>
  <si>
    <t>GST - 27AAACD3893P1Z1</t>
  </si>
  <si>
    <t xml:space="preserve">  Description </t>
  </si>
  <si>
    <t>Dear Sir/Madam,</t>
  </si>
  <si>
    <t xml:space="preserve">This is to inform you that my client has booked an apartment in Runwal Eirene and the details of the same are as mentioned below : </t>
  </si>
  <si>
    <t>Project Name :      Runwal Eirene</t>
  </si>
  <si>
    <t>Tower Name :       Tower 11</t>
  </si>
  <si>
    <t>Unit No. :               2404</t>
  </si>
  <si>
    <t>Agreement Value :</t>
  </si>
  <si>
    <t>Brokerage : 2%</t>
  </si>
  <si>
    <t xml:space="preserve">Total </t>
  </si>
  <si>
    <t>Amount in Words: One Lakh Eighty Thousand One Hundred and Nighteen and Paise Thirty Three Only .</t>
  </si>
  <si>
    <r>
      <t xml:space="preserve">All Cheque/Demand Drafts should be made favouring: </t>
    </r>
    <r>
      <rPr>
        <b/>
        <sz val="9"/>
        <rFont val="Calibri"/>
        <family val="2"/>
        <charset val="204"/>
        <scheme val="minor"/>
      </rPr>
      <t>SARESTATES REALTY ADVISORS PRIVATE LIMITED</t>
    </r>
  </si>
  <si>
    <t>RERA : A51800007753</t>
  </si>
  <si>
    <t>PAN :  AAACW9353M</t>
  </si>
  <si>
    <t>LLPIN/ CIN :  U70101KA2010PTC052584</t>
  </si>
  <si>
    <t>HSN / Services Accounting Code : 9972</t>
  </si>
  <si>
    <t>(Stamp &amp; Sign)</t>
  </si>
  <si>
    <t>Whether the tax is payable on reverse charge basis - No/Yes</t>
  </si>
  <si>
    <t>Mrs. Archana Ravindra Barhe</t>
  </si>
  <si>
    <t xml:space="preserve">BSP :1,47,53,000.00  </t>
  </si>
  <si>
    <t>CEDAR - B - 2006</t>
  </si>
  <si>
    <t>Total Cost  :                                              Rs. 1,47,53,000.00</t>
  </si>
  <si>
    <t>Less : Passback</t>
  </si>
  <si>
    <t xml:space="preserve"> In Words : Three Lakh Forty Five Thousand Two Hundred and Fifty Six  Only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</si>
  <si>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97/2018-19</t>
    </r>
  </si>
  <si>
    <r>
      <t xml:space="preserve">INVOICE DATE : </t>
    </r>
    <r>
      <rPr>
        <b/>
        <sz val="18"/>
        <color theme="3" tint="-0.499984740745262"/>
        <rFont val="Calibri"/>
        <family val="2"/>
        <scheme val="minor"/>
      </rPr>
      <t>6</t>
    </r>
    <r>
      <rPr>
        <b/>
        <sz val="18"/>
        <color rgb="FF002060"/>
        <rFont val="Calibri"/>
        <family val="2"/>
        <scheme val="minor"/>
      </rPr>
      <t>TH MARCH 2018</t>
    </r>
  </si>
  <si>
    <t>Stella/142</t>
  </si>
  <si>
    <t>Project:- Puranik Grand Central</t>
  </si>
  <si>
    <t>Lumpsum Commission Payable  @ 3% (Booking on 11/12/2018)</t>
  </si>
  <si>
    <t>TOTAL  LUMPSUM COMMISSION PAYABLE</t>
  </si>
  <si>
    <t>INVOICE NO: KAR 98/2018-19</t>
  </si>
  <si>
    <t>DATE: 15/03/2019</t>
  </si>
  <si>
    <t>: Runwal Bliss, Crompton Greaves Compound,</t>
  </si>
  <si>
    <t xml:space="preserve">   Kanjurmarg (East), Mumbai-400042</t>
  </si>
  <si>
    <t xml:space="preserve"> :  27AADCE7724P1Z3</t>
  </si>
  <si>
    <t>*Amount in words: Four Lakh Eighty Nine Thousand Three Hundred and Thirty only</t>
  </si>
  <si>
    <t>Customer Name:- Ramchandra Bhavaku Harer</t>
  </si>
  <si>
    <t>Booking Date :     23.12.2018</t>
  </si>
  <si>
    <t>Project Name:-    Runwal Bliss</t>
  </si>
  <si>
    <t>Unit Cost:-           1,65,87,464</t>
  </si>
  <si>
    <t>: EVIE REAL ESTATE PRIVATE LIMITED</t>
  </si>
  <si>
    <t>*Runwal Bliss Construction Company Name</t>
  </si>
  <si>
    <t>*Runwal Bliss Construction Company GSTIN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</si>
  <si>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99/2018-19</t>
    </r>
  </si>
  <si>
    <r>
      <t xml:space="preserve">INVOICE DATE : </t>
    </r>
    <r>
      <rPr>
        <b/>
        <sz val="18"/>
        <color theme="3" tint="-0.499984740745262"/>
        <rFont val="Calibri"/>
        <family val="2"/>
        <scheme val="minor"/>
      </rPr>
      <t>19</t>
    </r>
    <r>
      <rPr>
        <b/>
        <sz val="18"/>
        <color rgb="FF002060"/>
        <rFont val="Calibri"/>
        <family val="2"/>
        <scheme val="minor"/>
      </rPr>
      <t>TH MARCH 2019</t>
    </r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</si>
  <si>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100/2018-19</t>
    </r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</si>
  <si>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101/2018-19</t>
    </r>
  </si>
  <si>
    <t>H - 603</t>
  </si>
  <si>
    <t xml:space="preserve">BSP : 56,73,996.00 </t>
  </si>
  <si>
    <t>Total Cost  :                                              Rs. 56,73,996.00</t>
  </si>
  <si>
    <t xml:space="preserve"> In Words : One Lakh Thirty Three Thousand Nine Hundred and Six only</t>
  </si>
  <si>
    <t>Yumnam Dhaneshwar Singh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</si>
  <si>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102/2018-19</t>
    </r>
  </si>
  <si>
    <t>A-601</t>
  </si>
  <si>
    <t>MR. GOPAL HM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</si>
  <si>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103/2018-19</t>
    </r>
  </si>
  <si>
    <t>Salarpuria Housing Private Limited</t>
  </si>
  <si>
    <t>GSTIN : 29AAFCS4766F1Z0</t>
  </si>
  <si>
    <r>
      <t>PROJECT :</t>
    </r>
    <r>
      <rPr>
        <b/>
        <sz val="18"/>
        <color rgb="FF002060"/>
        <rFont val="Calibri"/>
        <family val="2"/>
        <scheme val="minor"/>
      </rPr>
      <t xml:space="preserve"> MISTY CHARM</t>
    </r>
  </si>
  <si>
    <t>4th Floor, Salarpuria Windsor,</t>
  </si>
  <si>
    <t>#3, Ulsoor Road,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</si>
  <si>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105/2018-19</t>
    </r>
  </si>
  <si>
    <t>Lead Name</t>
  </si>
  <si>
    <t>Bank Name</t>
  </si>
  <si>
    <t>Loan Amount</t>
  </si>
  <si>
    <t>Ms. Roopa Patil</t>
  </si>
  <si>
    <t>IDFC Bank Ltd</t>
  </si>
  <si>
    <t>Commission on Personal Loan</t>
  </si>
  <si>
    <t>TOTAL  COMMISSION PAYABLE</t>
  </si>
  <si>
    <t>Sr. No.</t>
  </si>
  <si>
    <t xml:space="preserve"> In Words : Four Thousand Six Hundred and Two Only</t>
  </si>
  <si>
    <t>Andromeda Sales &amp; Distribution Pvt. Ltd.</t>
  </si>
  <si>
    <t>Gala No. 12, Creative Industries Premises,</t>
  </si>
  <si>
    <t>Sunder Nagar, Kalina, Santacruz East</t>
  </si>
  <si>
    <t>Mumbai: 4000098</t>
  </si>
  <si>
    <t>GSTIN : 27AAECC0028R1ZH</t>
  </si>
  <si>
    <t>PAN NO : AAECC0028R1ZH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</si>
  <si>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106/2018-19</t>
    </r>
  </si>
  <si>
    <t>Fullerton India Credit Company Ltd </t>
  </si>
  <si>
    <t xml:space="preserve"> In Words : Five Thousand Nine Hundred Only</t>
  </si>
  <si>
    <t>Total Commission (In Rs.)</t>
  </si>
  <si>
    <t>INVOICE DATE : 27TH MARCH 2019</t>
  </si>
  <si>
    <t>Tower 11                            Unit No. 504</t>
  </si>
  <si>
    <t>Total Cost  :                                              Rs. 27,37,460.00</t>
  </si>
  <si>
    <t xml:space="preserve"> In Words : Eighty Thousand Seven Hundred and Fifty Five only</t>
  </si>
  <si>
    <t>Mrs.B. Selvi &amp;   Mr. A. Balasubramanian</t>
  </si>
  <si>
    <r>
      <t xml:space="preserve">INVOICE DATE : </t>
    </r>
    <r>
      <rPr>
        <b/>
        <sz val="18"/>
        <color theme="3" tint="-0.499984740745262"/>
        <rFont val="Calibri"/>
        <family val="2"/>
        <scheme val="minor"/>
      </rPr>
      <t>26</t>
    </r>
    <r>
      <rPr>
        <b/>
        <sz val="18"/>
        <color rgb="FF002060"/>
        <rFont val="Calibri"/>
        <family val="2"/>
        <scheme val="minor"/>
      </rPr>
      <t>TH MARCH 2019</t>
    </r>
  </si>
  <si>
    <t>Date of Booking</t>
  </si>
  <si>
    <t xml:space="preserve">Date of Booking </t>
  </si>
  <si>
    <t xml:space="preserve"> In Words : One Lakh Seven Hundred and Forty Three Rupees only 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</si>
  <si>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107/2018-19</t>
    </r>
  </si>
  <si>
    <r>
      <t xml:space="preserve">INVOICE DATE : </t>
    </r>
    <r>
      <rPr>
        <b/>
        <sz val="18"/>
        <color theme="3" tint="-0.499984740745262"/>
        <rFont val="Calibri"/>
        <family val="2"/>
        <scheme val="minor"/>
      </rPr>
      <t>29</t>
    </r>
    <r>
      <rPr>
        <b/>
        <sz val="18"/>
        <color rgb="FF002060"/>
        <rFont val="Calibri"/>
        <family val="2"/>
        <scheme val="minor"/>
      </rPr>
      <t>TH MARCH 2018</t>
    </r>
  </si>
  <si>
    <t>Near Jubilee Hills Check Post, Metro Rail Station</t>
  </si>
  <si>
    <t>Road No. 36, Jubilee Hills,</t>
  </si>
  <si>
    <t xml:space="preserve">Sahiti Sreshta, 4th Floor, Plot No. 1222, ,  </t>
  </si>
  <si>
    <t>Hyderabad – 500033</t>
  </si>
  <si>
    <t>Sahiti Infratec Ventures India Pvt  Ltd</t>
  </si>
  <si>
    <t xml:space="preserve">GSTIN : 36AAWCS0134L1ZX </t>
  </si>
  <si>
    <t>State:   TELANGANA                      Code :  36</t>
  </si>
  <si>
    <t>Mrs. Laxmi Sri Manisha Vangala</t>
  </si>
  <si>
    <t>Unit No. 03                Floor 3</t>
  </si>
  <si>
    <t xml:space="preserve"> In Words : Sixty Two Thousand Six Hundred and Fifty Nine only</t>
  </si>
  <si>
    <r>
      <t xml:space="preserve">INVOICE DATE : </t>
    </r>
    <r>
      <rPr>
        <b/>
        <sz val="18"/>
        <color theme="3" tint="-0.499984740745262"/>
        <rFont val="Calibri"/>
        <family val="2"/>
        <scheme val="minor"/>
      </rPr>
      <t>23</t>
    </r>
    <r>
      <rPr>
        <b/>
        <sz val="18"/>
        <color rgb="FF002060"/>
        <rFont val="Calibri"/>
        <family val="2"/>
        <scheme val="minor"/>
      </rPr>
      <t>RD MARCH 2019</t>
    </r>
  </si>
  <si>
    <t>Total Cost  :                                              Rs. 62,00,000.00</t>
  </si>
  <si>
    <t xml:space="preserve">BSP :62,00,000.00  </t>
  </si>
  <si>
    <t>Unit No. 02                Floor 5</t>
  </si>
  <si>
    <t>Mrs. Sonal Singhal</t>
  </si>
  <si>
    <r>
      <t xml:space="preserve">INVOICE NO : </t>
    </r>
    <r>
      <rPr>
        <b/>
        <sz val="18"/>
        <color rgb="FF002060"/>
        <rFont val="Calibri"/>
        <family val="2"/>
        <scheme val="minor"/>
      </rPr>
      <t>KAR 108/2018-19</t>
    </r>
  </si>
  <si>
    <r>
      <t xml:space="preserve">PROJECT : </t>
    </r>
    <r>
      <rPr>
        <b/>
        <sz val="18"/>
        <color rgb="FF002060"/>
        <rFont val="Calibri"/>
        <family val="2"/>
        <scheme val="minor"/>
      </rPr>
      <t>SAHITI SATYA TECH PARK</t>
    </r>
  </si>
  <si>
    <t xml:space="preserve">Lumpsum Commission Payable  @ 3% </t>
  </si>
  <si>
    <t xml:space="preserve"> In Words : Two Lakh Ninteen Thousand Four Hundred and Eighty Only</t>
  </si>
  <si>
    <r>
      <t xml:space="preserve">INVOICE DATE : </t>
    </r>
    <r>
      <rPr>
        <b/>
        <sz val="18"/>
        <color theme="3" tint="-0.499984740745262"/>
        <rFont val="Calibri"/>
        <family val="2"/>
        <scheme val="minor"/>
      </rPr>
      <t>30</t>
    </r>
    <r>
      <rPr>
        <b/>
        <sz val="18"/>
        <color rgb="FF002060"/>
        <rFont val="Calibri"/>
        <family val="2"/>
        <scheme val="minor"/>
      </rPr>
      <t>TH MARCH 2019</t>
    </r>
  </si>
</sst>
</file>

<file path=xl/styles.xml><?xml version="1.0" encoding="utf-8"?>
<styleSheet xmlns="http://schemas.openxmlformats.org/spreadsheetml/2006/main">
  <numFmts count="11">
    <numFmt numFmtId="43" formatCode="_(* #,##0.00_);_(* \(#,##0.00\);_(* &quot;-&quot;??_);_(@_)"/>
    <numFmt numFmtId="164" formatCode="_ * #,##0.00_ ;_ * \-#,##0.00_ ;_ * &quot;-&quot;??_ ;_ @_ "/>
    <numFmt numFmtId="165" formatCode="0;[Red]0"/>
    <numFmt numFmtId="166" formatCode="#,##0.00;[Red]#,##0.00"/>
    <numFmt numFmtId="167" formatCode="0.00;[Red]0.00"/>
    <numFmt numFmtId="168" formatCode="_(* #,##0_);_(* \(#,##0\);_(* &quot;-&quot;??_);_(@_)"/>
    <numFmt numFmtId="169" formatCode="_ * #,##0_ ;_ * \-#,##0_ ;_ * &quot;-&quot;??_ ;_ @_ "/>
    <numFmt numFmtId="170" formatCode="&quot;&quot;0"/>
    <numFmt numFmtId="171" formatCode="_-* #,##0.00_-;\-* #,##0.00_-;_-* &quot;-&quot;??_-;_-@_-"/>
    <numFmt numFmtId="172" formatCode="_ * #,##0.0_ ;_ * \-#,##0.0_ ;_ * &quot;-&quot;?_ ;_ @_ "/>
    <numFmt numFmtId="173" formatCode="_-* #,##0_-;\-* #,##0_-;_-* &quot;-&quot;??_-;_-@_-"/>
  </numFmts>
  <fonts count="9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6"/>
      <color theme="1" tint="0.14999847407452621"/>
      <name val="Calibri"/>
      <family val="2"/>
      <scheme val="minor"/>
    </font>
    <font>
      <sz val="16"/>
      <color theme="1" tint="0.1499984740745262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 tint="0.14999847407452621"/>
      <name val="Calibri"/>
      <family val="2"/>
      <scheme val="minor"/>
    </font>
    <font>
      <sz val="18"/>
      <color theme="1" tint="0.1499984740745262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rgb="FF002060"/>
      <name val="Calibri"/>
      <family val="2"/>
      <scheme val="minor"/>
    </font>
    <font>
      <b/>
      <sz val="20"/>
      <color theme="3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6"/>
      <color theme="1"/>
      <name val="Bookman Old Style"/>
      <family val="1"/>
    </font>
    <font>
      <b/>
      <sz val="12"/>
      <color theme="1"/>
      <name val="Bookman Old Style"/>
      <family val="1"/>
    </font>
    <font>
      <sz val="12"/>
      <color theme="1"/>
      <name val="Bookman Old Style"/>
      <family val="1"/>
    </font>
    <font>
      <b/>
      <sz val="24"/>
      <color theme="1"/>
      <name val="Bookman Old Style"/>
      <family val="1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Bookman Old Style"/>
      <family val="1"/>
    </font>
    <font>
      <sz val="10"/>
      <color indexed="8"/>
      <name val="Calibri"/>
      <family val="2"/>
      <scheme val="minor"/>
    </font>
    <font>
      <b/>
      <sz val="20"/>
      <color theme="1"/>
      <name val="Bookman Old Style"/>
      <family val="1"/>
    </font>
    <font>
      <sz val="7"/>
      <color theme="1"/>
      <name val="Bookman Old Style"/>
      <family val="1"/>
    </font>
    <font>
      <b/>
      <sz val="18"/>
      <color theme="3" tint="-0.499984740745262"/>
      <name val="Calibri"/>
      <family val="2"/>
      <scheme val="minor"/>
    </font>
    <font>
      <sz val="9"/>
      <color theme="1"/>
      <name val="Bookman Old Style"/>
      <family val="1"/>
    </font>
    <font>
      <b/>
      <sz val="16"/>
      <color theme="1"/>
      <name val="Arial"/>
      <family val="2"/>
    </font>
    <font>
      <sz val="9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20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33CC"/>
      <name val="Calibri"/>
      <family val="2"/>
      <scheme val="minor"/>
    </font>
    <font>
      <b/>
      <sz val="10"/>
      <color rgb="FF0033CC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8"/>
      <color rgb="FF0033CC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color indexed="9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b/>
      <sz val="14"/>
      <name val="Tahoma"/>
      <family val="2"/>
    </font>
    <font>
      <sz val="12"/>
      <name val="Tahoma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0"/>
      <color rgb="FF000000"/>
      <name val="Arial"/>
      <family val="2"/>
    </font>
    <font>
      <b/>
      <u/>
      <sz val="11"/>
      <color rgb="FF000000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.5"/>
      <name val="Calibri"/>
      <family val="2"/>
      <scheme val="minor"/>
    </font>
    <font>
      <b/>
      <sz val="9"/>
      <name val="Calibri"/>
      <family val="2"/>
      <scheme val="minor"/>
    </font>
    <font>
      <b/>
      <sz val="9"/>
      <name val="Calibri"/>
      <family val="2"/>
      <charset val="204"/>
      <scheme val="minor"/>
    </font>
    <font>
      <b/>
      <sz val="9"/>
      <color indexed="81"/>
      <name val="Tahoma"/>
      <family val="2"/>
    </font>
    <font>
      <b/>
      <sz val="16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43" fontId="21" fillId="0" borderId="0" applyFont="0" applyFill="0" applyBorder="0" applyAlignment="0" applyProtection="0"/>
    <xf numFmtId="0" fontId="47" fillId="0" borderId="0"/>
    <xf numFmtId="171" fontId="47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</cellStyleXfs>
  <cellXfs count="147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0" xfId="0" applyFont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/>
    <xf numFmtId="0" fontId="6" fillId="0" borderId="0" xfId="0" applyFont="1" applyBorder="1"/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/>
    <xf numFmtId="0" fontId="2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left" vertical="top"/>
    </xf>
    <xf numFmtId="0" fontId="3" fillId="0" borderId="3" xfId="0" applyFont="1" applyBorder="1" applyAlignment="1">
      <alignment vertical="center"/>
    </xf>
    <xf numFmtId="0" fontId="12" fillId="0" borderId="10" xfId="0" applyFont="1" applyBorder="1"/>
    <xf numFmtId="0" fontId="12" fillId="0" borderId="0" xfId="0" applyFont="1" applyBorder="1"/>
    <xf numFmtId="0" fontId="12" fillId="0" borderId="11" xfId="0" applyFont="1" applyBorder="1"/>
    <xf numFmtId="0" fontId="12" fillId="0" borderId="1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165" fontId="14" fillId="0" borderId="4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right" vertical="top"/>
    </xf>
    <xf numFmtId="0" fontId="8" fillId="0" borderId="0" xfId="0" applyFont="1"/>
    <xf numFmtId="166" fontId="10" fillId="0" borderId="4" xfId="0" applyNumberFormat="1" applyFont="1" applyBorder="1" applyAlignment="1">
      <alignment horizontal="right" vertical="center"/>
    </xf>
    <xf numFmtId="166" fontId="16" fillId="0" borderId="4" xfId="0" applyNumberFormat="1" applyFont="1" applyBorder="1" applyAlignment="1">
      <alignment horizontal="right" vertical="center"/>
    </xf>
    <xf numFmtId="166" fontId="15" fillId="0" borderId="4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0" fillId="0" borderId="5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0" fillId="0" borderId="4" xfId="0" applyFont="1" applyBorder="1" applyAlignment="1">
      <alignment vertical="top" wrapText="1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0" fillId="0" borderId="4" xfId="0" applyFont="1" applyBorder="1" applyAlignment="1">
      <alignment horizontal="right" vertical="top" wrapText="1"/>
    </xf>
    <xf numFmtId="0" fontId="10" fillId="0" borderId="7" xfId="0" applyFont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0" xfId="0" applyFont="1" applyBorder="1"/>
    <xf numFmtId="0" fontId="4" fillId="0" borderId="0" xfId="0" applyFont="1" applyBorder="1"/>
    <xf numFmtId="0" fontId="4" fillId="0" borderId="11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0" xfId="0" applyFont="1" applyBorder="1" applyAlignment="1">
      <alignment horizontal="left" vertical="top"/>
    </xf>
    <xf numFmtId="0" fontId="10" fillId="0" borderId="21" xfId="0" applyFont="1" applyBorder="1" applyAlignment="1">
      <alignment horizontal="right" vertical="top" wrapText="1"/>
    </xf>
    <xf numFmtId="166" fontId="10" fillId="0" borderId="21" xfId="0" applyNumberFormat="1" applyFont="1" applyBorder="1" applyAlignment="1">
      <alignment horizontal="right" vertical="center"/>
    </xf>
    <xf numFmtId="166" fontId="16" fillId="0" borderId="21" xfId="0" applyNumberFormat="1" applyFont="1" applyBorder="1" applyAlignment="1">
      <alignment horizontal="right" vertical="center"/>
    </xf>
    <xf numFmtId="0" fontId="14" fillId="0" borderId="21" xfId="0" applyFont="1" applyBorder="1" applyAlignment="1">
      <alignment horizontal="right" vertical="top"/>
    </xf>
    <xf numFmtId="166" fontId="15" fillId="0" borderId="26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6" fillId="0" borderId="4" xfId="0" applyFont="1" applyBorder="1" applyAlignment="1">
      <alignment horizontal="left" vertical="top"/>
    </xf>
    <xf numFmtId="0" fontId="16" fillId="0" borderId="4" xfId="0" applyFont="1" applyBorder="1" applyAlignment="1">
      <alignment vertical="top" wrapText="1"/>
    </xf>
    <xf numFmtId="0" fontId="16" fillId="0" borderId="21" xfId="0" applyFont="1" applyBorder="1" applyAlignment="1">
      <alignment horizontal="right" vertical="top" wrapText="1"/>
    </xf>
    <xf numFmtId="167" fontId="18" fillId="0" borderId="21" xfId="0" applyNumberFormat="1" applyFont="1" applyBorder="1" applyAlignment="1">
      <alignment horizontal="right" vertical="top"/>
    </xf>
    <xf numFmtId="166" fontId="19" fillId="0" borderId="26" xfId="0" applyNumberFormat="1" applyFont="1" applyBorder="1" applyAlignment="1">
      <alignment horizontal="center" vertical="center"/>
    </xf>
    <xf numFmtId="0" fontId="14" fillId="0" borderId="0" xfId="0" applyFont="1"/>
    <xf numFmtId="0" fontId="11" fillId="0" borderId="1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66" fontId="14" fillId="0" borderId="21" xfId="0" applyNumberFormat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22" fillId="0" borderId="21" xfId="0" applyFont="1" applyBorder="1" applyAlignment="1">
      <alignment vertical="top"/>
    </xf>
    <xf numFmtId="0" fontId="22" fillId="0" borderId="40" xfId="0" applyFont="1" applyBorder="1" applyAlignment="1">
      <alignment horizontal="left" vertical="top"/>
    </xf>
    <xf numFmtId="0" fontId="22" fillId="0" borderId="40" xfId="0" applyFont="1" applyBorder="1"/>
    <xf numFmtId="0" fontId="22" fillId="0" borderId="41" xfId="0" applyFont="1" applyBorder="1"/>
    <xf numFmtId="0" fontId="22" fillId="0" borderId="40" xfId="0" applyFont="1" applyBorder="1" applyAlignment="1">
      <alignment horizontal="left"/>
    </xf>
    <xf numFmtId="0" fontId="22" fillId="0" borderId="26" xfId="0" applyFont="1" applyBorder="1"/>
    <xf numFmtId="0" fontId="28" fillId="2" borderId="4" xfId="0" applyFont="1" applyFill="1" applyBorder="1"/>
    <xf numFmtId="0" fontId="28" fillId="2" borderId="8" xfId="0" applyFont="1" applyFill="1" applyBorder="1" applyAlignment="1">
      <alignment horizontal="center"/>
    </xf>
    <xf numFmtId="0" fontId="0" fillId="0" borderId="20" xfId="0" applyBorder="1"/>
    <xf numFmtId="0" fontId="30" fillId="0" borderId="4" xfId="0" applyFont="1" applyBorder="1" applyAlignment="1">
      <alignment wrapText="1"/>
    </xf>
    <xf numFmtId="0" fontId="31" fillId="0" borderId="4" xfId="0" applyFont="1" applyBorder="1"/>
    <xf numFmtId="0" fontId="32" fillId="0" borderId="4" xfId="0" applyFont="1" applyFill="1" applyBorder="1" applyAlignment="1">
      <alignment horizontal="left"/>
    </xf>
    <xf numFmtId="168" fontId="33" fillId="0" borderId="4" xfId="0" applyNumberFormat="1" applyFont="1" applyFill="1" applyBorder="1" applyAlignment="1">
      <alignment horizontal="center"/>
    </xf>
    <xf numFmtId="0" fontId="0" fillId="0" borderId="4" xfId="0" applyBorder="1"/>
    <xf numFmtId="1" fontId="0" fillId="0" borderId="4" xfId="0" applyNumberFormat="1" applyBorder="1"/>
    <xf numFmtId="1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3" xfId="0" applyBorder="1"/>
    <xf numFmtId="0" fontId="0" fillId="0" borderId="54" xfId="0" applyBorder="1"/>
    <xf numFmtId="0" fontId="0" fillId="0" borderId="13" xfId="0" applyBorder="1" applyAlignment="1">
      <alignment horizontal="center"/>
    </xf>
    <xf numFmtId="169" fontId="0" fillId="0" borderId="56" xfId="1" applyNumberFormat="1" applyFont="1" applyBorder="1" applyAlignment="1">
      <alignment vertical="center"/>
    </xf>
    <xf numFmtId="0" fontId="0" fillId="0" borderId="56" xfId="0" applyBorder="1"/>
    <xf numFmtId="169" fontId="0" fillId="0" borderId="57" xfId="1" applyNumberFormat="1" applyFont="1" applyBorder="1" applyAlignment="1">
      <alignment horizontal="center" vertical="center"/>
    </xf>
    <xf numFmtId="169" fontId="0" fillId="0" borderId="57" xfId="1" applyNumberFormat="1" applyFont="1" applyBorder="1" applyAlignment="1">
      <alignment vertical="center"/>
    </xf>
    <xf numFmtId="169" fontId="0" fillId="0" borderId="55" xfId="1" applyNumberFormat="1" applyFont="1" applyBorder="1" applyAlignment="1">
      <alignment vertical="center"/>
    </xf>
    <xf numFmtId="0" fontId="22" fillId="2" borderId="28" xfId="0" applyFont="1" applyFill="1" applyBorder="1" applyAlignment="1">
      <alignment horizontal="center"/>
    </xf>
    <xf numFmtId="0" fontId="22" fillId="0" borderId="0" xfId="0" applyFont="1" applyBorder="1" applyAlignment="1">
      <alignment horizontal="center" vertical="top"/>
    </xf>
    <xf numFmtId="0" fontId="22" fillId="0" borderId="2" xfId="0" applyFont="1" applyBorder="1" applyAlignment="1">
      <alignment horizontal="center" vertical="top"/>
    </xf>
    <xf numFmtId="170" fontId="30" fillId="0" borderId="4" xfId="0" applyNumberFormat="1" applyFont="1" applyFill="1" applyBorder="1" applyAlignment="1">
      <alignment wrapText="1"/>
    </xf>
    <xf numFmtId="0" fontId="30" fillId="0" borderId="48" xfId="0" applyFont="1" applyBorder="1" applyAlignment="1">
      <alignment horizontal="center"/>
    </xf>
    <xf numFmtId="170" fontId="30" fillId="0" borderId="4" xfId="0" applyNumberFormat="1" applyFont="1" applyBorder="1" applyAlignment="1">
      <alignment horizontal="center"/>
    </xf>
    <xf numFmtId="49" fontId="30" fillId="0" borderId="48" xfId="0" applyNumberFormat="1" applyFont="1" applyFill="1" applyBorder="1" applyAlignment="1">
      <alignment wrapText="1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0" fillId="3" borderId="7" xfId="0" applyFont="1" applyFill="1" applyBorder="1" applyAlignment="1">
      <alignment horizontal="right" vertical="center"/>
    </xf>
    <xf numFmtId="166" fontId="0" fillId="0" borderId="0" xfId="0" applyNumberFormat="1"/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top"/>
    </xf>
    <xf numFmtId="0" fontId="22" fillId="0" borderId="0" xfId="0" applyFont="1" applyBorder="1" applyAlignment="1">
      <alignment horizontal="center" vertical="top"/>
    </xf>
    <xf numFmtId="0" fontId="22" fillId="0" borderId="2" xfId="0" applyFont="1" applyBorder="1" applyAlignment="1">
      <alignment horizontal="center" vertical="top"/>
    </xf>
    <xf numFmtId="0" fontId="22" fillId="0" borderId="40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22" fillId="0" borderId="40" xfId="0" applyFont="1" applyBorder="1" applyAlignment="1">
      <alignment horizontal="left" vertical="top"/>
    </xf>
    <xf numFmtId="0" fontId="22" fillId="2" borderId="7" xfId="0" applyFont="1" applyFill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22" fillId="0" borderId="36" xfId="0" applyFont="1" applyBorder="1" applyAlignment="1">
      <alignment vertical="top"/>
    </xf>
    <xf numFmtId="0" fontId="22" fillId="0" borderId="37" xfId="0" applyFont="1" applyBorder="1" applyAlignment="1">
      <alignment vertical="top"/>
    </xf>
    <xf numFmtId="0" fontId="37" fillId="4" borderId="4" xfId="0" applyFont="1" applyFill="1" applyBorder="1" applyAlignment="1"/>
    <xf numFmtId="0" fontId="33" fillId="0" borderId="4" xfId="0" applyNumberFormat="1" applyFont="1" applyFill="1" applyBorder="1" applyAlignment="1">
      <alignment horizontal="center"/>
    </xf>
    <xf numFmtId="169" fontId="21" fillId="0" borderId="56" xfId="1" applyNumberFormat="1" applyFont="1" applyBorder="1" applyAlignment="1">
      <alignment vertical="center"/>
    </xf>
    <xf numFmtId="169" fontId="21" fillId="0" borderId="57" xfId="1" applyNumberFormat="1" applyFont="1" applyBorder="1" applyAlignment="1">
      <alignment horizontal="center" vertical="center"/>
    </xf>
    <xf numFmtId="169" fontId="21" fillId="0" borderId="55" xfId="1" applyNumberFormat="1" applyFont="1" applyBorder="1" applyAlignment="1">
      <alignment vertical="center"/>
    </xf>
    <xf numFmtId="9" fontId="0" fillId="0" borderId="4" xfId="0" applyNumberFormat="1" applyBorder="1"/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0" fillId="0" borderId="10" xfId="0" applyFont="1" applyBorder="1" applyAlignment="1">
      <alignment horizontal="center" vertical="top" wrapText="1"/>
    </xf>
    <xf numFmtId="0" fontId="1" fillId="0" borderId="0" xfId="0" applyFont="1"/>
    <xf numFmtId="0" fontId="1" fillId="0" borderId="4" xfId="0" applyFont="1" applyBorder="1"/>
    <xf numFmtId="0" fontId="1" fillId="0" borderId="54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58" xfId="0" applyFont="1" applyBorder="1" applyAlignment="1">
      <alignment vertical="top" wrapText="1"/>
    </xf>
    <xf numFmtId="0" fontId="1" fillId="0" borderId="15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6" xfId="0" applyFont="1" applyBorder="1" applyAlignment="1">
      <alignment vertical="top"/>
    </xf>
    <xf numFmtId="0" fontId="2" fillId="0" borderId="15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0" fontId="1" fillId="0" borderId="48" xfId="0" applyFont="1" applyBorder="1" applyAlignment="1">
      <alignment vertical="top" wrapText="1"/>
    </xf>
    <xf numFmtId="0" fontId="1" fillId="0" borderId="17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19" xfId="0" applyFont="1" applyBorder="1" applyAlignment="1">
      <alignment vertical="top"/>
    </xf>
    <xf numFmtId="0" fontId="1" fillId="0" borderId="12" xfId="0" applyFont="1" applyBorder="1" applyAlignment="1"/>
    <xf numFmtId="0" fontId="1" fillId="0" borderId="15" xfId="0" applyFont="1" applyBorder="1" applyAlignment="1"/>
    <xf numFmtId="0" fontId="1" fillId="0" borderId="0" xfId="0" applyFont="1" applyBorder="1" applyAlignment="1"/>
    <xf numFmtId="0" fontId="1" fillId="0" borderId="16" xfId="0" applyFont="1" applyBorder="1" applyAlignment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22" fillId="0" borderId="36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2" fillId="0" borderId="8" xfId="0" applyFont="1" applyBorder="1" applyAlignment="1">
      <alignment horizontal="left"/>
    </xf>
    <xf numFmtId="0" fontId="0" fillId="0" borderId="0" xfId="0" applyAlignment="1">
      <alignment vertical="center" wrapText="1"/>
    </xf>
    <xf numFmtId="0" fontId="41" fillId="6" borderId="5" xfId="0" applyFont="1" applyFill="1" applyBorder="1" applyAlignment="1">
      <alignment vertical="center"/>
    </xf>
    <xf numFmtId="0" fontId="41" fillId="6" borderId="6" xfId="0" applyFont="1" applyFill="1" applyBorder="1" applyAlignment="1">
      <alignment vertical="center"/>
    </xf>
    <xf numFmtId="0" fontId="42" fillId="6" borderId="6" xfId="0" applyFont="1" applyFill="1" applyBorder="1" applyAlignment="1">
      <alignment horizontal="center" vertical="center"/>
    </xf>
    <xf numFmtId="0" fontId="41" fillId="6" borderId="6" xfId="0" applyFont="1" applyFill="1" applyBorder="1" applyAlignment="1">
      <alignment horizontal="center" vertical="center"/>
    </xf>
    <xf numFmtId="0" fontId="42" fillId="6" borderId="7" xfId="0" applyFont="1" applyFill="1" applyBorder="1" applyAlignment="1">
      <alignment horizontal="center" vertical="center"/>
    </xf>
    <xf numFmtId="0" fontId="42" fillId="8" borderId="10" xfId="0" applyFont="1" applyFill="1" applyBorder="1" applyAlignment="1">
      <alignment vertical="center"/>
    </xf>
    <xf numFmtId="0" fontId="42" fillId="8" borderId="0" xfId="0" applyFont="1" applyFill="1" applyBorder="1" applyAlignment="1">
      <alignment vertical="center"/>
    </xf>
    <xf numFmtId="0" fontId="42" fillId="8" borderId="0" xfId="0" applyFont="1" applyFill="1" applyBorder="1" applyAlignment="1">
      <alignment horizontal="center" vertical="center"/>
    </xf>
    <xf numFmtId="0" fontId="42" fillId="8" borderId="11" xfId="0" applyFont="1" applyFill="1" applyBorder="1" applyAlignment="1">
      <alignment vertical="center"/>
    </xf>
    <xf numFmtId="0" fontId="41" fillId="8" borderId="10" xfId="0" applyFont="1" applyFill="1" applyBorder="1" applyAlignment="1">
      <alignment vertical="center"/>
    </xf>
    <xf numFmtId="0" fontId="41" fillId="8" borderId="0" xfId="0" applyFont="1" applyFill="1" applyBorder="1" applyAlignment="1">
      <alignment vertical="center"/>
    </xf>
    <xf numFmtId="0" fontId="0" fillId="8" borderId="0" xfId="0" applyFill="1"/>
    <xf numFmtId="0" fontId="22" fillId="8" borderId="0" xfId="0" applyFont="1" applyFill="1" applyBorder="1" applyAlignment="1"/>
    <xf numFmtId="0" fontId="41" fillId="8" borderId="0" xfId="0" applyFont="1" applyFill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42" fillId="6" borderId="28" xfId="0" applyFont="1" applyFill="1" applyBorder="1" applyAlignment="1">
      <alignment vertical="center"/>
    </xf>
    <xf numFmtId="0" fontId="42" fillId="6" borderId="28" xfId="0" applyFont="1" applyFill="1" applyBorder="1" applyAlignment="1">
      <alignment horizontal="center" vertical="center"/>
    </xf>
    <xf numFmtId="0" fontId="42" fillId="6" borderId="29" xfId="0" applyFont="1" applyFill="1" applyBorder="1" applyAlignment="1">
      <alignment vertical="center"/>
    </xf>
    <xf numFmtId="0" fontId="41" fillId="6" borderId="10" xfId="0" applyFont="1" applyFill="1" applyBorder="1" applyAlignment="1">
      <alignment vertical="center"/>
    </xf>
    <xf numFmtId="0" fontId="41" fillId="6" borderId="0" xfId="0" applyFont="1" applyFill="1" applyBorder="1" applyAlignment="1">
      <alignment vertical="center"/>
    </xf>
    <xf numFmtId="0" fontId="42" fillId="6" borderId="0" xfId="0" applyFont="1" applyFill="1" applyBorder="1" applyAlignment="1">
      <alignment vertical="center"/>
    </xf>
    <xf numFmtId="0" fontId="42" fillId="6" borderId="11" xfId="0" applyFont="1" applyFill="1" applyBorder="1" applyAlignment="1">
      <alignment vertical="center"/>
    </xf>
    <xf numFmtId="0" fontId="22" fillId="0" borderId="0" xfId="0" applyFont="1" applyBorder="1"/>
    <xf numFmtId="0" fontId="0" fillId="0" borderId="0" xfId="0" applyAlignment="1">
      <alignment horizontal="center"/>
    </xf>
    <xf numFmtId="0" fontId="42" fillId="6" borderId="0" xfId="0" applyFont="1" applyFill="1" applyBorder="1" applyAlignment="1">
      <alignment horizontal="center" vertical="center"/>
    </xf>
    <xf numFmtId="0" fontId="42" fillId="6" borderId="10" xfId="0" applyFont="1" applyFill="1" applyBorder="1" applyAlignment="1">
      <alignment horizontal="left"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2" fillId="6" borderId="59" xfId="0" applyFont="1" applyFill="1" applyBorder="1" applyAlignment="1">
      <alignment vertical="center"/>
    </xf>
    <xf numFmtId="0" fontId="42" fillId="6" borderId="59" xfId="0" applyFont="1" applyFill="1" applyBorder="1" applyAlignment="1">
      <alignment horizontal="center" vertical="center"/>
    </xf>
    <xf numFmtId="0" fontId="42" fillId="6" borderId="27" xfId="0" applyFont="1" applyFill="1" applyBorder="1" applyAlignment="1">
      <alignment vertical="center"/>
    </xf>
    <xf numFmtId="0" fontId="41" fillId="6" borderId="0" xfId="0" applyFont="1" applyFill="1" applyBorder="1" applyAlignment="1">
      <alignment horizontal="left" vertical="center"/>
    </xf>
    <xf numFmtId="0" fontId="42" fillId="6" borderId="10" xfId="0" applyFont="1" applyFill="1" applyBorder="1" applyAlignment="1">
      <alignment vertical="center"/>
    </xf>
    <xf numFmtId="0" fontId="22" fillId="0" borderId="0" xfId="0" applyFont="1"/>
    <xf numFmtId="10" fontId="42" fillId="6" borderId="59" xfId="0" applyNumberFormat="1" applyFont="1" applyFill="1" applyBorder="1" applyAlignment="1">
      <alignment horizontal="center" vertical="center"/>
    </xf>
    <xf numFmtId="9" fontId="42" fillId="6" borderId="59" xfId="0" applyNumberFormat="1" applyFont="1" applyFill="1" applyBorder="1" applyAlignment="1">
      <alignment horizontal="center" vertical="center"/>
    </xf>
    <xf numFmtId="9" fontId="41" fillId="6" borderId="0" xfId="0" applyNumberFormat="1" applyFont="1" applyFill="1" applyBorder="1" applyAlignment="1">
      <alignment horizontal="center" vertical="center"/>
    </xf>
    <xf numFmtId="9" fontId="41" fillId="6" borderId="59" xfId="0" applyNumberFormat="1" applyFont="1" applyFill="1" applyBorder="1" applyAlignment="1">
      <alignment horizontal="center" vertical="center"/>
    </xf>
    <xf numFmtId="0" fontId="42" fillId="6" borderId="60" xfId="0" applyFont="1" applyFill="1" applyBorder="1" applyAlignment="1">
      <alignment horizontal="center" vertical="center"/>
    </xf>
    <xf numFmtId="0" fontId="42" fillId="6" borderId="1" xfId="0" applyFont="1" applyFill="1" applyBorder="1" applyAlignment="1">
      <alignment vertical="center"/>
    </xf>
    <xf numFmtId="0" fontId="42" fillId="6" borderId="62" xfId="0" applyFont="1" applyFill="1" applyBorder="1" applyAlignment="1">
      <alignment horizontal="center" vertical="center"/>
    </xf>
    <xf numFmtId="0" fontId="0" fillId="6" borderId="27" xfId="0" applyFill="1" applyBorder="1"/>
    <xf numFmtId="0" fontId="0" fillId="6" borderId="28" xfId="0" applyFill="1" applyBorder="1"/>
    <xf numFmtId="0" fontId="0" fillId="6" borderId="28" xfId="0" applyFill="1" applyBorder="1" applyAlignment="1">
      <alignment horizontal="center"/>
    </xf>
    <xf numFmtId="0" fontId="0" fillId="6" borderId="29" xfId="0" applyFill="1" applyBorder="1"/>
    <xf numFmtId="0" fontId="0" fillId="6" borderId="10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6" borderId="11" xfId="0" applyFill="1" applyBorder="1"/>
    <xf numFmtId="0" fontId="45" fillId="6" borderId="0" xfId="0" applyFont="1" applyFill="1" applyBorder="1" applyAlignment="1">
      <alignment horizontal="left" vertical="center"/>
    </xf>
    <xf numFmtId="0" fontId="41" fillId="6" borderId="11" xfId="0" applyFont="1" applyFill="1" applyBorder="1" applyAlignment="1">
      <alignment vertical="center"/>
    </xf>
    <xf numFmtId="0" fontId="42" fillId="6" borderId="2" xfId="0" applyFont="1" applyFill="1" applyBorder="1" applyAlignment="1">
      <alignment vertical="center"/>
    </xf>
    <xf numFmtId="0" fontId="42" fillId="6" borderId="3" xfId="0" applyFont="1" applyFill="1" applyBorder="1" applyAlignment="1">
      <alignment vertical="center"/>
    </xf>
    <xf numFmtId="0" fontId="0" fillId="0" borderId="29" xfId="0" applyBorder="1"/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22" fillId="0" borderId="12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13" xfId="0" applyFont="1" applyFill="1" applyBorder="1" applyAlignment="1">
      <alignment horizontal="left"/>
    </xf>
    <xf numFmtId="0" fontId="0" fillId="0" borderId="12" xfId="0" applyFont="1" applyFill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22" fillId="0" borderId="15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0" fillId="0" borderId="16" xfId="0" applyFont="1" applyFill="1" applyBorder="1" applyAlignment="1">
      <alignment horizontal="left"/>
    </xf>
    <xf numFmtId="0" fontId="0" fillId="0" borderId="15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22" fillId="0" borderId="18" xfId="0" applyFont="1" applyFill="1" applyBorder="1" applyAlignment="1">
      <alignment horizontal="left"/>
    </xf>
    <xf numFmtId="0" fontId="0" fillId="0" borderId="19" xfId="0" applyFont="1" applyFill="1" applyBorder="1" applyAlignment="1">
      <alignment horizontal="left"/>
    </xf>
    <xf numFmtId="0" fontId="0" fillId="0" borderId="18" xfId="0" applyFont="1" applyFill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left"/>
    </xf>
    <xf numFmtId="0" fontId="22" fillId="0" borderId="4" xfId="0" applyFont="1" applyBorder="1" applyAlignment="1">
      <alignment horizontal="center"/>
    </xf>
    <xf numFmtId="0" fontId="0" fillId="0" borderId="15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8" xfId="0" applyFont="1" applyBorder="1" applyAlignment="1">
      <alignment horizontal="center"/>
    </xf>
    <xf numFmtId="0" fontId="0" fillId="0" borderId="58" xfId="0" applyFont="1" applyBorder="1" applyAlignment="1">
      <alignment horizontal="left"/>
    </xf>
    <xf numFmtId="169" fontId="0" fillId="0" borderId="0" xfId="1" applyNumberFormat="1" applyFont="1" applyBorder="1" applyAlignment="1">
      <alignment horizontal="left"/>
    </xf>
    <xf numFmtId="169" fontId="0" fillId="0" borderId="58" xfId="1" applyNumberFormat="1" applyFont="1" applyBorder="1" applyAlignment="1">
      <alignment horizontal="left"/>
    </xf>
    <xf numFmtId="43" fontId="0" fillId="0" borderId="58" xfId="1" applyFont="1" applyBorder="1" applyAlignment="1">
      <alignment horizontal="left"/>
    </xf>
    <xf numFmtId="169" fontId="22" fillId="0" borderId="16" xfId="0" applyNumberFormat="1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58" xfId="0" applyBorder="1" applyAlignment="1">
      <alignment horizontal="center"/>
    </xf>
    <xf numFmtId="169" fontId="22" fillId="0" borderId="0" xfId="1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169" fontId="22" fillId="0" borderId="9" xfId="1" applyNumberFormat="1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0" xfId="0" quotePrefix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15" xfId="0" applyFill="1" applyBorder="1" applyAlignment="1"/>
    <xf numFmtId="0" fontId="0" fillId="0" borderId="0" xfId="0" applyFill="1" applyBorder="1" applyAlignment="1"/>
    <xf numFmtId="0" fontId="22" fillId="0" borderId="17" xfId="0" applyFont="1" applyFill="1" applyBorder="1" applyAlignment="1"/>
    <xf numFmtId="0" fontId="22" fillId="0" borderId="18" xfId="0" applyFont="1" applyFill="1" applyBorder="1" applyAlignment="1"/>
    <xf numFmtId="0" fontId="46" fillId="0" borderId="15" xfId="0" applyFont="1" applyBorder="1" applyAlignment="1">
      <alignment horizontal="left"/>
    </xf>
    <xf numFmtId="0" fontId="22" fillId="0" borderId="13" xfId="0" applyFont="1" applyFill="1" applyBorder="1" applyAlignment="1"/>
    <xf numFmtId="0" fontId="22" fillId="0" borderId="12" xfId="0" applyFont="1" applyFill="1" applyBorder="1" applyAlignment="1"/>
    <xf numFmtId="0" fontId="22" fillId="0" borderId="40" xfId="0" applyFont="1" applyBorder="1" applyAlignment="1">
      <alignment horizontal="left" vertical="top"/>
    </xf>
    <xf numFmtId="0" fontId="22" fillId="0" borderId="40" xfId="0" applyFont="1" applyBorder="1" applyAlignment="1">
      <alignment horizontal="left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57" xfId="1" applyNumberFormat="1" applyFont="1" applyBorder="1" applyAlignment="1">
      <alignment horizontal="center" vertical="center"/>
    </xf>
    <xf numFmtId="0" fontId="22" fillId="2" borderId="28" xfId="0" applyFont="1" applyFill="1" applyBorder="1" applyAlignment="1">
      <alignment horizontal="center"/>
    </xf>
    <xf numFmtId="0" fontId="22" fillId="0" borderId="0" xfId="0" applyFont="1" applyBorder="1" applyAlignment="1">
      <alignment horizontal="center" vertical="top"/>
    </xf>
    <xf numFmtId="0" fontId="22" fillId="0" borderId="2" xfId="0" applyFont="1" applyBorder="1" applyAlignment="1">
      <alignment horizontal="center" vertical="top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0" fillId="0" borderId="0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48" fillId="0" borderId="0" xfId="2" applyFont="1"/>
    <xf numFmtId="0" fontId="50" fillId="0" borderId="47" xfId="2" applyFont="1" applyFill="1" applyBorder="1" applyAlignment="1">
      <alignment horizontal="left" vertical="top" wrapText="1"/>
    </xf>
    <xf numFmtId="0" fontId="50" fillId="4" borderId="48" xfId="2" applyFont="1" applyFill="1" applyBorder="1" applyAlignment="1">
      <alignment horizontal="left" vertical="top" wrapText="1"/>
    </xf>
    <xf numFmtId="0" fontId="50" fillId="0" borderId="48" xfId="2" applyFont="1" applyFill="1" applyBorder="1" applyAlignment="1">
      <alignment horizontal="left" vertical="top" wrapText="1"/>
    </xf>
    <xf numFmtId="14" fontId="50" fillId="4" borderId="48" xfId="2" quotePrefix="1" applyNumberFormat="1" applyFont="1" applyFill="1" applyBorder="1" applyAlignment="1">
      <alignment horizontal="left" vertical="top" wrapText="1"/>
    </xf>
    <xf numFmtId="0" fontId="50" fillId="0" borderId="48" xfId="2" applyFont="1" applyFill="1" applyBorder="1" applyAlignment="1">
      <alignment vertical="top" wrapText="1"/>
    </xf>
    <xf numFmtId="0" fontId="50" fillId="0" borderId="20" xfId="2" applyFont="1" applyFill="1" applyBorder="1" applyAlignment="1">
      <alignment horizontal="left" vertical="top" wrapText="1"/>
    </xf>
    <xf numFmtId="0" fontId="50" fillId="0" borderId="4" xfId="2" applyFont="1" applyFill="1" applyBorder="1" applyAlignment="1">
      <alignment horizontal="left" vertical="top" wrapText="1"/>
    </xf>
    <xf numFmtId="0" fontId="50" fillId="0" borderId="4" xfId="2" applyFont="1" applyFill="1" applyBorder="1" applyAlignment="1">
      <alignment vertical="top"/>
    </xf>
    <xf numFmtId="0" fontId="50" fillId="0" borderId="21" xfId="2" applyFont="1" applyFill="1" applyBorder="1" applyAlignment="1">
      <alignment horizontal="left" vertical="top" wrapText="1"/>
    </xf>
    <xf numFmtId="0" fontId="50" fillId="0" borderId="20" xfId="2" applyFont="1" applyFill="1" applyBorder="1" applyAlignment="1">
      <alignment horizontal="left" vertical="top"/>
    </xf>
    <xf numFmtId="0" fontId="50" fillId="0" borderId="4" xfId="2" applyFont="1" applyFill="1" applyBorder="1" applyAlignment="1">
      <alignment vertical="top" wrapText="1"/>
    </xf>
    <xf numFmtId="0" fontId="50" fillId="0" borderId="38" xfId="2" applyFont="1" applyFill="1" applyBorder="1" applyAlignment="1">
      <alignment vertical="top"/>
    </xf>
    <xf numFmtId="0" fontId="50" fillId="0" borderId="36" xfId="2" applyFont="1" applyFill="1" applyBorder="1" applyAlignment="1">
      <alignment vertical="top"/>
    </xf>
    <xf numFmtId="0" fontId="50" fillId="0" borderId="37" xfId="2" applyFont="1" applyFill="1" applyBorder="1" applyAlignment="1">
      <alignment vertical="top"/>
    </xf>
    <xf numFmtId="0" fontId="50" fillId="0" borderId="20" xfId="2" applyFont="1" applyFill="1" applyBorder="1" applyAlignment="1">
      <alignment horizontal="left" vertical="center"/>
    </xf>
    <xf numFmtId="0" fontId="50" fillId="0" borderId="4" xfId="2" applyFont="1" applyFill="1" applyBorder="1" applyAlignment="1">
      <alignment horizontal="left" vertical="center"/>
    </xf>
    <xf numFmtId="0" fontId="50" fillId="0" borderId="36" xfId="2" applyFont="1" applyFill="1" applyBorder="1" applyAlignment="1">
      <alignment vertical="top" wrapText="1"/>
    </xf>
    <xf numFmtId="0" fontId="50" fillId="0" borderId="37" xfId="2" applyFont="1" applyFill="1" applyBorder="1" applyAlignment="1">
      <alignment vertical="top" wrapText="1"/>
    </xf>
    <xf numFmtId="0" fontId="52" fillId="0" borderId="20" xfId="2" applyFont="1" applyFill="1" applyBorder="1" applyAlignment="1">
      <alignment horizontal="center" vertical="center" wrapText="1"/>
    </xf>
    <xf numFmtId="0" fontId="52" fillId="0" borderId="4" xfId="2" applyFont="1" applyFill="1" applyBorder="1" applyAlignment="1">
      <alignment horizontal="center" vertical="center" wrapText="1"/>
    </xf>
    <xf numFmtId="0" fontId="52" fillId="0" borderId="21" xfId="2" applyFont="1" applyFill="1" applyBorder="1" applyAlignment="1">
      <alignment horizontal="center" vertical="center" wrapText="1"/>
    </xf>
    <xf numFmtId="0" fontId="50" fillId="0" borderId="20" xfId="2" applyFont="1" applyFill="1" applyBorder="1" applyAlignment="1">
      <alignment horizontal="right" vertical="center"/>
    </xf>
    <xf numFmtId="0" fontId="50" fillId="0" borderId="4" xfId="2" applyFont="1" applyFill="1" applyBorder="1" applyAlignment="1">
      <alignment horizontal="left" vertical="top" wrapText="1"/>
    </xf>
    <xf numFmtId="0" fontId="50" fillId="4" borderId="4" xfId="2" applyFont="1" applyFill="1" applyBorder="1" applyAlignment="1">
      <alignment vertical="top" wrapText="1"/>
    </xf>
    <xf numFmtId="9" fontId="50" fillId="4" borderId="4" xfId="2" applyNumberFormat="1" applyFont="1" applyFill="1" applyBorder="1" applyAlignment="1">
      <alignment horizontal="center" vertical="top"/>
    </xf>
    <xf numFmtId="0" fontId="50" fillId="4" borderId="4" xfId="2" applyFont="1" applyFill="1" applyBorder="1" applyAlignment="1">
      <alignment horizontal="center" vertical="top" wrapText="1"/>
    </xf>
    <xf numFmtId="168" fontId="50" fillId="4" borderId="21" xfId="3" applyNumberFormat="1" applyFont="1" applyFill="1" applyBorder="1" applyAlignment="1">
      <alignment horizontal="center" vertical="top"/>
    </xf>
    <xf numFmtId="0" fontId="1" fillId="4" borderId="0" xfId="0" applyFont="1" applyFill="1"/>
    <xf numFmtId="0" fontId="50" fillId="0" borderId="20" xfId="2" applyFont="1" applyFill="1" applyBorder="1" applyAlignment="1">
      <alignment horizontal="center" vertical="center"/>
    </xf>
    <xf numFmtId="0" fontId="50" fillId="0" borderId="4" xfId="2" applyFont="1" applyFill="1" applyBorder="1" applyAlignment="1">
      <alignment horizontal="center" vertical="top"/>
    </xf>
    <xf numFmtId="168" fontId="50" fillId="0" borderId="21" xfId="3" applyNumberFormat="1" applyFont="1" applyFill="1" applyBorder="1" applyAlignment="1">
      <alignment horizontal="center" vertical="top"/>
    </xf>
    <xf numFmtId="0" fontId="50" fillId="0" borderId="21" xfId="2" applyFont="1" applyFill="1" applyBorder="1" applyAlignment="1">
      <alignment horizontal="center" vertical="top" wrapText="1"/>
    </xf>
    <xf numFmtId="168" fontId="50" fillId="0" borderId="21" xfId="3" applyNumberFormat="1" applyFont="1" applyFill="1" applyBorder="1" applyAlignment="1">
      <alignment horizontal="right" vertical="center"/>
    </xf>
    <xf numFmtId="0" fontId="50" fillId="0" borderId="8" xfId="2" applyFont="1" applyFill="1" applyBorder="1" applyAlignment="1">
      <alignment vertical="top"/>
    </xf>
    <xf numFmtId="9" fontId="50" fillId="0" borderId="9" xfId="2" applyNumberFormat="1" applyFont="1" applyFill="1" applyBorder="1" applyAlignment="1">
      <alignment vertical="top"/>
    </xf>
    <xf numFmtId="168" fontId="50" fillId="4" borderId="21" xfId="3" applyNumberFormat="1" applyFont="1" applyFill="1" applyBorder="1" applyAlignment="1">
      <alignment horizontal="right" vertical="center"/>
    </xf>
    <xf numFmtId="168" fontId="52" fillId="4" borderId="21" xfId="2" applyNumberFormat="1" applyFont="1" applyFill="1" applyBorder="1" applyAlignment="1">
      <alignment horizontal="left" vertical="top"/>
    </xf>
    <xf numFmtId="0" fontId="50" fillId="0" borderId="22" xfId="2" applyFont="1" applyFill="1" applyBorder="1" applyAlignment="1">
      <alignment vertical="top" wrapText="1"/>
    </xf>
    <xf numFmtId="0" fontId="50" fillId="0" borderId="12" xfId="2" applyFont="1" applyFill="1" applyBorder="1" applyAlignment="1">
      <alignment vertical="top" wrapText="1"/>
    </xf>
    <xf numFmtId="0" fontId="50" fillId="0" borderId="1" xfId="2" applyFont="1" applyFill="1" applyBorder="1" applyAlignment="1">
      <alignment vertical="top" wrapText="1"/>
    </xf>
    <xf numFmtId="0" fontId="50" fillId="0" borderId="2" xfId="2" applyFont="1" applyFill="1" applyBorder="1" applyAlignment="1">
      <alignment vertical="top" wrapText="1"/>
    </xf>
    <xf numFmtId="43" fontId="16" fillId="0" borderId="21" xfId="1" applyFont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42" fillId="6" borderId="2" xfId="0" applyFont="1" applyFill="1" applyBorder="1" applyAlignment="1">
      <alignment vertical="center"/>
    </xf>
    <xf numFmtId="0" fontId="42" fillId="6" borderId="0" xfId="0" applyFont="1" applyFill="1" applyBorder="1" applyAlignment="1">
      <alignment horizontal="center" vertical="center"/>
    </xf>
    <xf numFmtId="0" fontId="42" fillId="6" borderId="27" xfId="0" applyFont="1" applyFill="1" applyBorder="1" applyAlignment="1">
      <alignment vertical="center"/>
    </xf>
    <xf numFmtId="0" fontId="42" fillId="6" borderId="29" xfId="0" applyFont="1" applyFill="1" applyBorder="1" applyAlignment="1">
      <alignment vertical="center"/>
    </xf>
    <xf numFmtId="0" fontId="42" fillId="6" borderId="10" xfId="0" applyFont="1" applyFill="1" applyBorder="1" applyAlignment="1">
      <alignment vertical="center"/>
    </xf>
    <xf numFmtId="0" fontId="42" fillId="6" borderId="11" xfId="0" applyFont="1" applyFill="1" applyBorder="1" applyAlignment="1">
      <alignment vertical="center"/>
    </xf>
    <xf numFmtId="0" fontId="41" fillId="6" borderId="0" xfId="0" applyFont="1" applyFill="1" applyBorder="1" applyAlignment="1">
      <alignment horizontal="left" vertical="center"/>
    </xf>
    <xf numFmtId="0" fontId="41" fillId="6" borderId="0" xfId="0" applyFont="1" applyFill="1" applyBorder="1" applyAlignment="1">
      <alignment vertical="center"/>
    </xf>
    <xf numFmtId="43" fontId="0" fillId="0" borderId="4" xfId="1" applyFont="1" applyBorder="1"/>
    <xf numFmtId="9" fontId="0" fillId="0" borderId="4" xfId="4" applyFont="1" applyBorder="1"/>
    <xf numFmtId="0" fontId="22" fillId="0" borderId="40" xfId="0" applyFont="1" applyBorder="1" applyAlignment="1">
      <alignment horizontal="left" vertical="top"/>
    </xf>
    <xf numFmtId="0" fontId="22" fillId="0" borderId="40" xfId="0" applyFont="1" applyBorder="1" applyAlignment="1">
      <alignment horizontal="left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34" fillId="2" borderId="55" xfId="0" applyFont="1" applyFill="1" applyBorder="1" applyAlignment="1">
      <alignment horizontal="center" vertical="center"/>
    </xf>
    <xf numFmtId="169" fontId="21" fillId="0" borderId="57" xfId="1" applyNumberFormat="1" applyFont="1" applyBorder="1" applyAlignment="1">
      <alignment horizontal="center" vertical="center"/>
    </xf>
    <xf numFmtId="9" fontId="21" fillId="0" borderId="56" xfId="4" applyFont="1" applyBorder="1" applyAlignment="1">
      <alignment vertical="center"/>
    </xf>
    <xf numFmtId="1" fontId="0" fillId="0" borderId="56" xfId="0" applyNumberFormat="1" applyBorder="1" applyAlignment="1">
      <alignment vertical="center"/>
    </xf>
    <xf numFmtId="0" fontId="53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53" fillId="0" borderId="0" xfId="0" applyFont="1" applyAlignment="1" applyProtection="1">
      <alignment horizontal="left" vertical="center"/>
      <protection locked="0"/>
    </xf>
    <xf numFmtId="0" fontId="54" fillId="0" borderId="0" xfId="0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55" fillId="0" borderId="0" xfId="0" applyFont="1" applyBorder="1" applyAlignment="1" applyProtection="1">
      <alignment horizontal="center" vertical="center"/>
      <protection locked="0"/>
    </xf>
    <xf numFmtId="0" fontId="57" fillId="0" borderId="0" xfId="0" applyFont="1" applyAlignment="1" applyProtection="1">
      <alignment vertical="center"/>
      <protection locked="0"/>
    </xf>
    <xf numFmtId="0" fontId="56" fillId="9" borderId="8" xfId="0" applyFont="1" applyFill="1" applyBorder="1" applyAlignment="1" applyProtection="1">
      <alignment horizontal="center" vertical="center" wrapText="1"/>
      <protection locked="0"/>
    </xf>
    <xf numFmtId="3" fontId="29" fillId="4" borderId="4" xfId="0" applyNumberFormat="1" applyFont="1" applyFill="1" applyBorder="1" applyAlignment="1" applyProtection="1">
      <alignment vertical="center"/>
      <protection locked="0"/>
    </xf>
    <xf numFmtId="9" fontId="29" fillId="4" borderId="4" xfId="0" applyNumberFormat="1" applyFont="1" applyFill="1" applyBorder="1" applyAlignment="1" applyProtection="1">
      <alignment horizontal="center" vertical="center"/>
      <protection locked="0"/>
    </xf>
    <xf numFmtId="168" fontId="29" fillId="4" borderId="4" xfId="0" applyNumberFormat="1" applyFont="1" applyFill="1" applyBorder="1" applyAlignment="1" applyProtection="1">
      <alignment horizontal="left" vertical="center"/>
      <protection hidden="1"/>
    </xf>
    <xf numFmtId="0" fontId="29" fillId="0" borderId="15" xfId="0" applyFont="1" applyBorder="1" applyAlignment="1" applyProtection="1">
      <alignment vertical="center"/>
      <protection locked="0"/>
    </xf>
    <xf numFmtId="0" fontId="29" fillId="0" borderId="0" xfId="0" applyFont="1" applyBorder="1" applyAlignment="1" applyProtection="1">
      <alignment vertical="center"/>
      <protection locked="0"/>
    </xf>
    <xf numFmtId="0" fontId="57" fillId="0" borderId="0" xfId="0" applyFont="1" applyBorder="1" applyAlignment="1" applyProtection="1">
      <alignment vertical="center"/>
      <protection locked="0"/>
    </xf>
    <xf numFmtId="0" fontId="57" fillId="0" borderId="16" xfId="0" applyFont="1" applyBorder="1" applyAlignment="1" applyProtection="1">
      <alignment vertical="center"/>
      <protection locked="0"/>
    </xf>
    <xf numFmtId="0" fontId="57" fillId="0" borderId="15" xfId="0" applyFon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57" fillId="0" borderId="0" xfId="0" applyFont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29" fillId="4" borderId="0" xfId="0" applyFont="1" applyFill="1" applyBorder="1" applyAlignment="1" applyProtection="1">
      <alignment vertical="center"/>
      <protection locked="0"/>
    </xf>
    <xf numFmtId="0" fontId="29" fillId="4" borderId="16" xfId="0" applyFont="1" applyFill="1" applyBorder="1" applyAlignment="1" applyProtection="1">
      <alignment horizontal="center" vertical="center"/>
      <protection locked="0"/>
    </xf>
    <xf numFmtId="0" fontId="29" fillId="0" borderId="0" xfId="0" applyFont="1" applyBorder="1" applyAlignment="1" applyProtection="1">
      <alignment horizontal="left" vertical="center"/>
      <protection locked="0"/>
    </xf>
    <xf numFmtId="0" fontId="29" fillId="0" borderId="17" xfId="0" applyFont="1" applyBorder="1" applyAlignment="1" applyProtection="1">
      <alignment vertical="center"/>
      <protection locked="0"/>
    </xf>
    <xf numFmtId="0" fontId="29" fillId="0" borderId="18" xfId="0" applyFont="1" applyBorder="1" applyAlignment="1" applyProtection="1">
      <alignment vertical="center"/>
      <protection locked="0"/>
    </xf>
    <xf numFmtId="0" fontId="29" fillId="4" borderId="18" xfId="0" applyFont="1" applyFill="1" applyBorder="1" applyAlignment="1" applyProtection="1">
      <alignment vertical="center"/>
      <protection locked="0"/>
    </xf>
    <xf numFmtId="0" fontId="29" fillId="4" borderId="19" xfId="0" applyFont="1" applyFill="1" applyBorder="1" applyAlignment="1" applyProtection="1">
      <alignment vertical="center"/>
      <protection locked="0"/>
    </xf>
    <xf numFmtId="0" fontId="57" fillId="0" borderId="17" xfId="0" applyFont="1" applyBorder="1" applyAlignment="1" applyProtection="1">
      <alignment vertical="center"/>
      <protection locked="0"/>
    </xf>
    <xf numFmtId="0" fontId="57" fillId="0" borderId="18" xfId="0" applyFont="1" applyBorder="1" applyAlignment="1" applyProtection="1">
      <alignment vertical="center"/>
      <protection locked="0"/>
    </xf>
    <xf numFmtId="0" fontId="57" fillId="0" borderId="18" xfId="0" applyFont="1" applyBorder="1" applyAlignment="1" applyProtection="1">
      <alignment horizontal="center" vertical="center"/>
      <protection locked="0"/>
    </xf>
    <xf numFmtId="9" fontId="57" fillId="0" borderId="19" xfId="0" applyNumberFormat="1" applyFont="1" applyBorder="1" applyAlignment="1" applyProtection="1">
      <alignment vertical="center"/>
      <protection locked="0"/>
    </xf>
    <xf numFmtId="0" fontId="59" fillId="9" borderId="54" xfId="0" applyFont="1" applyFill="1" applyBorder="1" applyAlignment="1" applyProtection="1">
      <alignment horizontal="center" vertical="center" wrapText="1"/>
      <protection hidden="1"/>
    </xf>
    <xf numFmtId="0" fontId="59" fillId="9" borderId="14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vertical="center"/>
      <protection locked="0"/>
    </xf>
    <xf numFmtId="0" fontId="61" fillId="0" borderId="4" xfId="0" applyFont="1" applyBorder="1" applyAlignment="1" applyProtection="1">
      <alignment horizontal="center" vertical="center"/>
      <protection hidden="1"/>
    </xf>
    <xf numFmtId="0" fontId="62" fillId="10" borderId="9" xfId="0" applyFont="1" applyFill="1" applyBorder="1" applyAlignment="1" applyProtection="1">
      <alignment horizontal="center" vertical="center" wrapText="1"/>
      <protection hidden="1"/>
    </xf>
    <xf numFmtId="0" fontId="28" fillId="0" borderId="0" xfId="0" applyFont="1" applyAlignment="1" applyProtection="1">
      <alignment vertical="center"/>
      <protection locked="0"/>
    </xf>
    <xf numFmtId="0" fontId="0" fillId="0" borderId="12" xfId="0" applyFont="1" applyBorder="1" applyAlignment="1" applyProtection="1">
      <alignment horizontal="left" vertical="center"/>
      <protection locked="0"/>
    </xf>
    <xf numFmtId="0" fontId="0" fillId="0" borderId="0" xfId="0" applyFont="1" applyBorder="1" applyAlignment="1" applyProtection="1">
      <alignment horizontal="left" vertical="center"/>
      <protection locked="0"/>
    </xf>
    <xf numFmtId="0" fontId="0" fillId="0" borderId="0" xfId="0" applyFont="1" applyAlignment="1" applyProtection="1">
      <alignment horizontal="left" vertical="center"/>
      <protection locked="0"/>
    </xf>
    <xf numFmtId="0" fontId="0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168" fontId="0" fillId="0" borderId="4" xfId="1" applyNumberFormat="1" applyFont="1" applyBorder="1" applyAlignment="1" applyProtection="1">
      <alignment vertical="center"/>
      <protection locked="0"/>
    </xf>
    <xf numFmtId="0" fontId="0" fillId="0" borderId="9" xfId="0" applyFont="1" applyBorder="1" applyAlignment="1" applyProtection="1">
      <alignment horizontal="center" vertical="center"/>
      <protection hidden="1"/>
    </xf>
    <xf numFmtId="168" fontId="0" fillId="0" borderId="4" xfId="0" applyNumberFormat="1" applyFont="1" applyBorder="1" applyAlignment="1" applyProtection="1">
      <alignment vertical="center"/>
      <protection hidden="1"/>
    </xf>
    <xf numFmtId="0" fontId="0" fillId="0" borderId="0" xfId="0" applyFont="1" applyBorder="1" applyAlignment="1" applyProtection="1">
      <alignment vertical="center"/>
      <protection locked="0"/>
    </xf>
    <xf numFmtId="0" fontId="29" fillId="0" borderId="5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hidden="1"/>
    </xf>
    <xf numFmtId="0" fontId="29" fillId="0" borderId="7" xfId="0" applyFont="1" applyBorder="1" applyAlignment="1" applyProtection="1">
      <alignment horizontal="center" vertical="center"/>
      <protection hidden="1"/>
    </xf>
    <xf numFmtId="0" fontId="0" fillId="0" borderId="0" xfId="0" applyFont="1" applyFill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Alignment="1" applyProtection="1">
      <alignment vertical="center"/>
      <protection locked="0"/>
    </xf>
    <xf numFmtId="168" fontId="22" fillId="0" borderId="0" xfId="1" applyNumberFormat="1" applyFont="1" applyFill="1" applyBorder="1" applyAlignment="1" applyProtection="1">
      <alignment horizontal="center" vertical="center"/>
      <protection locked="0"/>
    </xf>
    <xf numFmtId="0" fontId="0" fillId="0" borderId="13" xfId="0" applyFont="1" applyFill="1" applyBorder="1" applyAlignment="1" applyProtection="1">
      <alignment vertical="center"/>
      <protection locked="0"/>
    </xf>
    <xf numFmtId="0" fontId="0" fillId="0" borderId="12" xfId="0" applyFont="1" applyFill="1" applyBorder="1" applyAlignment="1" applyProtection="1">
      <alignment vertical="center"/>
      <protection locked="0"/>
    </xf>
    <xf numFmtId="0" fontId="22" fillId="0" borderId="12" xfId="0" applyFont="1" applyFill="1" applyBorder="1" applyAlignment="1" applyProtection="1">
      <alignment vertical="center"/>
      <protection locked="0"/>
    </xf>
    <xf numFmtId="168" fontId="22" fillId="0" borderId="12" xfId="1" applyNumberFormat="1" applyFont="1" applyFill="1" applyBorder="1" applyAlignment="1" applyProtection="1">
      <alignment horizontal="center" vertical="center"/>
      <protection locked="0"/>
    </xf>
    <xf numFmtId="0" fontId="0" fillId="0" borderId="14" xfId="0" applyFont="1" applyFill="1" applyBorder="1" applyAlignment="1" applyProtection="1">
      <alignment vertical="center"/>
      <protection locked="0"/>
    </xf>
    <xf numFmtId="0" fontId="22" fillId="0" borderId="15" xfId="0" applyFont="1" applyBorder="1" applyAlignment="1" applyProtection="1">
      <alignment vertical="center"/>
      <protection locked="0"/>
    </xf>
    <xf numFmtId="0" fontId="22" fillId="0" borderId="0" xfId="0" applyFont="1" applyBorder="1" applyAlignment="1" applyProtection="1">
      <alignment vertical="center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0" fontId="0" fillId="0" borderId="16" xfId="0" applyFont="1" applyBorder="1" applyAlignment="1" applyProtection="1">
      <alignment vertical="center"/>
      <protection locked="0"/>
    </xf>
    <xf numFmtId="0" fontId="22" fillId="0" borderId="17" xfId="0" applyFont="1" applyBorder="1" applyAlignment="1" applyProtection="1">
      <alignment vertical="center"/>
      <protection locked="0"/>
    </xf>
    <xf numFmtId="0" fontId="0" fillId="0" borderId="18" xfId="0" applyFont="1" applyBorder="1" applyAlignment="1" applyProtection="1">
      <alignment vertical="center"/>
      <protection locked="0"/>
    </xf>
    <xf numFmtId="0" fontId="0" fillId="0" borderId="18" xfId="0" applyFont="1" applyBorder="1" applyAlignment="1" applyProtection="1">
      <alignment horizontal="center" vertical="center"/>
      <protection locked="0"/>
    </xf>
    <xf numFmtId="0" fontId="0" fillId="0" borderId="19" xfId="0" applyFont="1" applyBorder="1" applyAlignment="1" applyProtection="1">
      <alignment vertical="center"/>
      <protection locked="0"/>
    </xf>
    <xf numFmtId="0" fontId="57" fillId="0" borderId="0" xfId="0" applyFont="1" applyAlignment="1" applyProtection="1">
      <alignment horizontal="center" vertical="center"/>
      <protection locked="0"/>
    </xf>
    <xf numFmtId="0" fontId="0" fillId="0" borderId="13" xfId="0" applyFont="1" applyBorder="1" applyAlignment="1" applyProtection="1">
      <alignment vertical="center"/>
      <protection locked="0"/>
    </xf>
    <xf numFmtId="0" fontId="0" fillId="0" borderId="12" xfId="0" applyFont="1" applyBorder="1" applyAlignment="1" applyProtection="1">
      <alignment vertical="center"/>
      <protection locked="0"/>
    </xf>
    <xf numFmtId="0" fontId="0" fillId="0" borderId="12" xfId="0" applyFont="1" applyBorder="1" applyAlignment="1" applyProtection="1">
      <alignment horizontal="center" vertical="center"/>
      <protection locked="0"/>
    </xf>
    <xf numFmtId="0" fontId="0" fillId="0" borderId="14" xfId="0" applyFont="1" applyBorder="1" applyAlignment="1" applyProtection="1">
      <alignment vertical="center"/>
      <protection locked="0"/>
    </xf>
    <xf numFmtId="0" fontId="0" fillId="0" borderId="15" xfId="0" applyFont="1" applyBorder="1" applyAlignment="1" applyProtection="1">
      <alignment vertical="center"/>
      <protection locked="0"/>
    </xf>
    <xf numFmtId="0" fontId="22" fillId="0" borderId="0" xfId="0" applyFont="1" applyBorder="1" applyAlignment="1" applyProtection="1">
      <alignment horizontal="center" vertical="center"/>
      <protection locked="0"/>
    </xf>
    <xf numFmtId="0" fontId="22" fillId="0" borderId="16" xfId="0" applyFont="1" applyBorder="1" applyAlignment="1" applyProtection="1">
      <alignment horizontal="center" vertical="center"/>
      <protection locked="0"/>
    </xf>
    <xf numFmtId="0" fontId="22" fillId="0" borderId="16" xfId="0" applyFont="1" applyBorder="1" applyAlignment="1" applyProtection="1">
      <alignment horizontal="right" vertical="center"/>
      <protection locked="0"/>
    </xf>
    <xf numFmtId="0" fontId="0" fillId="0" borderId="17" xfId="0" applyFont="1" applyBorder="1" applyAlignment="1" applyProtection="1">
      <alignment vertical="center"/>
      <protection locked="0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42" fillId="6" borderId="27" xfId="0" applyFont="1" applyFill="1" applyBorder="1" applyAlignment="1">
      <alignment vertical="center"/>
    </xf>
    <xf numFmtId="0" fontId="42" fillId="6" borderId="29" xfId="0" applyFont="1" applyFill="1" applyBorder="1" applyAlignment="1">
      <alignment vertical="center"/>
    </xf>
    <xf numFmtId="0" fontId="42" fillId="6" borderId="10" xfId="0" applyFont="1" applyFill="1" applyBorder="1" applyAlignment="1">
      <alignment vertical="center"/>
    </xf>
    <xf numFmtId="0" fontId="42" fillId="6" borderId="11" xfId="0" applyFont="1" applyFill="1" applyBorder="1" applyAlignment="1">
      <alignment vertical="center"/>
    </xf>
    <xf numFmtId="0" fontId="41" fillId="6" borderId="0" xfId="0" applyFont="1" applyFill="1" applyBorder="1" applyAlignment="1">
      <alignment horizontal="left" vertical="center"/>
    </xf>
    <xf numFmtId="0" fontId="41" fillId="6" borderId="0" xfId="0" applyFont="1" applyFill="1" applyBorder="1" applyAlignment="1">
      <alignment vertical="center"/>
    </xf>
    <xf numFmtId="0" fontId="42" fillId="6" borderId="0" xfId="0" applyFont="1" applyFill="1" applyBorder="1" applyAlignment="1">
      <alignment horizontal="center" vertical="center"/>
    </xf>
    <xf numFmtId="0" fontId="42" fillId="6" borderId="2" xfId="0" applyFont="1" applyFill="1" applyBorder="1" applyAlignment="1">
      <alignment vertical="center"/>
    </xf>
    <xf numFmtId="0" fontId="42" fillId="6" borderId="0" xfId="0" applyFont="1" applyFill="1" applyBorder="1" applyAlignment="1">
      <alignment horizontal="center" vertical="center"/>
    </xf>
    <xf numFmtId="0" fontId="42" fillId="6" borderId="10" xfId="0" applyFont="1" applyFill="1" applyBorder="1" applyAlignment="1">
      <alignment vertical="center"/>
    </xf>
    <xf numFmtId="9" fontId="0" fillId="0" borderId="0" xfId="0" applyNumberFormat="1" applyAlignment="1">
      <alignment horizontal="center"/>
    </xf>
    <xf numFmtId="0" fontId="10" fillId="0" borderId="0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0" fillId="0" borderId="10" xfId="0" applyFont="1" applyBorder="1" applyAlignment="1">
      <alignment horizontal="center" vertical="top" wrapText="1"/>
    </xf>
    <xf numFmtId="0" fontId="10" fillId="0" borderId="7" xfId="0" applyFont="1" applyFill="1" applyBorder="1" applyAlignment="1">
      <alignment horizontal="right" vertical="center"/>
    </xf>
    <xf numFmtId="0" fontId="16" fillId="0" borderId="4" xfId="0" applyFont="1" applyBorder="1" applyAlignment="1">
      <alignment horizontal="center" vertical="top" wrapText="1"/>
    </xf>
    <xf numFmtId="0" fontId="22" fillId="0" borderId="40" xfId="0" applyFont="1" applyBorder="1" applyAlignment="1">
      <alignment horizontal="left" vertical="top"/>
    </xf>
    <xf numFmtId="0" fontId="22" fillId="0" borderId="40" xfId="0" applyFont="1" applyBorder="1" applyAlignment="1">
      <alignment horizontal="left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34" fillId="2" borderId="55" xfId="0" applyFont="1" applyFill="1" applyBorder="1" applyAlignment="1">
      <alignment horizontal="center" vertical="center"/>
    </xf>
    <xf numFmtId="169" fontId="21" fillId="0" borderId="57" xfId="1" applyNumberFormat="1" applyFont="1" applyBorder="1" applyAlignment="1">
      <alignment horizontal="center" vertical="center"/>
    </xf>
    <xf numFmtId="0" fontId="29" fillId="0" borderId="8" xfId="0" applyFont="1" applyFill="1" applyBorder="1" applyAlignment="1" applyProtection="1">
      <alignment vertical="center"/>
      <protection locked="0"/>
    </xf>
    <xf numFmtId="0" fontId="22" fillId="2" borderId="28" xfId="0" applyFont="1" applyFill="1" applyBorder="1" applyAlignment="1">
      <alignment horizontal="center"/>
    </xf>
    <xf numFmtId="0" fontId="22" fillId="0" borderId="0" xfId="0" applyFont="1" applyBorder="1" applyAlignment="1">
      <alignment horizontal="center" vertical="top"/>
    </xf>
    <xf numFmtId="0" fontId="22" fillId="0" borderId="2" xfId="0" applyFont="1" applyBorder="1" applyAlignment="1">
      <alignment horizontal="center" vertical="top"/>
    </xf>
    <xf numFmtId="0" fontId="22" fillId="0" borderId="40" xfId="0" applyFont="1" applyBorder="1" applyAlignment="1">
      <alignment horizontal="left"/>
    </xf>
    <xf numFmtId="0" fontId="0" fillId="0" borderId="13" xfId="0" applyBorder="1" applyAlignment="1">
      <alignment horizontal="center"/>
    </xf>
    <xf numFmtId="169" fontId="0" fillId="0" borderId="57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22" fillId="0" borderId="40" xfId="0" applyFont="1" applyBorder="1" applyAlignment="1">
      <alignment horizontal="left" vertical="top"/>
    </xf>
    <xf numFmtId="1" fontId="0" fillId="0" borderId="8" xfId="0" applyNumberFormat="1" applyBorder="1" applyAlignment="1">
      <alignment horizontal="center"/>
    </xf>
    <xf numFmtId="9" fontId="0" fillId="0" borderId="4" xfId="4" applyFont="1" applyBorder="1" applyAlignment="1">
      <alignment vertical="center"/>
    </xf>
    <xf numFmtId="1" fontId="30" fillId="0" borderId="4" xfId="0" applyNumberFormat="1" applyFont="1" applyBorder="1" applyAlignment="1">
      <alignment wrapText="1"/>
    </xf>
    <xf numFmtId="0" fontId="56" fillId="9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left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42" fillId="6" borderId="2" xfId="0" applyFont="1" applyFill="1" applyBorder="1" applyAlignment="1">
      <alignment vertical="center"/>
    </xf>
    <xf numFmtId="0" fontId="42" fillId="6" borderId="0" xfId="0" applyFont="1" applyFill="1" applyBorder="1" applyAlignment="1">
      <alignment horizontal="center" vertical="center"/>
    </xf>
    <xf numFmtId="0" fontId="42" fillId="6" borderId="27" xfId="0" applyFont="1" applyFill="1" applyBorder="1" applyAlignment="1">
      <alignment vertical="center"/>
    </xf>
    <xf numFmtId="0" fontId="42" fillId="6" borderId="29" xfId="0" applyFont="1" applyFill="1" applyBorder="1" applyAlignment="1">
      <alignment vertical="center"/>
    </xf>
    <xf numFmtId="0" fontId="42" fillId="6" borderId="10" xfId="0" applyFont="1" applyFill="1" applyBorder="1" applyAlignment="1">
      <alignment vertical="center"/>
    </xf>
    <xf numFmtId="0" fontId="42" fillId="6" borderId="11" xfId="0" applyFont="1" applyFill="1" applyBorder="1" applyAlignment="1">
      <alignment vertical="center"/>
    </xf>
    <xf numFmtId="0" fontId="41" fillId="6" borderId="0" xfId="0" applyFont="1" applyFill="1" applyBorder="1" applyAlignment="1">
      <alignment horizontal="left" vertical="center"/>
    </xf>
    <xf numFmtId="0" fontId="41" fillId="6" borderId="0" xfId="0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42" fillId="6" borderId="27" xfId="0" applyFont="1" applyFill="1" applyBorder="1" applyAlignment="1">
      <alignment vertical="center"/>
    </xf>
    <xf numFmtId="0" fontId="42" fillId="6" borderId="29" xfId="0" applyFont="1" applyFill="1" applyBorder="1" applyAlignment="1">
      <alignment vertical="center"/>
    </xf>
    <xf numFmtId="0" fontId="42" fillId="6" borderId="10" xfId="0" applyFont="1" applyFill="1" applyBorder="1" applyAlignment="1">
      <alignment vertical="center"/>
    </xf>
    <xf numFmtId="0" fontId="42" fillId="6" borderId="11" xfId="0" applyFont="1" applyFill="1" applyBorder="1" applyAlignment="1">
      <alignment vertical="center"/>
    </xf>
    <xf numFmtId="0" fontId="41" fillId="6" borderId="0" xfId="0" applyFont="1" applyFill="1" applyBorder="1" applyAlignment="1">
      <alignment horizontal="left" vertical="center"/>
    </xf>
    <xf numFmtId="0" fontId="41" fillId="6" borderId="0" xfId="0" applyFont="1" applyFill="1" applyBorder="1" applyAlignment="1">
      <alignment vertical="center"/>
    </xf>
    <xf numFmtId="0" fontId="42" fillId="6" borderId="0" xfId="0" applyFont="1" applyFill="1" applyBorder="1" applyAlignment="1">
      <alignment horizontal="center" vertical="center"/>
    </xf>
    <xf numFmtId="0" fontId="42" fillId="6" borderId="2" xfId="0" applyFont="1" applyFill="1" applyBorder="1" applyAlignment="1">
      <alignment vertical="center"/>
    </xf>
    <xf numFmtId="0" fontId="22" fillId="0" borderId="40" xfId="0" applyFont="1" applyBorder="1" applyAlignment="1">
      <alignment horizontal="left" vertical="top"/>
    </xf>
    <xf numFmtId="0" fontId="22" fillId="0" borderId="40" xfId="0" applyFont="1" applyBorder="1" applyAlignment="1">
      <alignment horizontal="left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34" fillId="2" borderId="55" xfId="0" applyFont="1" applyFill="1" applyBorder="1" applyAlignment="1">
      <alignment horizontal="center" vertical="center"/>
    </xf>
    <xf numFmtId="169" fontId="21" fillId="0" borderId="57" xfId="1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2" fillId="0" borderId="40" xfId="0" applyFont="1" applyBorder="1" applyAlignment="1">
      <alignment horizontal="left" vertical="top"/>
    </xf>
    <xf numFmtId="0" fontId="22" fillId="0" borderId="40" xfId="0" applyFont="1" applyBorder="1" applyAlignment="1">
      <alignment horizontal="left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57" xfId="1" applyNumberFormat="1" applyFont="1" applyBorder="1" applyAlignment="1">
      <alignment horizontal="center" vertical="center"/>
    </xf>
    <xf numFmtId="0" fontId="22" fillId="2" borderId="28" xfId="0" applyFont="1" applyFill="1" applyBorder="1" applyAlignment="1">
      <alignment horizontal="center"/>
    </xf>
    <xf numFmtId="0" fontId="22" fillId="0" borderId="0" xfId="0" applyFont="1" applyBorder="1" applyAlignment="1">
      <alignment horizontal="center" vertical="top"/>
    </xf>
    <xf numFmtId="0" fontId="22" fillId="0" borderId="2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42" fillId="6" borderId="2" xfId="0" applyFont="1" applyFill="1" applyBorder="1" applyAlignment="1">
      <alignment vertical="center"/>
    </xf>
    <xf numFmtId="0" fontId="42" fillId="6" borderId="0" xfId="0" applyFont="1" applyFill="1" applyBorder="1" applyAlignment="1">
      <alignment horizontal="center" vertical="center"/>
    </xf>
    <xf numFmtId="0" fontId="42" fillId="6" borderId="27" xfId="0" applyFont="1" applyFill="1" applyBorder="1" applyAlignment="1">
      <alignment vertical="center"/>
    </xf>
    <xf numFmtId="0" fontId="42" fillId="6" borderId="29" xfId="0" applyFont="1" applyFill="1" applyBorder="1" applyAlignment="1">
      <alignment vertical="center"/>
    </xf>
    <xf numFmtId="0" fontId="42" fillId="6" borderId="10" xfId="0" applyFont="1" applyFill="1" applyBorder="1" applyAlignment="1">
      <alignment vertical="center"/>
    </xf>
    <xf numFmtId="0" fontId="42" fillId="6" borderId="11" xfId="0" applyFont="1" applyFill="1" applyBorder="1" applyAlignment="1">
      <alignment vertical="center"/>
    </xf>
    <xf numFmtId="0" fontId="41" fillId="6" borderId="0" xfId="0" applyFont="1" applyFill="1" applyBorder="1" applyAlignment="1">
      <alignment horizontal="left" vertical="center"/>
    </xf>
    <xf numFmtId="0" fontId="41" fillId="6" borderId="0" xfId="0" applyFont="1" applyFill="1" applyBorder="1" applyAlignment="1">
      <alignment vertical="center"/>
    </xf>
    <xf numFmtId="0" fontId="50" fillId="0" borderId="4" xfId="2" applyFont="1" applyFill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42" fillId="6" borderId="27" xfId="0" applyFont="1" applyFill="1" applyBorder="1" applyAlignment="1">
      <alignment vertical="center"/>
    </xf>
    <xf numFmtId="0" fontId="42" fillId="6" borderId="29" xfId="0" applyFont="1" applyFill="1" applyBorder="1" applyAlignment="1">
      <alignment vertical="center"/>
    </xf>
    <xf numFmtId="0" fontId="42" fillId="6" borderId="10" xfId="0" applyFont="1" applyFill="1" applyBorder="1" applyAlignment="1">
      <alignment vertical="center"/>
    </xf>
    <xf numFmtId="0" fontId="42" fillId="6" borderId="11" xfId="0" applyFont="1" applyFill="1" applyBorder="1" applyAlignment="1">
      <alignment vertical="center"/>
    </xf>
    <xf numFmtId="0" fontId="41" fillId="6" borderId="0" xfId="0" applyFont="1" applyFill="1" applyBorder="1" applyAlignment="1">
      <alignment horizontal="left" vertical="center"/>
    </xf>
    <xf numFmtId="0" fontId="41" fillId="6" borderId="0" xfId="0" applyFont="1" applyFill="1" applyBorder="1" applyAlignment="1">
      <alignment vertical="center"/>
    </xf>
    <xf numFmtId="0" fontId="42" fillId="6" borderId="0" xfId="0" applyFont="1" applyFill="1" applyBorder="1" applyAlignment="1">
      <alignment horizontal="center" vertical="center"/>
    </xf>
    <xf numFmtId="0" fontId="42" fillId="6" borderId="2" xfId="0" applyFont="1" applyFill="1" applyBorder="1" applyAlignment="1">
      <alignment vertical="center"/>
    </xf>
    <xf numFmtId="0" fontId="50" fillId="0" borderId="10" xfId="2" applyFont="1" applyFill="1" applyBorder="1" applyAlignment="1">
      <alignment vertical="top" wrapText="1"/>
    </xf>
    <xf numFmtId="0" fontId="50" fillId="0" borderId="0" xfId="2" applyFont="1" applyFill="1" applyBorder="1" applyAlignment="1">
      <alignment vertical="top" wrapText="1"/>
    </xf>
    <xf numFmtId="0" fontId="50" fillId="0" borderId="0" xfId="2" applyFont="1" applyFill="1" applyBorder="1" applyAlignment="1">
      <alignment horizontal="right" vertical="top" wrapText="1"/>
    </xf>
    <xf numFmtId="0" fontId="50" fillId="0" borderId="11" xfId="2" applyFont="1" applyFill="1" applyBorder="1" applyAlignment="1">
      <alignment horizontal="right" vertical="top" wrapText="1"/>
    </xf>
    <xf numFmtId="0" fontId="64" fillId="0" borderId="0" xfId="0" applyFont="1"/>
    <xf numFmtId="0" fontId="64" fillId="0" borderId="13" xfId="0" applyFont="1" applyBorder="1"/>
    <xf numFmtId="168" fontId="63" fillId="0" borderId="63" xfId="5" applyNumberFormat="1" applyFont="1" applyBorder="1" applyAlignment="1">
      <alignment horizontal="center" vertical="center" wrapText="1"/>
    </xf>
    <xf numFmtId="168" fontId="64" fillId="0" borderId="63" xfId="5" applyNumberFormat="1" applyFont="1" applyBorder="1" applyAlignment="1">
      <alignment horizontal="center" vertical="center" wrapText="1"/>
    </xf>
    <xf numFmtId="168" fontId="63" fillId="0" borderId="21" xfId="5" applyNumberFormat="1" applyFont="1" applyBorder="1" applyAlignment="1">
      <alignment horizontal="center" vertical="center" wrapText="1"/>
    </xf>
    <xf numFmtId="0" fontId="70" fillId="0" borderId="0" xfId="6"/>
    <xf numFmtId="0" fontId="63" fillId="0" borderId="0" xfId="0" applyFont="1"/>
    <xf numFmtId="0" fontId="64" fillId="0" borderId="14" xfId="0" applyFont="1" applyBorder="1"/>
    <xf numFmtId="0" fontId="64" fillId="0" borderId="15" xfId="0" applyFont="1" applyBorder="1"/>
    <xf numFmtId="0" fontId="64" fillId="0" borderId="0" xfId="0" applyFont="1" applyAlignment="1">
      <alignment horizontal="left"/>
    </xf>
    <xf numFmtId="0" fontId="64" fillId="0" borderId="0" xfId="0" applyFont="1" applyAlignment="1">
      <alignment horizontal="right"/>
    </xf>
    <xf numFmtId="0" fontId="64" fillId="0" borderId="16" xfId="0" applyFont="1" applyBorder="1"/>
    <xf numFmtId="0" fontId="64" fillId="0" borderId="64" xfId="0" applyFont="1" applyBorder="1"/>
    <xf numFmtId="0" fontId="64" fillId="0" borderId="23" xfId="0" applyFont="1" applyBorder="1"/>
    <xf numFmtId="0" fontId="66" fillId="0" borderId="27" xfId="0" applyFont="1" applyBorder="1"/>
    <xf numFmtId="0" fontId="67" fillId="0" borderId="28" xfId="0" applyFont="1" applyBorder="1"/>
    <xf numFmtId="0" fontId="67" fillId="0" borderId="29" xfId="0" applyFont="1" applyBorder="1"/>
    <xf numFmtId="0" fontId="67" fillId="0" borderId="0" xfId="0" applyFont="1"/>
    <xf numFmtId="0" fontId="64" fillId="0" borderId="10" xfId="0" applyFont="1" applyBorder="1"/>
    <xf numFmtId="0" fontId="64" fillId="0" borderId="0" xfId="0" quotePrefix="1" applyFont="1" applyBorder="1"/>
    <xf numFmtId="0" fontId="64" fillId="0" borderId="0" xfId="0" applyFont="1" applyBorder="1"/>
    <xf numFmtId="0" fontId="64" fillId="0" borderId="11" xfId="0" applyFont="1" applyBorder="1"/>
    <xf numFmtId="0" fontId="64" fillId="0" borderId="0" xfId="0" applyFont="1" applyBorder="1" applyAlignment="1">
      <alignment horizontal="left" vertical="center"/>
    </xf>
    <xf numFmtId="0" fontId="64" fillId="0" borderId="0" xfId="0" applyFont="1" applyBorder="1" applyAlignment="1">
      <alignment horizontal="left"/>
    </xf>
    <xf numFmtId="0" fontId="64" fillId="0" borderId="0" xfId="0" applyFont="1" applyBorder="1" applyAlignment="1">
      <alignment wrapText="1"/>
    </xf>
    <xf numFmtId="0" fontId="63" fillId="0" borderId="38" xfId="0" applyFont="1" applyBorder="1"/>
    <xf numFmtId="0" fontId="63" fillId="0" borderId="36" xfId="0" applyFont="1" applyBorder="1"/>
    <xf numFmtId="0" fontId="63" fillId="0" borderId="21" xfId="0" applyFont="1" applyBorder="1"/>
    <xf numFmtId="0" fontId="65" fillId="0" borderId="63" xfId="0" applyFont="1" applyBorder="1"/>
    <xf numFmtId="0" fontId="63" fillId="0" borderId="10" xfId="0" applyFont="1" applyBorder="1"/>
    <xf numFmtId="0" fontId="63" fillId="0" borderId="0" xfId="0" applyFont="1" applyBorder="1"/>
    <xf numFmtId="168" fontId="64" fillId="0" borderId="63" xfId="0" applyNumberFormat="1" applyFont="1" applyBorder="1" applyAlignment="1">
      <alignment horizontal="center" vertical="center" wrapText="1"/>
    </xf>
    <xf numFmtId="0" fontId="64" fillId="0" borderId="45" xfId="0" applyFont="1" applyBorder="1"/>
    <xf numFmtId="0" fontId="64" fillId="0" borderId="18" xfId="0" applyFont="1" applyBorder="1"/>
    <xf numFmtId="0" fontId="64" fillId="0" borderId="46" xfId="0" applyFont="1" applyBorder="1"/>
    <xf numFmtId="0" fontId="63" fillId="0" borderId="11" xfId="0" applyFont="1" applyBorder="1"/>
    <xf numFmtId="0" fontId="64" fillId="0" borderId="1" xfId="0" applyFont="1" applyBorder="1"/>
    <xf numFmtId="0" fontId="64" fillId="0" borderId="2" xfId="0" applyFont="1" applyBorder="1"/>
    <xf numFmtId="0" fontId="64" fillId="0" borderId="3" xfId="0" applyFont="1" applyBorder="1"/>
    <xf numFmtId="0" fontId="63" fillId="0" borderId="0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42" fillId="6" borderId="27" xfId="0" applyFont="1" applyFill="1" applyBorder="1" applyAlignment="1">
      <alignment vertical="center"/>
    </xf>
    <xf numFmtId="0" fontId="42" fillId="6" borderId="29" xfId="0" applyFont="1" applyFill="1" applyBorder="1" applyAlignment="1">
      <alignment vertical="center"/>
    </xf>
    <xf numFmtId="0" fontId="42" fillId="6" borderId="10" xfId="0" applyFont="1" applyFill="1" applyBorder="1" applyAlignment="1">
      <alignment vertical="center"/>
    </xf>
    <xf numFmtId="0" fontId="42" fillId="6" borderId="11" xfId="0" applyFont="1" applyFill="1" applyBorder="1" applyAlignment="1">
      <alignment vertical="center"/>
    </xf>
    <xf numFmtId="0" fontId="41" fillId="6" borderId="0" xfId="0" applyFont="1" applyFill="1" applyBorder="1" applyAlignment="1">
      <alignment horizontal="left" vertical="center"/>
    </xf>
    <xf numFmtId="0" fontId="41" fillId="6" borderId="0" xfId="0" applyFont="1" applyFill="1" applyBorder="1" applyAlignment="1">
      <alignment vertical="center"/>
    </xf>
    <xf numFmtId="0" fontId="42" fillId="6" borderId="0" xfId="0" applyFont="1" applyFill="1" applyBorder="1" applyAlignment="1">
      <alignment horizontal="center" vertical="center"/>
    </xf>
    <xf numFmtId="0" fontId="42" fillId="6" borderId="2" xfId="0" applyFont="1" applyFill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50" fillId="0" borderId="4" xfId="2" applyFont="1" applyFill="1" applyBorder="1" applyAlignment="1">
      <alignment horizontal="left" vertical="top" wrapText="1"/>
    </xf>
    <xf numFmtId="0" fontId="22" fillId="0" borderId="40" xfId="0" applyFont="1" applyBorder="1" applyAlignment="1">
      <alignment horizontal="left" vertical="top"/>
    </xf>
    <xf numFmtId="0" fontId="22" fillId="0" borderId="40" xfId="0" applyFont="1" applyBorder="1" applyAlignment="1">
      <alignment horizontal="left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57" xfId="1" applyNumberFormat="1" applyFont="1" applyBorder="1" applyAlignment="1">
      <alignment horizontal="center" vertical="center"/>
    </xf>
    <xf numFmtId="0" fontId="22" fillId="2" borderId="28" xfId="0" applyFont="1" applyFill="1" applyBorder="1" applyAlignment="1">
      <alignment horizontal="center"/>
    </xf>
    <xf numFmtId="0" fontId="22" fillId="0" borderId="0" xfId="0" applyFont="1" applyBorder="1" applyAlignment="1">
      <alignment horizontal="center" vertical="top"/>
    </xf>
    <xf numFmtId="0" fontId="22" fillId="0" borderId="2" xfId="0" applyFont="1" applyBorder="1" applyAlignment="1">
      <alignment horizontal="center" vertical="top"/>
    </xf>
    <xf numFmtId="0" fontId="30" fillId="0" borderId="4" xfId="0" applyFont="1" applyBorder="1" applyAlignment="1">
      <alignment horizontal="left" vertical="center" wrapText="1"/>
    </xf>
    <xf numFmtId="0" fontId="0" fillId="0" borderId="20" xfId="0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42" fillId="6" borderId="2" xfId="0" applyFont="1" applyFill="1" applyBorder="1" applyAlignment="1">
      <alignment vertical="center"/>
    </xf>
    <xf numFmtId="0" fontId="42" fillId="6" borderId="0" xfId="0" applyFont="1" applyFill="1" applyBorder="1" applyAlignment="1">
      <alignment horizontal="center" vertical="center"/>
    </xf>
    <xf numFmtId="0" fontId="42" fillId="6" borderId="27" xfId="0" applyFont="1" applyFill="1" applyBorder="1" applyAlignment="1">
      <alignment vertical="center"/>
    </xf>
    <xf numFmtId="0" fontId="42" fillId="6" borderId="29" xfId="0" applyFont="1" applyFill="1" applyBorder="1" applyAlignment="1">
      <alignment vertical="center"/>
    </xf>
    <xf numFmtId="0" fontId="42" fillId="6" borderId="10" xfId="0" applyFont="1" applyFill="1" applyBorder="1" applyAlignment="1">
      <alignment vertical="center"/>
    </xf>
    <xf numFmtId="0" fontId="42" fillId="6" borderId="11" xfId="0" applyFont="1" applyFill="1" applyBorder="1" applyAlignment="1">
      <alignment vertical="center"/>
    </xf>
    <xf numFmtId="0" fontId="41" fillId="6" borderId="0" xfId="0" applyFont="1" applyFill="1" applyBorder="1" applyAlignment="1">
      <alignment horizontal="left" vertical="center"/>
    </xf>
    <xf numFmtId="0" fontId="41" fillId="6" borderId="0" xfId="0" applyFont="1" applyFill="1" applyBorder="1" applyAlignment="1">
      <alignment vertical="center"/>
    </xf>
    <xf numFmtId="0" fontId="10" fillId="0" borderId="0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0" fillId="0" borderId="10" xfId="0" applyFont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42" fillId="6" borderId="27" xfId="0" applyFont="1" applyFill="1" applyBorder="1" applyAlignment="1">
      <alignment vertical="center"/>
    </xf>
    <xf numFmtId="0" fontId="42" fillId="6" borderId="29" xfId="0" applyFont="1" applyFill="1" applyBorder="1" applyAlignment="1">
      <alignment vertical="center"/>
    </xf>
    <xf numFmtId="0" fontId="42" fillId="6" borderId="10" xfId="0" applyFont="1" applyFill="1" applyBorder="1" applyAlignment="1">
      <alignment vertical="center"/>
    </xf>
    <xf numFmtId="0" fontId="42" fillId="6" borderId="11" xfId="0" applyFont="1" applyFill="1" applyBorder="1" applyAlignment="1">
      <alignment vertical="center"/>
    </xf>
    <xf numFmtId="0" fontId="41" fillId="6" borderId="0" xfId="0" applyFont="1" applyFill="1" applyBorder="1" applyAlignment="1">
      <alignment horizontal="left" vertical="center"/>
    </xf>
    <xf numFmtId="0" fontId="41" fillId="6" borderId="0" xfId="0" applyFont="1" applyFill="1" applyBorder="1" applyAlignment="1">
      <alignment vertical="center"/>
    </xf>
    <xf numFmtId="0" fontId="42" fillId="6" borderId="0" xfId="0" applyFont="1" applyFill="1" applyBorder="1" applyAlignment="1">
      <alignment horizontal="center" vertical="center"/>
    </xf>
    <xf numFmtId="0" fontId="42" fillId="6" borderId="10" xfId="0" applyFont="1" applyFill="1" applyBorder="1" applyAlignment="1">
      <alignment horizontal="center" vertical="center"/>
    </xf>
    <xf numFmtId="0" fontId="42" fillId="6" borderId="11" xfId="0" applyFont="1" applyFill="1" applyBorder="1" applyAlignment="1">
      <alignment horizontal="center" vertical="center"/>
    </xf>
    <xf numFmtId="0" fontId="42" fillId="6" borderId="2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42" fillId="6" borderId="2" xfId="0" applyFont="1" applyFill="1" applyBorder="1" applyAlignment="1">
      <alignment vertical="center"/>
    </xf>
    <xf numFmtId="0" fontId="42" fillId="6" borderId="0" xfId="0" applyFont="1" applyFill="1" applyBorder="1" applyAlignment="1">
      <alignment horizontal="center" vertical="center"/>
    </xf>
    <xf numFmtId="0" fontId="42" fillId="6" borderId="27" xfId="0" applyFont="1" applyFill="1" applyBorder="1" applyAlignment="1">
      <alignment vertical="center"/>
    </xf>
    <xf numFmtId="0" fontId="42" fillId="6" borderId="29" xfId="0" applyFont="1" applyFill="1" applyBorder="1" applyAlignment="1">
      <alignment vertical="center"/>
    </xf>
    <xf numFmtId="0" fontId="42" fillId="6" borderId="10" xfId="0" applyFont="1" applyFill="1" applyBorder="1" applyAlignment="1">
      <alignment vertical="center"/>
    </xf>
    <xf numFmtId="0" fontId="42" fillId="6" borderId="11" xfId="0" applyFont="1" applyFill="1" applyBorder="1" applyAlignment="1">
      <alignment vertical="center"/>
    </xf>
    <xf numFmtId="0" fontId="41" fillId="6" borderId="0" xfId="0" applyFont="1" applyFill="1" applyBorder="1" applyAlignment="1">
      <alignment horizontal="left" vertical="center"/>
    </xf>
    <xf numFmtId="0" fontId="41" fillId="6" borderId="0" xfId="0" applyFont="1" applyFill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0" fillId="0" borderId="0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50" fillId="0" borderId="4" xfId="2" applyFont="1" applyFill="1" applyBorder="1" applyAlignment="1">
      <alignment horizontal="left" vertical="top" wrapText="1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0" fillId="0" borderId="0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42" fillId="6" borderId="2" xfId="0" applyFont="1" applyFill="1" applyBorder="1" applyAlignment="1">
      <alignment vertical="center"/>
    </xf>
    <xf numFmtId="0" fontId="42" fillId="6" borderId="0" xfId="0" applyFont="1" applyFill="1" applyBorder="1" applyAlignment="1">
      <alignment horizontal="center" vertical="center"/>
    </xf>
    <xf numFmtId="0" fontId="42" fillId="6" borderId="27" xfId="0" applyFont="1" applyFill="1" applyBorder="1" applyAlignment="1">
      <alignment vertical="center"/>
    </xf>
    <xf numFmtId="0" fontId="42" fillId="6" borderId="29" xfId="0" applyFont="1" applyFill="1" applyBorder="1" applyAlignment="1">
      <alignment vertical="center"/>
    </xf>
    <xf numFmtId="0" fontId="42" fillId="6" borderId="10" xfId="0" applyFont="1" applyFill="1" applyBorder="1" applyAlignment="1">
      <alignment vertical="center"/>
    </xf>
    <xf numFmtId="0" fontId="42" fillId="6" borderId="11" xfId="0" applyFont="1" applyFill="1" applyBorder="1" applyAlignment="1">
      <alignment vertical="center"/>
    </xf>
    <xf numFmtId="0" fontId="41" fillId="6" borderId="0" xfId="0" applyFont="1" applyFill="1" applyBorder="1" applyAlignment="1">
      <alignment horizontal="left" vertical="center"/>
    </xf>
    <xf numFmtId="0" fontId="41" fillId="6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2" fillId="6" borderId="2" xfId="0" applyFont="1" applyFill="1" applyBorder="1" applyAlignment="1">
      <alignment vertical="center"/>
    </xf>
    <xf numFmtId="1" fontId="42" fillId="6" borderId="10" xfId="0" applyNumberFormat="1" applyFont="1" applyFill="1" applyBorder="1" applyAlignment="1">
      <alignment horizontal="center" vertical="center"/>
    </xf>
    <xf numFmtId="1" fontId="42" fillId="6" borderId="11" xfId="0" applyNumberFormat="1" applyFont="1" applyFill="1" applyBorder="1" applyAlignment="1">
      <alignment horizontal="center" vertical="center"/>
    </xf>
    <xf numFmtId="0" fontId="42" fillId="6" borderId="0" xfId="0" applyFont="1" applyFill="1" applyBorder="1" applyAlignment="1">
      <alignment horizontal="center" vertical="center"/>
    </xf>
    <xf numFmtId="0" fontId="42" fillId="6" borderId="27" xfId="0" applyFont="1" applyFill="1" applyBorder="1" applyAlignment="1">
      <alignment vertical="center"/>
    </xf>
    <xf numFmtId="0" fontId="42" fillId="6" borderId="29" xfId="0" applyFont="1" applyFill="1" applyBorder="1" applyAlignment="1">
      <alignment vertical="center"/>
    </xf>
    <xf numFmtId="0" fontId="42" fillId="6" borderId="10" xfId="0" applyFont="1" applyFill="1" applyBorder="1" applyAlignment="1">
      <alignment vertical="center"/>
    </xf>
    <xf numFmtId="0" fontId="42" fillId="6" borderId="11" xfId="0" applyFont="1" applyFill="1" applyBorder="1" applyAlignment="1">
      <alignment vertical="center"/>
    </xf>
    <xf numFmtId="0" fontId="41" fillId="6" borderId="0" xfId="0" applyFont="1" applyFill="1" applyBorder="1" applyAlignment="1">
      <alignment horizontal="left" vertical="center"/>
    </xf>
    <xf numFmtId="0" fontId="41" fillId="6" borderId="0" xfId="0" applyFont="1" applyFill="1" applyBorder="1" applyAlignment="1">
      <alignment vertical="center"/>
    </xf>
    <xf numFmtId="0" fontId="39" fillId="6" borderId="0" xfId="0" applyFont="1" applyFill="1" applyBorder="1" applyAlignment="1">
      <alignment horizontal="center" vertical="center"/>
    </xf>
    <xf numFmtId="0" fontId="39" fillId="6" borderId="11" xfId="0" applyFont="1" applyFill="1" applyBorder="1" applyAlignment="1">
      <alignment horizontal="center" vertical="center"/>
    </xf>
    <xf numFmtId="0" fontId="72" fillId="0" borderId="27" xfId="0" applyFont="1" applyBorder="1" applyAlignment="1">
      <alignment horizontal="center"/>
    </xf>
    <xf numFmtId="0" fontId="72" fillId="0" borderId="28" xfId="0" applyFont="1" applyBorder="1"/>
    <xf numFmtId="0" fontId="42" fillId="0" borderId="28" xfId="0" applyFont="1" applyBorder="1"/>
    <xf numFmtId="0" fontId="72" fillId="0" borderId="29" xfId="0" applyFont="1" applyBorder="1"/>
    <xf numFmtId="0" fontId="42" fillId="0" borderId="0" xfId="0" applyFont="1"/>
    <xf numFmtId="0" fontId="42" fillId="0" borderId="0" xfId="0" applyFont="1" applyAlignment="1">
      <alignment horizontal="center"/>
    </xf>
    <xf numFmtId="0" fontId="72" fillId="0" borderId="10" xfId="0" applyFont="1" applyBorder="1" applyAlignment="1">
      <alignment horizontal="center"/>
    </xf>
    <xf numFmtId="0" fontId="72" fillId="0" borderId="0" xfId="0" applyFont="1" applyBorder="1"/>
    <xf numFmtId="0" fontId="72" fillId="0" borderId="11" xfId="0" applyFont="1" applyBorder="1"/>
    <xf numFmtId="0" fontId="74" fillId="0" borderId="10" xfId="0" applyFont="1" applyBorder="1" applyAlignment="1">
      <alignment horizontal="left"/>
    </xf>
    <xf numFmtId="0" fontId="72" fillId="0" borderId="0" xfId="0" applyFont="1" applyBorder="1" applyAlignment="1">
      <alignment horizontal="center"/>
    </xf>
    <xf numFmtId="0" fontId="74" fillId="0" borderId="0" xfId="0" applyFont="1" applyBorder="1" applyAlignment="1">
      <alignment horizontal="center"/>
    </xf>
    <xf numFmtId="0" fontId="74" fillId="0" borderId="11" xfId="0" applyFont="1" applyBorder="1" applyAlignment="1">
      <alignment horizontal="center"/>
    </xf>
    <xf numFmtId="0" fontId="74" fillId="0" borderId="0" xfId="0" applyFont="1" applyBorder="1"/>
    <xf numFmtId="0" fontId="74" fillId="0" borderId="8" xfId="2" applyFont="1" applyBorder="1" applyAlignment="1">
      <alignment horizontal="left"/>
    </xf>
    <xf numFmtId="0" fontId="72" fillId="0" borderId="8" xfId="2" applyFont="1" applyBorder="1" applyAlignment="1"/>
    <xf numFmtId="0" fontId="42" fillId="0" borderId="37" xfId="0" applyFont="1" applyBorder="1"/>
    <xf numFmtId="0" fontId="41" fillId="0" borderId="10" xfId="0" applyNumberFormat="1" applyFont="1" applyBorder="1" applyAlignment="1">
      <alignment vertical="center"/>
    </xf>
    <xf numFmtId="0" fontId="41" fillId="0" borderId="0" xfId="0" applyFont="1" applyBorder="1" applyAlignment="1">
      <alignment wrapText="1"/>
    </xf>
    <xf numFmtId="0" fontId="41" fillId="0" borderId="0" xfId="0" applyFont="1" applyBorder="1"/>
    <xf numFmtId="0" fontId="74" fillId="0" borderId="8" xfId="0" applyFont="1" applyBorder="1" applyAlignment="1">
      <alignment horizontal="left"/>
    </xf>
    <xf numFmtId="15" fontId="72" fillId="0" borderId="8" xfId="0" applyNumberFormat="1" applyFont="1" applyBorder="1" applyAlignment="1">
      <alignment horizontal="left"/>
    </xf>
    <xf numFmtId="0" fontId="42" fillId="0" borderId="46" xfId="0" applyFont="1" applyBorder="1"/>
    <xf numFmtId="0" fontId="42" fillId="0" borderId="0" xfId="0" applyFont="1" applyBorder="1" applyAlignment="1">
      <alignment vertical="center" wrapText="1"/>
    </xf>
    <xf numFmtId="0" fontId="42" fillId="0" borderId="0" xfId="0" applyFont="1" applyBorder="1" applyAlignment="1">
      <alignment vertical="center"/>
    </xf>
    <xf numFmtId="0" fontId="72" fillId="0" borderId="8" xfId="0" applyFont="1" applyBorder="1" applyAlignment="1"/>
    <xf numFmtId="0" fontId="74" fillId="0" borderId="10" xfId="0" applyNumberFormat="1" applyFont="1" applyBorder="1" applyAlignment="1">
      <alignment vertical="center"/>
    </xf>
    <xf numFmtId="0" fontId="42" fillId="0" borderId="0" xfId="0" applyFont="1" applyBorder="1" applyAlignment="1">
      <alignment horizontal="center" vertical="center"/>
    </xf>
    <xf numFmtId="0" fontId="74" fillId="0" borderId="4" xfId="0" applyFont="1" applyBorder="1" applyAlignment="1"/>
    <xf numFmtId="0" fontId="75" fillId="0" borderId="8" xfId="0" applyFont="1" applyBorder="1" applyAlignment="1">
      <alignment horizontal="left"/>
    </xf>
    <xf numFmtId="0" fontId="74" fillId="0" borderId="8" xfId="0" applyFont="1" applyBorder="1" applyAlignment="1"/>
    <xf numFmtId="0" fontId="76" fillId="0" borderId="8" xfId="0" applyFont="1" applyBorder="1" applyAlignment="1"/>
    <xf numFmtId="0" fontId="42" fillId="0" borderId="10" xfId="0" applyFont="1" applyBorder="1"/>
    <xf numFmtId="0" fontId="42" fillId="0" borderId="0" xfId="0" applyFont="1" applyBorder="1"/>
    <xf numFmtId="10" fontId="41" fillId="0" borderId="0" xfId="0" applyNumberFormat="1" applyFont="1" applyBorder="1"/>
    <xf numFmtId="0" fontId="71" fillId="0" borderId="8" xfId="7" applyBorder="1" applyAlignment="1"/>
    <xf numFmtId="0" fontId="77" fillId="0" borderId="0" xfId="0" applyFont="1" applyBorder="1"/>
    <xf numFmtId="49" fontId="72" fillId="0" borderId="8" xfId="0" quotePrefix="1" applyNumberFormat="1" applyFont="1" applyBorder="1" applyAlignment="1"/>
    <xf numFmtId="0" fontId="77" fillId="0" borderId="10" xfId="0" applyFont="1" applyBorder="1"/>
    <xf numFmtId="0" fontId="42" fillId="0" borderId="0" xfId="0" applyFont="1" applyBorder="1" applyAlignment="1">
      <alignment wrapText="1"/>
    </xf>
    <xf numFmtId="0" fontId="72" fillId="0" borderId="11" xfId="0" applyFont="1" applyBorder="1" applyAlignment="1">
      <alignment horizontal="right"/>
    </xf>
    <xf numFmtId="0" fontId="74" fillId="0" borderId="10" xfId="0" applyFont="1" applyBorder="1" applyAlignment="1">
      <alignment horizontal="center"/>
    </xf>
    <xf numFmtId="0" fontId="42" fillId="0" borderId="11" xfId="0" applyFont="1" applyBorder="1" applyAlignment="1">
      <alignment wrapText="1"/>
    </xf>
    <xf numFmtId="0" fontId="41" fillId="0" borderId="4" xfId="0" applyFont="1" applyBorder="1" applyAlignment="1">
      <alignment horizontal="center" vertical="center"/>
    </xf>
    <xf numFmtId="0" fontId="41" fillId="0" borderId="4" xfId="0" applyFont="1" applyBorder="1" applyAlignment="1">
      <alignment horizontal="center" vertical="center" wrapText="1"/>
    </xf>
    <xf numFmtId="0" fontId="41" fillId="0" borderId="21" xfId="0" applyFont="1" applyBorder="1" applyAlignment="1">
      <alignment horizontal="center" vertical="center" wrapText="1"/>
    </xf>
    <xf numFmtId="0" fontId="42" fillId="0" borderId="0" xfId="0" applyFont="1" applyAlignment="1">
      <alignment horizontal="center" wrapText="1"/>
    </xf>
    <xf numFmtId="0" fontId="42" fillId="0" borderId="4" xfId="0" applyNumberFormat="1" applyFont="1" applyFill="1" applyBorder="1" applyAlignment="1">
      <alignment horizontal="left" vertical="center"/>
    </xf>
    <xf numFmtId="0" fontId="42" fillId="0" borderId="4" xfId="0" applyNumberFormat="1" applyFont="1" applyFill="1" applyBorder="1" applyAlignment="1">
      <alignment horizontal="center" vertical="center" wrapText="1"/>
    </xf>
    <xf numFmtId="10" fontId="42" fillId="0" borderId="4" xfId="0" applyNumberFormat="1" applyFont="1" applyFill="1" applyBorder="1" applyAlignment="1">
      <alignment horizontal="center" vertical="center"/>
    </xf>
    <xf numFmtId="172" fontId="42" fillId="0" borderId="0" xfId="0" applyNumberFormat="1" applyFont="1" applyAlignment="1">
      <alignment horizontal="center"/>
    </xf>
    <xf numFmtId="0" fontId="47" fillId="4" borderId="4" xfId="0" applyFont="1" applyFill="1" applyBorder="1" applyAlignment="1">
      <alignment horizontal="left" vertical="center" wrapText="1"/>
    </xf>
    <xf numFmtId="168" fontId="47" fillId="4" borderId="4" xfId="3" applyNumberFormat="1" applyFont="1" applyFill="1" applyBorder="1" applyAlignment="1">
      <alignment horizontal="left" vertical="center" wrapText="1"/>
    </xf>
    <xf numFmtId="168" fontId="47" fillId="4" borderId="4" xfId="3" applyNumberFormat="1" applyFont="1" applyFill="1" applyBorder="1" applyAlignment="1">
      <alignment horizontal="left" vertical="center"/>
    </xf>
    <xf numFmtId="0" fontId="47" fillId="4" borderId="4" xfId="0" applyFont="1" applyFill="1" applyBorder="1" applyAlignment="1">
      <alignment horizontal="center" vertical="center" wrapText="1"/>
    </xf>
    <xf numFmtId="169" fontId="41" fillId="0" borderId="21" xfId="1" applyNumberFormat="1" applyFont="1" applyBorder="1"/>
    <xf numFmtId="168" fontId="41" fillId="0" borderId="21" xfId="1" applyNumberFormat="1" applyFont="1" applyBorder="1"/>
    <xf numFmtId="0" fontId="74" fillId="0" borderId="11" xfId="0" applyFont="1" applyBorder="1"/>
    <xf numFmtId="0" fontId="77" fillId="0" borderId="10" xfId="0" applyFont="1" applyBorder="1" applyAlignment="1"/>
    <xf numFmtId="0" fontId="77" fillId="0" borderId="0" xfId="0" applyFont="1" applyBorder="1" applyAlignment="1"/>
    <xf numFmtId="0" fontId="41" fillId="0" borderId="10" xfId="0" applyFont="1" applyBorder="1"/>
    <xf numFmtId="0" fontId="78" fillId="0" borderId="10" xfId="0" applyFont="1" applyBorder="1"/>
    <xf numFmtId="0" fontId="75" fillId="0" borderId="0" xfId="0" applyFont="1" applyBorder="1"/>
    <xf numFmtId="0" fontId="76" fillId="0" borderId="10" xfId="0" applyFont="1" applyFill="1" applyBorder="1" applyAlignment="1">
      <alignment vertical="top"/>
    </xf>
    <xf numFmtId="0" fontId="75" fillId="0" borderId="0" xfId="0" applyFont="1" applyFill="1" applyBorder="1" applyAlignment="1">
      <alignment vertical="top"/>
    </xf>
    <xf numFmtId="0" fontId="47" fillId="0" borderId="10" xfId="0" applyFont="1" applyFill="1" applyBorder="1" applyAlignment="1">
      <alignment horizontal="left" vertical="top"/>
    </xf>
    <xf numFmtId="0" fontId="0" fillId="0" borderId="0" xfId="0" applyBorder="1" applyAlignment="1"/>
    <xf numFmtId="0" fontId="42" fillId="0" borderId="1" xfId="0" applyFont="1" applyBorder="1"/>
    <xf numFmtId="0" fontId="75" fillId="0" borderId="2" xfId="0" applyFont="1" applyFill="1" applyBorder="1" applyAlignment="1">
      <alignment vertical="top"/>
    </xf>
    <xf numFmtId="0" fontId="75" fillId="0" borderId="2" xfId="0" applyFont="1" applyBorder="1"/>
    <xf numFmtId="0" fontId="42" fillId="0" borderId="2" xfId="0" applyFont="1" applyBorder="1"/>
    <xf numFmtId="0" fontId="42" fillId="0" borderId="3" xfId="0" applyFont="1" applyBorder="1"/>
    <xf numFmtId="168" fontId="74" fillId="0" borderId="0" xfId="1" applyNumberFormat="1" applyFont="1" applyBorder="1"/>
    <xf numFmtId="168" fontId="41" fillId="0" borderId="21" xfId="1" applyNumberFormat="1" applyFont="1" applyBorder="1" applyAlignment="1">
      <alignment horizontal="right"/>
    </xf>
    <xf numFmtId="0" fontId="79" fillId="0" borderId="10" xfId="0" applyFont="1" applyBorder="1" applyAlignment="1">
      <alignment horizontal="center" vertical="center"/>
    </xf>
    <xf numFmtId="0" fontId="77" fillId="0" borderId="4" xfId="0" applyFont="1" applyBorder="1" applyAlignment="1">
      <alignment horizontal="center"/>
    </xf>
    <xf numFmtId="0" fontId="79" fillId="0" borderId="4" xfId="0" applyFont="1" applyBorder="1" applyAlignment="1">
      <alignment horizontal="center" vertical="center"/>
    </xf>
    <xf numFmtId="0" fontId="42" fillId="0" borderId="10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11" xfId="0" applyFont="1" applyFill="1" applyBorder="1" applyAlignment="1">
      <alignment vertical="center"/>
    </xf>
    <xf numFmtId="0" fontId="41" fillId="0" borderId="10" xfId="0" applyFont="1" applyFill="1" applyBorder="1" applyAlignment="1">
      <alignment vertical="center"/>
    </xf>
    <xf numFmtId="0" fontId="41" fillId="0" borderId="0" xfId="0" applyFont="1" applyFill="1" applyBorder="1" applyAlignment="1">
      <alignment vertical="center"/>
    </xf>
    <xf numFmtId="0" fontId="0" fillId="0" borderId="0" xfId="0" applyFill="1"/>
    <xf numFmtId="0" fontId="22" fillId="0" borderId="0" xfId="0" applyFont="1" applyFill="1" applyBorder="1" applyAlignment="1"/>
    <xf numFmtId="0" fontId="41" fillId="0" borderId="0" xfId="0" applyFont="1" applyFill="1" applyBorder="1" applyAlignment="1">
      <alignment horizontal="center" vertical="center"/>
    </xf>
    <xf numFmtId="0" fontId="81" fillId="0" borderId="10" xfId="0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39" fillId="6" borderId="10" xfId="0" applyFont="1" applyFill="1" applyBorder="1" applyAlignment="1">
      <alignment horizontal="left" vertical="center"/>
    </xf>
    <xf numFmtId="0" fontId="39" fillId="6" borderId="0" xfId="0" applyFont="1" applyFill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6" fillId="0" borderId="4" xfId="0" applyFont="1" applyBorder="1" applyAlignment="1">
      <alignment vertical="center" wrapText="1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0" fillId="0" borderId="0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0" fillId="0" borderId="0" xfId="0"/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0" fillId="0" borderId="7" xfId="0" applyFont="1" applyBorder="1" applyAlignment="1">
      <alignment horizontal="right" vertical="center"/>
    </xf>
    <xf numFmtId="0" fontId="10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0" xfId="0" applyFont="1" applyBorder="1"/>
    <xf numFmtId="0" fontId="4" fillId="0" borderId="0" xfId="0" applyFont="1" applyBorder="1"/>
    <xf numFmtId="0" fontId="4" fillId="0" borderId="11" xfId="0" applyFont="1" applyBorder="1"/>
    <xf numFmtId="0" fontId="6" fillId="0" borderId="0" xfId="0" applyFont="1" applyBorder="1" applyAlignment="1">
      <alignment horizontal="center" vertical="center"/>
    </xf>
    <xf numFmtId="0" fontId="12" fillId="0" borderId="10" xfId="0" applyFont="1" applyBorder="1"/>
    <xf numFmtId="0" fontId="12" fillId="0" borderId="0" xfId="0" applyFont="1" applyBorder="1"/>
    <xf numFmtId="0" fontId="12" fillId="0" borderId="11" xfId="0" applyFont="1" applyBorder="1"/>
    <xf numFmtId="0" fontId="7" fillId="0" borderId="0" xfId="0" applyFont="1" applyBorder="1"/>
    <xf numFmtId="0" fontId="6" fillId="0" borderId="0" xfId="0" applyFont="1" applyBorder="1"/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3" fillId="0" borderId="20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0" xfId="0" applyFont="1" applyBorder="1" applyAlignment="1">
      <alignment horizontal="left" vertical="top"/>
    </xf>
    <xf numFmtId="0" fontId="16" fillId="0" borderId="4" xfId="0" applyFont="1" applyBorder="1" applyAlignment="1">
      <alignment horizontal="center" vertical="top"/>
    </xf>
    <xf numFmtId="0" fontId="16" fillId="0" borderId="21" xfId="0" applyFont="1" applyBorder="1" applyAlignment="1">
      <alignment horizontal="right" vertical="top" wrapText="1"/>
    </xf>
    <xf numFmtId="0" fontId="1" fillId="0" borderId="0" xfId="0" applyFont="1" applyBorder="1" applyAlignment="1">
      <alignment vertical="center" wrapText="1"/>
    </xf>
    <xf numFmtId="166" fontId="14" fillId="0" borderId="21" xfId="0" applyNumberFormat="1" applyFont="1" applyBorder="1" applyAlignment="1">
      <alignment horizontal="right" vertical="center"/>
    </xf>
    <xf numFmtId="166" fontId="16" fillId="0" borderId="21" xfId="0" applyNumberFormat="1" applyFont="1" applyBorder="1" applyAlignment="1">
      <alignment horizontal="right" vertical="center"/>
    </xf>
    <xf numFmtId="0" fontId="14" fillId="0" borderId="21" xfId="0" applyFont="1" applyBorder="1" applyAlignment="1">
      <alignment horizontal="right" vertical="top"/>
    </xf>
    <xf numFmtId="0" fontId="1" fillId="0" borderId="0" xfId="0" applyFont="1" applyBorder="1"/>
    <xf numFmtId="0" fontId="2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right" vertical="center"/>
    </xf>
    <xf numFmtId="0" fontId="14" fillId="0" borderId="0" xfId="0" applyFont="1"/>
    <xf numFmtId="0" fontId="16" fillId="0" borderId="4" xfId="0" applyFont="1" applyBorder="1" applyAlignment="1">
      <alignment vertical="top" wrapText="1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0" fillId="0" borderId="0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0" fillId="0" borderId="0" xfId="0" applyFont="1"/>
    <xf numFmtId="0" fontId="0" fillId="0" borderId="65" xfId="0" applyFont="1" applyBorder="1" applyAlignment="1"/>
    <xf numFmtId="0" fontId="0" fillId="0" borderId="67" xfId="0" applyFont="1" applyBorder="1" applyAlignment="1"/>
    <xf numFmtId="0" fontId="0" fillId="0" borderId="68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0" fontId="0" fillId="0" borderId="0" xfId="0" applyFont="1" applyBorder="1" applyAlignment="1"/>
    <xf numFmtId="171" fontId="0" fillId="0" borderId="0" xfId="1" applyNumberFormat="1" applyFont="1" applyBorder="1" applyAlignment="1"/>
    <xf numFmtId="0" fontId="0" fillId="0" borderId="72" xfId="0" applyFont="1" applyBorder="1" applyAlignment="1"/>
    <xf numFmtId="0" fontId="83" fillId="0" borderId="12" xfId="0" applyFont="1" applyFill="1" applyBorder="1" applyAlignment="1">
      <alignment horizontal="left"/>
    </xf>
    <xf numFmtId="0" fontId="84" fillId="0" borderId="4" xfId="0" applyFont="1" applyFill="1" applyBorder="1" applyAlignment="1">
      <alignment horizontal="left"/>
    </xf>
    <xf numFmtId="171" fontId="22" fillId="0" borderId="14" xfId="1" applyNumberFormat="1" applyFont="1" applyFill="1" applyBorder="1" applyAlignment="1">
      <alignment horizontal="left"/>
    </xf>
    <xf numFmtId="0" fontId="0" fillId="0" borderId="15" xfId="0" applyFont="1" applyBorder="1"/>
    <xf numFmtId="0" fontId="0" fillId="0" borderId="0" xfId="0" applyFont="1" applyBorder="1"/>
    <xf numFmtId="0" fontId="0" fillId="0" borderId="48" xfId="0" applyFont="1" applyFill="1" applyBorder="1" applyAlignment="1">
      <alignment horizontal="center"/>
    </xf>
    <xf numFmtId="171" fontId="22" fillId="0" borderId="16" xfId="1" applyNumberFormat="1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71" fontId="0" fillId="0" borderId="16" xfId="1" applyNumberFormat="1" applyFont="1" applyFill="1" applyBorder="1" applyAlignment="1">
      <alignment horizontal="left"/>
    </xf>
    <xf numFmtId="0" fontId="57" fillId="0" borderId="0" xfId="0" applyFont="1" applyFill="1" applyBorder="1" applyAlignment="1"/>
    <xf numFmtId="171" fontId="22" fillId="0" borderId="16" xfId="1" applyNumberFormat="1" applyFont="1" applyFill="1" applyBorder="1" applyAlignment="1"/>
    <xf numFmtId="0" fontId="83" fillId="0" borderId="15" xfId="0" applyFont="1" applyBorder="1"/>
    <xf numFmtId="171" fontId="86" fillId="0" borderId="16" xfId="1" applyNumberFormat="1" applyFont="1" applyFill="1" applyBorder="1" applyAlignment="1"/>
    <xf numFmtId="0" fontId="0" fillId="0" borderId="15" xfId="0" applyFont="1" applyFill="1" applyBorder="1" applyAlignment="1"/>
    <xf numFmtId="0" fontId="53" fillId="0" borderId="0" xfId="0" applyFont="1" applyBorder="1" applyAlignment="1"/>
    <xf numFmtId="0" fontId="86" fillId="0" borderId="16" xfId="0" applyFont="1" applyBorder="1" applyAlignment="1"/>
    <xf numFmtId="0" fontId="22" fillId="0" borderId="15" xfId="0" applyFont="1" applyFill="1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0" borderId="16" xfId="0" applyFont="1" applyBorder="1" applyAlignment="1"/>
    <xf numFmtId="0" fontId="0" fillId="0" borderId="16" xfId="0" applyFont="1" applyBorder="1"/>
    <xf numFmtId="0" fontId="88" fillId="0" borderId="0" xfId="0" applyFont="1"/>
    <xf numFmtId="0" fontId="89" fillId="0" borderId="15" xfId="0" applyFont="1" applyBorder="1" applyAlignment="1">
      <alignment vertical="top" wrapText="1"/>
    </xf>
    <xf numFmtId="0" fontId="90" fillId="0" borderId="15" xfId="0" applyFont="1" applyBorder="1" applyAlignment="1">
      <alignment vertical="top" wrapText="1"/>
    </xf>
    <xf numFmtId="0" fontId="57" fillId="0" borderId="18" xfId="0" applyFont="1" applyFill="1" applyBorder="1" applyAlignment="1"/>
    <xf numFmtId="171" fontId="0" fillId="0" borderId="19" xfId="1" applyNumberFormat="1" applyFont="1" applyFill="1" applyBorder="1" applyAlignment="1">
      <alignment horizontal="left"/>
    </xf>
    <xf numFmtId="0" fontId="0" fillId="0" borderId="71" xfId="0" applyFont="1" applyBorder="1" applyAlignment="1">
      <alignment horizontal="center"/>
    </xf>
    <xf numFmtId="0" fontId="22" fillId="11" borderId="8" xfId="0" applyFont="1" applyFill="1" applyBorder="1" applyAlignment="1">
      <alignment horizontal="left"/>
    </xf>
    <xf numFmtId="0" fontId="22" fillId="11" borderId="9" xfId="0" applyFont="1" applyFill="1" applyBorder="1" applyAlignment="1">
      <alignment horizontal="center"/>
    </xf>
    <xf numFmtId="0" fontId="22" fillId="11" borderId="18" xfId="0" applyFont="1" applyFill="1" applyBorder="1" applyAlignment="1">
      <alignment horizontal="center"/>
    </xf>
    <xf numFmtId="171" fontId="22" fillId="11" borderId="19" xfId="1" applyNumberFormat="1" applyFont="1" applyFill="1" applyBorder="1" applyAlignment="1">
      <alignment horizontal="center"/>
    </xf>
    <xf numFmtId="0" fontId="0" fillId="0" borderId="72" xfId="0" applyFont="1" applyBorder="1" applyAlignment="1">
      <alignment horizontal="center"/>
    </xf>
    <xf numFmtId="173" fontId="0" fillId="0" borderId="16" xfId="1" applyNumberFormat="1" applyFont="1" applyBorder="1" applyAlignment="1">
      <alignment horizontal="center"/>
    </xf>
    <xf numFmtId="0" fontId="0" fillId="0" borderId="15" xfId="0" applyFill="1" applyBorder="1" applyAlignment="1">
      <alignment vertical="top" wrapText="1"/>
    </xf>
    <xf numFmtId="0" fontId="0" fillId="0" borderId="16" xfId="0" applyFont="1" applyFill="1" applyBorder="1" applyAlignment="1">
      <alignment vertical="top" wrapText="1"/>
    </xf>
    <xf numFmtId="169" fontId="0" fillId="0" borderId="16" xfId="1" applyNumberFormat="1" applyFont="1" applyBorder="1" applyAlignment="1">
      <alignment horizontal="center"/>
    </xf>
    <xf numFmtId="169" fontId="0" fillId="0" borderId="16" xfId="1" applyNumberFormat="1" applyFont="1" applyFill="1" applyBorder="1" applyAlignment="1">
      <alignment horizontal="center"/>
    </xf>
    <xf numFmtId="0" fontId="91" fillId="0" borderId="15" xfId="0" applyFont="1" applyFill="1" applyBorder="1" applyAlignment="1">
      <alignment horizontal="left" vertical="top" wrapText="1"/>
    </xf>
    <xf numFmtId="0" fontId="91" fillId="0" borderId="16" xfId="0" applyFont="1" applyFill="1" applyBorder="1" applyAlignment="1">
      <alignment horizontal="left" vertical="top" wrapText="1"/>
    </xf>
    <xf numFmtId="164" fontId="0" fillId="0" borderId="16" xfId="1" applyNumberFormat="1" applyFont="1" applyBorder="1" applyAlignment="1">
      <alignment horizontal="center"/>
    </xf>
    <xf numFmtId="0" fontId="83" fillId="0" borderId="15" xfId="0" applyFont="1" applyBorder="1" applyAlignment="1">
      <alignment horizontal="right"/>
    </xf>
    <xf numFmtId="0" fontId="82" fillId="0" borderId="16" xfId="0" applyFont="1" applyBorder="1" applyAlignment="1"/>
    <xf numFmtId="0" fontId="82" fillId="0" borderId="0" xfId="0" applyFont="1" applyBorder="1" applyAlignment="1"/>
    <xf numFmtId="164" fontId="83" fillId="0" borderId="16" xfId="1" applyNumberFormat="1" applyFont="1" applyBorder="1" applyAlignment="1">
      <alignment horizontal="center"/>
    </xf>
    <xf numFmtId="2" fontId="0" fillId="0" borderId="0" xfId="0" applyNumberFormat="1" applyFont="1"/>
    <xf numFmtId="0" fontId="30" fillId="0" borderId="15" xfId="0" applyFont="1" applyBorder="1" applyAlignment="1"/>
    <xf numFmtId="0" fontId="0" fillId="0" borderId="18" xfId="0" applyFont="1" applyBorder="1" applyAlignment="1"/>
    <xf numFmtId="169" fontId="83" fillId="0" borderId="16" xfId="1" applyNumberFormat="1" applyFont="1" applyBorder="1" applyAlignment="1">
      <alignment horizontal="center"/>
    </xf>
    <xf numFmtId="10" fontId="0" fillId="0" borderId="0" xfId="4" applyNumberFormat="1" applyFont="1"/>
    <xf numFmtId="0" fontId="0" fillId="0" borderId="15" xfId="0" applyFont="1" applyBorder="1" applyAlignment="1">
      <alignment horizontal="right"/>
    </xf>
    <xf numFmtId="0" fontId="0" fillId="0" borderId="66" xfId="0" applyFont="1" applyBorder="1" applyAlignment="1"/>
    <xf numFmtId="164" fontId="92" fillId="0" borderId="73" xfId="1" applyNumberFormat="1" applyFont="1" applyBorder="1" applyAlignment="1">
      <alignment horizontal="center"/>
    </xf>
    <xf numFmtId="0" fontId="0" fillId="0" borderId="15" xfId="0" applyFont="1" applyBorder="1" applyAlignment="1"/>
    <xf numFmtId="0" fontId="57" fillId="0" borderId="16" xfId="0" applyFont="1" applyBorder="1" applyAlignment="1"/>
    <xf numFmtId="0" fontId="57" fillId="0" borderId="0" xfId="0" applyFont="1" applyBorder="1" applyAlignment="1"/>
    <xf numFmtId="171" fontId="0" fillId="0" borderId="16" xfId="1" applyNumberFormat="1" applyFont="1" applyBorder="1" applyAlignment="1"/>
    <xf numFmtId="0" fontId="0" fillId="0" borderId="17" xfId="0" applyFont="1" applyBorder="1" applyAlignment="1"/>
    <xf numFmtId="171" fontId="0" fillId="0" borderId="19" xfId="1" applyNumberFormat="1" applyFont="1" applyBorder="1" applyAlignment="1"/>
    <xf numFmtId="0" fontId="94" fillId="0" borderId="15" xfId="0" applyFont="1" applyBorder="1" applyAlignment="1">
      <alignment vertical="top" wrapText="1"/>
    </xf>
    <xf numFmtId="0" fontId="90" fillId="0" borderId="0" xfId="0" applyFont="1" applyBorder="1" applyAlignment="1">
      <alignment vertical="top" wrapText="1"/>
    </xf>
    <xf numFmtId="171" fontId="22" fillId="0" borderId="0" xfId="1" applyNumberFormat="1" applyFont="1" applyBorder="1" applyAlignment="1">
      <alignment horizontal="center"/>
    </xf>
    <xf numFmtId="0" fontId="94" fillId="0" borderId="0" xfId="0" applyFont="1" applyBorder="1" applyAlignment="1">
      <alignment vertical="top" wrapText="1"/>
    </xf>
    <xf numFmtId="171" fontId="22" fillId="0" borderId="16" xfId="1" applyNumberFormat="1" applyFont="1" applyBorder="1" applyAlignment="1"/>
    <xf numFmtId="0" fontId="94" fillId="0" borderId="17" xfId="0" applyFont="1" applyBorder="1" applyAlignment="1">
      <alignment vertical="top" wrapText="1"/>
    </xf>
    <xf numFmtId="0" fontId="60" fillId="0" borderId="18" xfId="0" applyFont="1" applyBorder="1" applyAlignment="1"/>
    <xf numFmtId="0" fontId="0" fillId="0" borderId="69" xfId="0" applyFont="1" applyBorder="1" applyAlignment="1"/>
    <xf numFmtId="171" fontId="0" fillId="0" borderId="69" xfId="1" applyNumberFormat="1" applyFont="1" applyBorder="1" applyAlignme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42" fillId="6" borderId="27" xfId="0" applyFont="1" applyFill="1" applyBorder="1" applyAlignment="1">
      <alignment vertical="center"/>
    </xf>
    <xf numFmtId="0" fontId="42" fillId="6" borderId="29" xfId="0" applyFont="1" applyFill="1" applyBorder="1" applyAlignment="1">
      <alignment vertical="center"/>
    </xf>
    <xf numFmtId="0" fontId="42" fillId="6" borderId="10" xfId="0" applyFont="1" applyFill="1" applyBorder="1" applyAlignment="1">
      <alignment vertical="center"/>
    </xf>
    <xf numFmtId="0" fontId="42" fillId="6" borderId="11" xfId="0" applyFont="1" applyFill="1" applyBorder="1" applyAlignment="1">
      <alignment vertical="center"/>
    </xf>
    <xf numFmtId="0" fontId="41" fillId="6" borderId="0" xfId="0" applyFont="1" applyFill="1" applyBorder="1" applyAlignment="1">
      <alignment horizontal="left" vertical="center"/>
    </xf>
    <xf numFmtId="0" fontId="41" fillId="6" borderId="0" xfId="0" applyFont="1" applyFill="1" applyBorder="1" applyAlignment="1">
      <alignment vertical="center"/>
    </xf>
    <xf numFmtId="0" fontId="42" fillId="6" borderId="0" xfId="0" applyFont="1" applyFill="1" applyBorder="1" applyAlignment="1">
      <alignment horizontal="center" vertical="center"/>
    </xf>
    <xf numFmtId="0" fontId="42" fillId="6" borderId="2" xfId="0" applyFont="1" applyFill="1" applyBorder="1" applyAlignment="1">
      <alignment vertical="center"/>
    </xf>
    <xf numFmtId="0" fontId="42" fillId="6" borderId="0" xfId="0" applyFont="1" applyFill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0" fillId="0" borderId="10" xfId="0" applyFont="1" applyBorder="1" applyAlignment="1">
      <alignment horizontal="center" vertical="top" wrapText="1"/>
    </xf>
    <xf numFmtId="0" fontId="16" fillId="0" borderId="4" xfId="0" applyFont="1" applyBorder="1" applyAlignment="1">
      <alignment horizontal="left" vertical="top" wrapText="1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0" fillId="0" borderId="0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97" fillId="0" borderId="20" xfId="0" applyFont="1" applyBorder="1" applyAlignment="1">
      <alignment horizontal="center" vertical="center"/>
    </xf>
    <xf numFmtId="0" fontId="97" fillId="0" borderId="4" xfId="0" applyFont="1" applyBorder="1" applyAlignment="1">
      <alignment horizontal="center" vertical="center"/>
    </xf>
    <xf numFmtId="0" fontId="97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top"/>
    </xf>
    <xf numFmtId="43" fontId="16" fillId="0" borderId="21" xfId="1" applyFont="1" applyBorder="1" applyAlignment="1">
      <alignment horizontal="center" vertical="top" wrapText="1"/>
    </xf>
    <xf numFmtId="0" fontId="16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0" fillId="0" borderId="10" xfId="0" applyFont="1" applyBorder="1" applyAlignment="1">
      <alignment horizontal="center" vertical="top" wrapText="1"/>
    </xf>
    <xf numFmtId="0" fontId="1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6" fontId="16" fillId="0" borderId="4" xfId="0" applyNumberFormat="1" applyFont="1" applyBorder="1" applyAlignment="1">
      <alignment horizontal="center" vertical="top" wrapText="1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0" fillId="0" borderId="0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8" fillId="0" borderId="0" xfId="0" applyFont="1" applyAlignment="1">
      <alignment horizontal="center"/>
    </xf>
    <xf numFmtId="0" fontId="10" fillId="0" borderId="8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0" fontId="13" fillId="0" borderId="12" xfId="0" applyFont="1" applyBorder="1" applyAlignment="1">
      <alignment horizontal="left"/>
    </xf>
    <xf numFmtId="0" fontId="14" fillId="0" borderId="8" xfId="0" applyFont="1" applyBorder="1" applyAlignment="1">
      <alignment horizontal="left" vertical="top"/>
    </xf>
    <xf numFmtId="0" fontId="14" fillId="0" borderId="9" xfId="0" applyFont="1" applyBorder="1" applyAlignment="1">
      <alignment horizontal="left" vertical="top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center" vertical="top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top" wrapText="1"/>
    </xf>
    <xf numFmtId="0" fontId="9" fillId="0" borderId="0" xfId="0" applyFont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6" fillId="0" borderId="24" xfId="0" applyFont="1" applyBorder="1" applyAlignment="1">
      <alignment horizontal="left" vertical="top" wrapText="1"/>
    </xf>
    <xf numFmtId="0" fontId="16" fillId="0" borderId="25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/>
    </xf>
    <xf numFmtId="0" fontId="10" fillId="0" borderId="22" xfId="0" applyFont="1" applyBorder="1" applyAlignment="1">
      <alignment horizontal="center" vertical="top" wrapText="1"/>
    </xf>
    <xf numFmtId="0" fontId="16" fillId="0" borderId="4" xfId="0" applyFont="1" applyBorder="1" applyAlignment="1">
      <alignment horizontal="left" vertical="top" wrapText="1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2" fillId="2" borderId="27" xfId="0" applyFont="1" applyFill="1" applyBorder="1" applyAlignment="1">
      <alignment horizontal="center"/>
    </xf>
    <xf numFmtId="0" fontId="22" fillId="2" borderId="28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22" fillId="2" borderId="6" xfId="0" applyFont="1" applyFill="1" applyBorder="1" applyAlignment="1">
      <alignment horizontal="left"/>
    </xf>
    <xf numFmtId="0" fontId="22" fillId="2" borderId="7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9" fillId="0" borderId="27" xfId="0" applyFont="1" applyBorder="1" applyAlignment="1">
      <alignment horizontal="left"/>
    </xf>
    <xf numFmtId="0" fontId="29" fillId="0" borderId="28" xfId="0" applyFont="1" applyBorder="1" applyAlignment="1">
      <alignment horizontal="left"/>
    </xf>
    <xf numFmtId="0" fontId="29" fillId="0" borderId="29" xfId="0" applyFont="1" applyBorder="1" applyAlignment="1">
      <alignment horizontal="left"/>
    </xf>
    <xf numFmtId="0" fontId="35" fillId="0" borderId="27" xfId="0" applyFont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10" xfId="0" applyFont="1" applyBorder="1" applyAlignment="1">
      <alignment horizontal="center" vertical="top"/>
    </xf>
    <xf numFmtId="0" fontId="22" fillId="0" borderId="0" xfId="0" applyFont="1" applyBorder="1" applyAlignment="1">
      <alignment horizontal="center" vertical="top"/>
    </xf>
    <xf numFmtId="0" fontId="22" fillId="0" borderId="1" xfId="0" applyFont="1" applyBorder="1" applyAlignment="1">
      <alignment horizontal="center" vertical="top"/>
    </xf>
    <xf numFmtId="0" fontId="22" fillId="0" borderId="2" xfId="0" applyFont="1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22" fillId="0" borderId="27" xfId="0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0" fontId="22" fillId="0" borderId="20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2" fillId="0" borderId="8" xfId="0" applyFont="1" applyBorder="1" applyAlignment="1">
      <alignment horizontal="left"/>
    </xf>
    <xf numFmtId="169" fontId="0" fillId="0" borderId="20" xfId="1" applyNumberFormat="1" applyFont="1" applyBorder="1" applyAlignment="1">
      <alignment horizontal="center"/>
    </xf>
    <xf numFmtId="169" fontId="0" fillId="0" borderId="21" xfId="1" applyNumberFormat="1" applyFont="1" applyBorder="1" applyAlignment="1">
      <alignment horizontal="center"/>
    </xf>
    <xf numFmtId="0" fontId="22" fillId="0" borderId="39" xfId="0" applyFont="1" applyBorder="1" applyAlignment="1">
      <alignment horizontal="left"/>
    </xf>
    <xf numFmtId="0" fontId="22" fillId="0" borderId="40" xfId="0" applyFont="1" applyBorder="1" applyAlignment="1">
      <alignment horizontal="left"/>
    </xf>
    <xf numFmtId="0" fontId="22" fillId="0" borderId="24" xfId="0" applyFont="1" applyBorder="1" applyAlignment="1">
      <alignment horizontal="left"/>
    </xf>
    <xf numFmtId="169" fontId="0" fillId="0" borderId="39" xfId="1" applyNumberFormat="1" applyFont="1" applyBorder="1" applyAlignment="1">
      <alignment horizontal="center"/>
    </xf>
    <xf numFmtId="169" fontId="0" fillId="0" borderId="26" xfId="1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4" xfId="0" applyBorder="1" applyAlignment="1">
      <alignment horizontal="center"/>
    </xf>
    <xf numFmtId="0" fontId="34" fillId="2" borderId="5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2" borderId="55" xfId="0" applyFont="1" applyFill="1" applyBorder="1" applyAlignment="1">
      <alignment horizontal="center" vertical="center"/>
    </xf>
    <xf numFmtId="169" fontId="0" fillId="0" borderId="57" xfId="1" applyNumberFormat="1" applyFont="1" applyBorder="1" applyAlignment="1">
      <alignment horizontal="center" vertical="center"/>
    </xf>
    <xf numFmtId="169" fontId="0" fillId="0" borderId="7" xfId="1" applyNumberFormat="1" applyFont="1" applyBorder="1" applyAlignment="1">
      <alignment horizontal="center" vertical="center"/>
    </xf>
    <xf numFmtId="0" fontId="22" fillId="2" borderId="5" xfId="0" applyFont="1" applyFill="1" applyBorder="1" applyAlignment="1">
      <alignment horizontal="center"/>
    </xf>
    <xf numFmtId="0" fontId="22" fillId="2" borderId="6" xfId="0" applyFont="1" applyFill="1" applyBorder="1" applyAlignment="1">
      <alignment horizontal="center"/>
    </xf>
    <xf numFmtId="0" fontId="22" fillId="0" borderId="30" xfId="0" applyFont="1" applyBorder="1" applyAlignment="1">
      <alignment horizontal="left"/>
    </xf>
    <xf numFmtId="0" fontId="22" fillId="0" borderId="31" xfId="0" applyFont="1" applyBorder="1" applyAlignment="1">
      <alignment horizontal="left"/>
    </xf>
    <xf numFmtId="0" fontId="22" fillId="0" borderId="50" xfId="0" applyFont="1" applyBorder="1" applyAlignment="1">
      <alignment horizontal="left"/>
    </xf>
    <xf numFmtId="169" fontId="0" fillId="0" borderId="30" xfId="1" applyNumberFormat="1" applyFont="1" applyBorder="1" applyAlignment="1">
      <alignment horizontal="center"/>
    </xf>
    <xf numFmtId="169" fontId="0" fillId="0" borderId="32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7" xfId="0" applyBorder="1" applyAlignment="1">
      <alignment horizontal="center"/>
    </xf>
    <xf numFmtId="0" fontId="29" fillId="2" borderId="50" xfId="0" applyFont="1" applyFill="1" applyBorder="1" applyAlignment="1">
      <alignment horizontal="center"/>
    </xf>
    <xf numFmtId="0" fontId="29" fillId="2" borderId="51" xfId="0" applyFont="1" applyFill="1" applyBorder="1" applyAlignment="1">
      <alignment horizontal="center"/>
    </xf>
    <xf numFmtId="0" fontId="2" fillId="2" borderId="52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0" fontId="29" fillId="2" borderId="33" xfId="0" applyFont="1" applyFill="1" applyBorder="1" applyAlignment="1">
      <alignment horizontal="center"/>
    </xf>
    <xf numFmtId="0" fontId="22" fillId="0" borderId="20" xfId="0" applyFont="1" applyBorder="1" applyAlignment="1">
      <alignment horizontal="left" vertical="top"/>
    </xf>
    <xf numFmtId="0" fontId="22" fillId="0" borderId="4" xfId="0" applyFont="1" applyBorder="1" applyAlignment="1">
      <alignment horizontal="left" vertical="top"/>
    </xf>
    <xf numFmtId="0" fontId="22" fillId="0" borderId="21" xfId="0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28" fillId="2" borderId="47" xfId="0" applyFont="1" applyFill="1" applyBorder="1" applyAlignment="1">
      <alignment horizontal="center" vertical="center" wrapText="1"/>
    </xf>
    <xf numFmtId="0" fontId="28" fillId="2" borderId="20" xfId="0" applyFont="1" applyFill="1" applyBorder="1" applyAlignment="1">
      <alignment horizontal="center" vertical="center" wrapText="1"/>
    </xf>
    <xf numFmtId="0" fontId="28" fillId="2" borderId="48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center" vertical="center" wrapText="1"/>
    </xf>
    <xf numFmtId="0" fontId="28" fillId="2" borderId="49" xfId="0" applyFont="1" applyFill="1" applyBorder="1" applyAlignment="1">
      <alignment horizontal="center" vertical="center" wrapText="1"/>
    </xf>
    <xf numFmtId="0" fontId="22" fillId="0" borderId="22" xfId="0" applyFont="1" applyBorder="1" applyAlignment="1">
      <alignment horizontal="left" vertical="top" wrapText="1"/>
    </xf>
    <xf numFmtId="0" fontId="22" fillId="0" borderId="12" xfId="0" applyFont="1" applyBorder="1" applyAlignment="1">
      <alignment horizontal="left" vertical="top" wrapText="1"/>
    </xf>
    <xf numFmtId="0" fontId="22" fillId="0" borderId="44" xfId="0" applyFont="1" applyBorder="1" applyAlignment="1">
      <alignment horizontal="left" vertical="top" wrapText="1"/>
    </xf>
    <xf numFmtId="0" fontId="22" fillId="0" borderId="45" xfId="0" applyFont="1" applyBorder="1" applyAlignment="1">
      <alignment horizontal="left" vertical="top" wrapText="1"/>
    </xf>
    <xf numFmtId="0" fontId="22" fillId="0" borderId="18" xfId="0" applyFont="1" applyBorder="1" applyAlignment="1">
      <alignment horizontal="left" vertical="top" wrapText="1"/>
    </xf>
    <xf numFmtId="0" fontId="22" fillId="0" borderId="46" xfId="0" applyFont="1" applyBorder="1" applyAlignment="1">
      <alignment horizontal="left" vertical="top" wrapText="1"/>
    </xf>
    <xf numFmtId="0" fontId="22" fillId="0" borderId="35" xfId="0" applyFont="1" applyBorder="1" applyAlignment="1">
      <alignment horizontal="left" vertical="top"/>
    </xf>
    <xf numFmtId="0" fontId="22" fillId="0" borderId="36" xfId="0" applyFont="1" applyBorder="1" applyAlignment="1">
      <alignment horizontal="left"/>
    </xf>
    <xf numFmtId="0" fontId="22" fillId="0" borderId="37" xfId="0" applyFont="1" applyBorder="1" applyAlignment="1">
      <alignment horizontal="left"/>
    </xf>
    <xf numFmtId="0" fontId="22" fillId="0" borderId="38" xfId="0" applyFont="1" applyBorder="1" applyAlignment="1">
      <alignment horizontal="left" vertical="top"/>
    </xf>
    <xf numFmtId="0" fontId="22" fillId="0" borderId="36" xfId="0" applyFont="1" applyBorder="1" applyAlignment="1">
      <alignment horizontal="left" vertical="top"/>
    </xf>
    <xf numFmtId="0" fontId="22" fillId="0" borderId="39" xfId="0" applyFont="1" applyBorder="1" applyAlignment="1">
      <alignment horizontal="left" vertical="top"/>
    </xf>
    <xf numFmtId="0" fontId="22" fillId="0" borderId="40" xfId="0" applyFont="1" applyBorder="1" applyAlignment="1">
      <alignment horizontal="left" vertical="top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left"/>
    </xf>
    <xf numFmtId="0" fontId="22" fillId="0" borderId="5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2" borderId="7" xfId="0" applyFont="1" applyFill="1" applyBorder="1" applyAlignment="1">
      <alignment horizontal="center"/>
    </xf>
    <xf numFmtId="0" fontId="22" fillId="0" borderId="32" xfId="0" applyFont="1" applyBorder="1" applyAlignment="1">
      <alignment horizontal="left"/>
    </xf>
    <xf numFmtId="0" fontId="24" fillId="0" borderId="27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24" fillId="0" borderId="29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5" fillId="0" borderId="1" xfId="0" applyFont="1" applyBorder="1" applyAlignment="1">
      <alignment horizontal="center" wrapText="1"/>
    </xf>
    <xf numFmtId="0" fontId="25" fillId="0" borderId="2" xfId="0" applyFont="1" applyBorder="1" applyAlignment="1">
      <alignment horizontal="center" wrapText="1"/>
    </xf>
    <xf numFmtId="0" fontId="25" fillId="0" borderId="3" xfId="0" applyFont="1" applyBorder="1" applyAlignment="1">
      <alignment horizontal="center" wrapText="1"/>
    </xf>
    <xf numFmtId="0" fontId="27" fillId="2" borderId="27" xfId="0" applyFont="1" applyFill="1" applyBorder="1" applyAlignment="1">
      <alignment horizontal="center" vertical="center"/>
    </xf>
    <xf numFmtId="0" fontId="27" fillId="2" borderId="28" xfId="0" applyFont="1" applyFill="1" applyBorder="1" applyAlignment="1">
      <alignment horizontal="center" vertical="center"/>
    </xf>
    <xf numFmtId="0" fontId="27" fillId="2" borderId="29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2" fillId="0" borderId="30" xfId="0" applyFont="1" applyBorder="1" applyAlignment="1">
      <alignment horizontal="left" vertical="top"/>
    </xf>
    <xf numFmtId="0" fontId="22" fillId="0" borderId="31" xfId="0" applyFont="1" applyBorder="1" applyAlignment="1">
      <alignment horizontal="left" vertical="top"/>
    </xf>
    <xf numFmtId="0" fontId="22" fillId="0" borderId="32" xfId="0" applyFont="1" applyBorder="1" applyAlignment="1">
      <alignment horizontal="left" vertical="top"/>
    </xf>
    <xf numFmtId="0" fontId="22" fillId="0" borderId="33" xfId="0" applyFont="1" applyBorder="1" applyAlignment="1">
      <alignment horizontal="left"/>
    </xf>
    <xf numFmtId="0" fontId="22" fillId="0" borderId="34" xfId="0" applyFont="1" applyBorder="1" applyAlignment="1">
      <alignment horizontal="left"/>
    </xf>
    <xf numFmtId="0" fontId="22" fillId="0" borderId="10" xfId="0" applyFont="1" applyBorder="1" applyAlignment="1">
      <alignment horizontal="center" wrapText="1"/>
    </xf>
    <xf numFmtId="0" fontId="22" fillId="0" borderId="0" xfId="0" applyFont="1" applyBorder="1" applyAlignment="1">
      <alignment horizontal="center" wrapText="1"/>
    </xf>
    <xf numFmtId="0" fontId="22" fillId="0" borderId="11" xfId="0" applyFont="1" applyBorder="1" applyAlignment="1">
      <alignment horizontal="center" wrapText="1"/>
    </xf>
    <xf numFmtId="0" fontId="22" fillId="0" borderId="10" xfId="0" applyFont="1" applyBorder="1" applyAlignment="1">
      <alignment horizontal="center" vertical="top" wrapText="1"/>
    </xf>
    <xf numFmtId="169" fontId="22" fillId="0" borderId="39" xfId="1" applyNumberFormat="1" applyFont="1" applyBorder="1" applyAlignment="1">
      <alignment horizontal="center"/>
    </xf>
    <xf numFmtId="169" fontId="22" fillId="0" borderId="26" xfId="1" applyNumberFormat="1" applyFont="1" applyBorder="1" applyAlignment="1">
      <alignment horizontal="center"/>
    </xf>
    <xf numFmtId="169" fontId="21" fillId="0" borderId="57" xfId="1" applyNumberFormat="1" applyFont="1" applyBorder="1" applyAlignment="1">
      <alignment horizontal="center" vertical="center"/>
    </xf>
    <xf numFmtId="169" fontId="21" fillId="0" borderId="7" xfId="1" applyNumberFormat="1" applyFont="1" applyBorder="1" applyAlignment="1">
      <alignment horizontal="center" vertical="center"/>
    </xf>
    <xf numFmtId="169" fontId="21" fillId="0" borderId="30" xfId="1" applyNumberFormat="1" applyFont="1" applyBorder="1" applyAlignment="1">
      <alignment horizontal="center"/>
    </xf>
    <xf numFmtId="169" fontId="21" fillId="0" borderId="32" xfId="1" applyNumberFormat="1" applyFont="1" applyBorder="1" applyAlignment="1">
      <alignment horizontal="center"/>
    </xf>
    <xf numFmtId="169" fontId="21" fillId="0" borderId="21" xfId="1" applyNumberFormat="1" applyFont="1" applyBorder="1" applyAlignment="1">
      <alignment horizontal="center"/>
    </xf>
    <xf numFmtId="15" fontId="22" fillId="0" borderId="36" xfId="0" applyNumberFormat="1" applyFont="1" applyBorder="1" applyAlignment="1">
      <alignment horizontal="left" vertical="top"/>
    </xf>
    <xf numFmtId="14" fontId="22" fillId="0" borderId="36" xfId="0" applyNumberFormat="1" applyFont="1" applyBorder="1" applyAlignment="1">
      <alignment horizontal="left"/>
    </xf>
    <xf numFmtId="14" fontId="22" fillId="0" borderId="37" xfId="0" applyNumberFormat="1" applyFont="1" applyBorder="1" applyAlignment="1">
      <alignment horizontal="left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center"/>
    </xf>
    <xf numFmtId="0" fontId="1" fillId="0" borderId="1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5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4" fontId="2" fillId="0" borderId="15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43" fontId="2" fillId="0" borderId="15" xfId="1" applyFont="1" applyBorder="1" applyAlignment="1">
      <alignment horizontal="right"/>
    </xf>
    <xf numFmtId="43" fontId="2" fillId="0" borderId="16" xfId="1" applyFont="1" applyBorder="1" applyAlignment="1">
      <alignment horizontal="right"/>
    </xf>
    <xf numFmtId="43" fontId="2" fillId="0" borderId="17" xfId="1" applyFont="1" applyBorder="1" applyAlignment="1">
      <alignment horizontal="right"/>
    </xf>
    <xf numFmtId="43" fontId="2" fillId="0" borderId="19" xfId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41" fillId="6" borderId="27" xfId="0" applyFont="1" applyFill="1" applyBorder="1" applyAlignment="1">
      <alignment vertical="center"/>
    </xf>
    <xf numFmtId="0" fontId="41" fillId="6" borderId="28" xfId="0" applyFont="1" applyFill="1" applyBorder="1" applyAlignment="1">
      <alignment vertical="center"/>
    </xf>
    <xf numFmtId="0" fontId="41" fillId="6" borderId="1" xfId="0" applyFont="1" applyFill="1" applyBorder="1" applyAlignment="1">
      <alignment vertical="center"/>
    </xf>
    <xf numFmtId="0" fontId="41" fillId="6" borderId="2" xfId="0" applyFont="1" applyFill="1" applyBorder="1" applyAlignment="1">
      <alignment vertical="center"/>
    </xf>
    <xf numFmtId="1" fontId="41" fillId="6" borderId="27" xfId="0" applyNumberFormat="1" applyFont="1" applyFill="1" applyBorder="1" applyAlignment="1">
      <alignment horizontal="center" vertical="center"/>
    </xf>
    <xf numFmtId="1" fontId="41" fillId="6" borderId="29" xfId="0" applyNumberFormat="1" applyFont="1" applyFill="1" applyBorder="1" applyAlignment="1">
      <alignment horizontal="center" vertical="center"/>
    </xf>
    <xf numFmtId="1" fontId="41" fillId="6" borderId="1" xfId="0" applyNumberFormat="1" applyFont="1" applyFill="1" applyBorder="1" applyAlignment="1">
      <alignment horizontal="center" vertical="center"/>
    </xf>
    <xf numFmtId="1" fontId="41" fillId="6" borderId="3" xfId="0" applyNumberFormat="1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vertical="center"/>
    </xf>
    <xf numFmtId="0" fontId="44" fillId="6" borderId="6" xfId="0" applyFont="1" applyFill="1" applyBorder="1" applyAlignment="1">
      <alignment vertical="center"/>
    </xf>
    <xf numFmtId="0" fontId="44" fillId="6" borderId="7" xfId="0" applyFont="1" applyFill="1" applyBorder="1" applyAlignment="1">
      <alignment vertical="center"/>
    </xf>
    <xf numFmtId="0" fontId="0" fillId="6" borderId="1" xfId="0" applyFill="1" applyBorder="1"/>
    <xf numFmtId="0" fontId="0" fillId="6" borderId="2" xfId="0" applyFill="1" applyBorder="1"/>
    <xf numFmtId="0" fontId="42" fillId="6" borderId="2" xfId="0" applyFont="1" applyFill="1" applyBorder="1" applyAlignment="1">
      <alignment vertical="center"/>
    </xf>
    <xf numFmtId="1" fontId="42" fillId="6" borderId="10" xfId="0" applyNumberFormat="1" applyFont="1" applyFill="1" applyBorder="1" applyAlignment="1">
      <alignment horizontal="center" vertical="center"/>
    </xf>
    <xf numFmtId="1" fontId="42" fillId="6" borderId="11" xfId="0" applyNumberFormat="1" applyFont="1" applyFill="1" applyBorder="1" applyAlignment="1">
      <alignment horizontal="center" vertical="center"/>
    </xf>
    <xf numFmtId="0" fontId="42" fillId="6" borderId="0" xfId="0" applyFont="1" applyFill="1" applyBorder="1" applyAlignment="1">
      <alignment horizontal="center" vertical="center"/>
    </xf>
    <xf numFmtId="0" fontId="42" fillId="6" borderId="10" xfId="0" applyFont="1" applyFill="1" applyBorder="1" applyAlignment="1">
      <alignment horizontal="center" vertical="center"/>
    </xf>
    <xf numFmtId="0" fontId="42" fillId="6" borderId="11" xfId="0" applyFont="1" applyFill="1" applyBorder="1" applyAlignment="1">
      <alignment horizontal="center" vertical="center"/>
    </xf>
    <xf numFmtId="1" fontId="42" fillId="6" borderId="5" xfId="0" applyNumberFormat="1" applyFont="1" applyFill="1" applyBorder="1" applyAlignment="1">
      <alignment horizontal="center" vertical="center"/>
    </xf>
    <xf numFmtId="1" fontId="42" fillId="6" borderId="7" xfId="0" applyNumberFormat="1" applyFont="1" applyFill="1" applyBorder="1" applyAlignment="1">
      <alignment horizontal="center" vertical="center"/>
    </xf>
    <xf numFmtId="0" fontId="42" fillId="6" borderId="27" xfId="0" applyFont="1" applyFill="1" applyBorder="1" applyAlignment="1">
      <alignment vertical="center"/>
    </xf>
    <xf numFmtId="0" fontId="42" fillId="6" borderId="29" xfId="0" applyFont="1" applyFill="1" applyBorder="1" applyAlignment="1">
      <alignment vertical="center"/>
    </xf>
    <xf numFmtId="0" fontId="43" fillId="6" borderId="10" xfId="0" applyFont="1" applyFill="1" applyBorder="1" applyAlignment="1">
      <alignment vertical="center"/>
    </xf>
    <xf numFmtId="0" fontId="43" fillId="6" borderId="0" xfId="0" applyFont="1" applyFill="1" applyBorder="1" applyAlignment="1">
      <alignment vertical="center"/>
    </xf>
    <xf numFmtId="0" fontId="42" fillId="6" borderId="10" xfId="0" applyFont="1" applyFill="1" applyBorder="1" applyAlignment="1">
      <alignment vertical="center"/>
    </xf>
    <xf numFmtId="0" fontId="42" fillId="6" borderId="11" xfId="0" applyFont="1" applyFill="1" applyBorder="1" applyAlignment="1">
      <alignment vertical="center"/>
    </xf>
    <xf numFmtId="0" fontId="41" fillId="6" borderId="10" xfId="0" applyFont="1" applyFill="1" applyBorder="1" applyAlignment="1">
      <alignment horizontal="left" vertical="center"/>
    </xf>
    <xf numFmtId="0" fontId="41" fillId="6" borderId="0" xfId="0" applyFont="1" applyFill="1" applyBorder="1" applyAlignment="1">
      <alignment horizontal="left" vertical="center"/>
    </xf>
    <xf numFmtId="0" fontId="41" fillId="6" borderId="11" xfId="0" applyFont="1" applyFill="1" applyBorder="1" applyAlignment="1">
      <alignment horizontal="left" vertical="center"/>
    </xf>
    <xf numFmtId="0" fontId="41" fillId="6" borderId="0" xfId="0" applyFont="1" applyFill="1" applyBorder="1" applyAlignment="1">
      <alignment vertical="center"/>
    </xf>
    <xf numFmtId="1" fontId="41" fillId="6" borderId="5" xfId="0" applyNumberFormat="1" applyFont="1" applyFill="1" applyBorder="1" applyAlignment="1">
      <alignment horizontal="center" vertical="center"/>
    </xf>
    <xf numFmtId="1" fontId="41" fillId="6" borderId="7" xfId="0" applyNumberFormat="1" applyFont="1" applyFill="1" applyBorder="1" applyAlignment="1">
      <alignment horizontal="center" vertical="center"/>
    </xf>
    <xf numFmtId="0" fontId="40" fillId="7" borderId="5" xfId="0" applyFont="1" applyFill="1" applyBorder="1" applyAlignment="1">
      <alignment horizontal="center" vertical="center"/>
    </xf>
    <xf numFmtId="0" fontId="40" fillId="7" borderId="6" xfId="0" applyFont="1" applyFill="1" applyBorder="1" applyAlignment="1">
      <alignment horizontal="center" vertical="center"/>
    </xf>
    <xf numFmtId="0" fontId="40" fillId="7" borderId="7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41" fillId="6" borderId="59" xfId="0" applyFont="1" applyFill="1" applyBorder="1" applyAlignment="1">
      <alignment horizontal="center" vertical="center"/>
    </xf>
    <xf numFmtId="0" fontId="41" fillId="6" borderId="61" xfId="0" applyFont="1" applyFill="1" applyBorder="1" applyAlignment="1">
      <alignment horizontal="center" vertical="center"/>
    </xf>
    <xf numFmtId="0" fontId="41" fillId="0" borderId="1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6" borderId="60" xfId="0" applyFont="1" applyFill="1" applyBorder="1" applyAlignment="1">
      <alignment horizontal="center" vertical="center"/>
    </xf>
    <xf numFmtId="0" fontId="41" fillId="6" borderId="10" xfId="0" applyFont="1" applyFill="1" applyBorder="1" applyAlignment="1">
      <alignment horizontal="center" vertical="center"/>
    </xf>
    <xf numFmtId="0" fontId="41" fillId="6" borderId="11" xfId="0" applyFont="1" applyFill="1" applyBorder="1" applyAlignment="1">
      <alignment horizontal="center" vertical="center"/>
    </xf>
    <xf numFmtId="0" fontId="39" fillId="6" borderId="10" xfId="0" applyFont="1" applyFill="1" applyBorder="1" applyAlignment="1">
      <alignment horizontal="center" vertical="center"/>
    </xf>
    <xf numFmtId="0" fontId="39" fillId="6" borderId="0" xfId="0" applyFont="1" applyFill="1" applyBorder="1" applyAlignment="1">
      <alignment horizontal="center" vertical="center"/>
    </xf>
    <xf numFmtId="0" fontId="39" fillId="6" borderId="11" xfId="0" applyFont="1" applyFill="1" applyBorder="1" applyAlignment="1">
      <alignment horizontal="center" vertical="center"/>
    </xf>
    <xf numFmtId="0" fontId="38" fillId="5" borderId="5" xfId="0" applyFont="1" applyFill="1" applyBorder="1" applyAlignment="1">
      <alignment horizontal="center" vertical="center"/>
    </xf>
    <xf numFmtId="0" fontId="38" fillId="5" borderId="6" xfId="0" applyFont="1" applyFill="1" applyBorder="1" applyAlignment="1">
      <alignment horizontal="center" vertical="center"/>
    </xf>
    <xf numFmtId="0" fontId="38" fillId="5" borderId="7" xfId="0" applyFont="1" applyFill="1" applyBorder="1" applyAlignment="1">
      <alignment horizontal="center" vertical="center"/>
    </xf>
    <xf numFmtId="0" fontId="39" fillId="6" borderId="10" xfId="0" applyFont="1" applyFill="1" applyBorder="1" applyAlignment="1">
      <alignment horizontal="center" vertical="center" wrapText="1"/>
    </xf>
    <xf numFmtId="0" fontId="22" fillId="0" borderId="8" xfId="0" applyFont="1" applyBorder="1" applyAlignment="1">
      <alignment horizontal="left" vertical="center" wrapText="1"/>
    </xf>
    <xf numFmtId="0" fontId="22" fillId="0" borderId="36" xfId="0" applyFont="1" applyBorder="1" applyAlignment="1">
      <alignment horizontal="left" vertical="center" wrapText="1"/>
    </xf>
    <xf numFmtId="0" fontId="22" fillId="0" borderId="9" xfId="0" applyFont="1" applyBorder="1" applyAlignment="1">
      <alignment horizontal="left" vertical="center" wrapText="1"/>
    </xf>
    <xf numFmtId="0" fontId="0" fillId="0" borderId="17" xfId="0" applyFont="1" applyFill="1" applyBorder="1" applyAlignment="1">
      <alignment horizontal="left"/>
    </xf>
    <xf numFmtId="0" fontId="0" fillId="0" borderId="18" xfId="0" applyFont="1" applyFill="1" applyBorder="1" applyAlignment="1">
      <alignment horizontal="left"/>
    </xf>
    <xf numFmtId="0" fontId="0" fillId="0" borderId="13" xfId="0" applyFont="1" applyFill="1" applyBorder="1" applyAlignment="1">
      <alignment horizontal="left"/>
    </xf>
    <xf numFmtId="0" fontId="0" fillId="0" borderId="12" xfId="0" applyFont="1" applyFill="1" applyBorder="1" applyAlignment="1">
      <alignment horizontal="left"/>
    </xf>
    <xf numFmtId="0" fontId="22" fillId="0" borderId="8" xfId="0" applyFont="1" applyBorder="1" applyAlignment="1">
      <alignment horizontal="right"/>
    </xf>
    <xf numFmtId="0" fontId="22" fillId="0" borderId="36" xfId="0" applyFont="1" applyBorder="1" applyAlignment="1">
      <alignment horizontal="right"/>
    </xf>
    <xf numFmtId="0" fontId="22" fillId="0" borderId="9" xfId="0" applyFont="1" applyBorder="1" applyAlignment="1">
      <alignment horizontal="right"/>
    </xf>
    <xf numFmtId="0" fontId="22" fillId="0" borderId="9" xfId="0" applyFont="1" applyBorder="1" applyAlignment="1">
      <alignment horizontal="left"/>
    </xf>
    <xf numFmtId="0" fontId="51" fillId="0" borderId="8" xfId="2" applyFont="1" applyBorder="1" applyAlignment="1">
      <alignment horizontal="center" vertical="center" wrapText="1"/>
    </xf>
    <xf numFmtId="0" fontId="51" fillId="0" borderId="36" xfId="2" applyFont="1" applyBorder="1" applyAlignment="1">
      <alignment horizontal="center" vertical="center" wrapText="1"/>
    </xf>
    <xf numFmtId="0" fontId="51" fillId="0" borderId="9" xfId="2" applyFont="1" applyBorder="1" applyAlignment="1">
      <alignment horizontal="center" vertical="center" wrapText="1"/>
    </xf>
    <xf numFmtId="0" fontId="49" fillId="0" borderId="27" xfId="2" applyFont="1" applyBorder="1" applyAlignment="1">
      <alignment horizontal="center" vertical="center" wrapText="1"/>
    </xf>
    <xf numFmtId="0" fontId="49" fillId="0" borderId="28" xfId="2" applyFont="1" applyBorder="1" applyAlignment="1">
      <alignment horizontal="center" vertical="center" wrapText="1"/>
    </xf>
    <xf numFmtId="0" fontId="49" fillId="0" borderId="29" xfId="2" applyFont="1" applyBorder="1" applyAlignment="1">
      <alignment horizontal="center" vertical="center" wrapText="1"/>
    </xf>
    <xf numFmtId="0" fontId="50" fillId="0" borderId="10" xfId="2" applyFont="1" applyBorder="1" applyAlignment="1">
      <alignment horizontal="center" vertical="center"/>
    </xf>
    <xf numFmtId="0" fontId="50" fillId="0" borderId="0" xfId="2" applyFont="1" applyBorder="1" applyAlignment="1">
      <alignment horizontal="center" vertical="center"/>
    </xf>
    <xf numFmtId="0" fontId="50" fillId="0" borderId="11" xfId="2" applyFont="1" applyBorder="1" applyAlignment="1">
      <alignment horizontal="center" vertical="center"/>
    </xf>
    <xf numFmtId="0" fontId="50" fillId="0" borderId="10" xfId="2" applyFont="1" applyBorder="1" applyAlignment="1">
      <alignment horizontal="center" vertical="top"/>
    </xf>
    <xf numFmtId="0" fontId="50" fillId="0" borderId="0" xfId="2" applyFont="1" applyBorder="1" applyAlignment="1">
      <alignment horizontal="center" vertical="top"/>
    </xf>
    <xf numFmtId="0" fontId="50" fillId="0" borderId="11" xfId="2" applyFont="1" applyBorder="1" applyAlignment="1">
      <alignment horizontal="center" vertical="top"/>
    </xf>
    <xf numFmtId="0" fontId="50" fillId="0" borderId="17" xfId="2" applyFont="1" applyFill="1" applyBorder="1" applyAlignment="1">
      <alignment horizontal="center" vertical="top" wrapText="1"/>
    </xf>
    <xf numFmtId="0" fontId="50" fillId="0" borderId="18" xfId="2" applyFont="1" applyFill="1" applyBorder="1" applyAlignment="1">
      <alignment horizontal="center" vertical="top" wrapText="1"/>
    </xf>
    <xf numFmtId="0" fontId="50" fillId="0" borderId="46" xfId="2" applyFont="1" applyFill="1" applyBorder="1" applyAlignment="1">
      <alignment horizontal="center" vertical="top" wrapText="1"/>
    </xf>
    <xf numFmtId="0" fontId="50" fillId="0" borderId="8" xfId="2" applyFont="1" applyFill="1" applyBorder="1" applyAlignment="1">
      <alignment horizontal="center" vertical="top"/>
    </xf>
    <xf numFmtId="0" fontId="50" fillId="0" borderId="9" xfId="2" applyFont="1" applyFill="1" applyBorder="1" applyAlignment="1">
      <alignment horizontal="center" vertical="top"/>
    </xf>
    <xf numFmtId="0" fontId="50" fillId="0" borderId="36" xfId="2" applyFont="1" applyFill="1" applyBorder="1" applyAlignment="1">
      <alignment horizontal="center" vertical="top"/>
    </xf>
    <xf numFmtId="0" fontId="50" fillId="0" borderId="37" xfId="2" applyFont="1" applyFill="1" applyBorder="1" applyAlignment="1">
      <alignment horizontal="center" vertical="top"/>
    </xf>
    <xf numFmtId="0" fontId="50" fillId="0" borderId="8" xfId="2" applyFont="1" applyFill="1" applyBorder="1" applyAlignment="1">
      <alignment horizontal="center" vertical="top" wrapText="1"/>
    </xf>
    <xf numFmtId="0" fontId="50" fillId="0" borderId="36" xfId="2" applyFont="1" applyFill="1" applyBorder="1" applyAlignment="1">
      <alignment horizontal="center" vertical="top" wrapText="1"/>
    </xf>
    <xf numFmtId="0" fontId="50" fillId="0" borderId="37" xfId="2" applyFont="1" applyFill="1" applyBorder="1" applyAlignment="1">
      <alignment horizontal="center" vertical="top" wrapText="1"/>
    </xf>
    <xf numFmtId="0" fontId="50" fillId="0" borderId="8" xfId="2" applyFont="1" applyFill="1" applyBorder="1" applyAlignment="1">
      <alignment horizontal="left" vertical="top" wrapText="1"/>
    </xf>
    <xf numFmtId="0" fontId="50" fillId="0" borderId="36" xfId="2" applyFont="1" applyFill="1" applyBorder="1" applyAlignment="1">
      <alignment horizontal="left" vertical="top" wrapText="1"/>
    </xf>
    <xf numFmtId="0" fontId="50" fillId="0" borderId="9" xfId="2" applyFont="1" applyFill="1" applyBorder="1" applyAlignment="1">
      <alignment horizontal="left" vertical="top" wrapText="1"/>
    </xf>
    <xf numFmtId="0" fontId="50" fillId="0" borderId="37" xfId="2" applyFont="1" applyFill="1" applyBorder="1" applyAlignment="1">
      <alignment horizontal="left" vertical="top" wrapText="1"/>
    </xf>
    <xf numFmtId="0" fontId="50" fillId="0" borderId="4" xfId="2" applyFont="1" applyFill="1" applyBorder="1" applyAlignment="1">
      <alignment horizontal="center" vertical="top" wrapText="1"/>
    </xf>
    <xf numFmtId="0" fontId="50" fillId="0" borderId="8" xfId="2" applyFont="1" applyFill="1" applyBorder="1" applyAlignment="1">
      <alignment horizontal="left" vertical="top"/>
    </xf>
    <xf numFmtId="0" fontId="50" fillId="0" borderId="36" xfId="2" applyFont="1" applyFill="1" applyBorder="1" applyAlignment="1">
      <alignment horizontal="left" vertical="top"/>
    </xf>
    <xf numFmtId="0" fontId="50" fillId="0" borderId="9" xfId="2" applyFont="1" applyFill="1" applyBorder="1" applyAlignment="1">
      <alignment horizontal="left" vertical="top"/>
    </xf>
    <xf numFmtId="0" fontId="52" fillId="0" borderId="8" xfId="2" applyFont="1" applyFill="1" applyBorder="1" applyAlignment="1">
      <alignment horizontal="center" vertical="center" wrapText="1"/>
    </xf>
    <xf numFmtId="0" fontId="52" fillId="0" borderId="9" xfId="2" applyFont="1" applyFill="1" applyBorder="1" applyAlignment="1">
      <alignment horizontal="center" vertical="center" wrapText="1"/>
    </xf>
    <xf numFmtId="0" fontId="50" fillId="0" borderId="4" xfId="2" applyFont="1" applyFill="1" applyBorder="1" applyAlignment="1">
      <alignment horizontal="left" vertical="top" wrapText="1"/>
    </xf>
    <xf numFmtId="0" fontId="50" fillId="4" borderId="22" xfId="2" applyFont="1" applyFill="1" applyBorder="1" applyAlignment="1">
      <alignment horizontal="left" vertical="center" wrapText="1"/>
    </xf>
    <xf numFmtId="0" fontId="50" fillId="4" borderId="13" xfId="2" applyFont="1" applyFill="1" applyBorder="1" applyAlignment="1">
      <alignment horizontal="left" vertical="center" wrapText="1"/>
    </xf>
    <xf numFmtId="0" fontId="50" fillId="4" borderId="35" xfId="2" applyFont="1" applyFill="1" applyBorder="1" applyAlignment="1">
      <alignment horizontal="left" vertical="center" wrapText="1"/>
    </xf>
    <xf numFmtId="0" fontId="50" fillId="0" borderId="12" xfId="2" applyFont="1" applyFill="1" applyBorder="1" applyAlignment="1">
      <alignment horizontal="right" vertical="top" wrapText="1"/>
    </xf>
    <xf numFmtId="0" fontId="50" fillId="0" borderId="44" xfId="2" applyFont="1" applyFill="1" applyBorder="1" applyAlignment="1">
      <alignment horizontal="right" vertical="top" wrapText="1"/>
    </xf>
    <xf numFmtId="0" fontId="50" fillId="0" borderId="2" xfId="2" applyFont="1" applyFill="1" applyBorder="1" applyAlignment="1">
      <alignment horizontal="right"/>
    </xf>
    <xf numFmtId="0" fontId="50" fillId="0" borderId="3" xfId="2" applyFont="1" applyFill="1" applyBorder="1" applyAlignment="1">
      <alignment horizontal="right"/>
    </xf>
    <xf numFmtId="0" fontId="52" fillId="0" borderId="4" xfId="2" applyFont="1" applyFill="1" applyBorder="1" applyAlignment="1">
      <alignment horizontal="left" vertical="top"/>
    </xf>
    <xf numFmtId="0" fontId="50" fillId="0" borderId="9" xfId="2" applyFont="1" applyFill="1" applyBorder="1" applyAlignment="1">
      <alignment horizontal="center" vertical="top" wrapText="1"/>
    </xf>
    <xf numFmtId="0" fontId="52" fillId="0" borderId="4" xfId="2" applyFont="1" applyFill="1" applyBorder="1" applyAlignment="1">
      <alignment horizontal="center" vertical="top" wrapText="1"/>
    </xf>
    <xf numFmtId="0" fontId="22" fillId="0" borderId="20" xfId="0" applyFont="1" applyFill="1" applyBorder="1" applyAlignment="1">
      <alignment horizontal="left" vertical="top"/>
    </xf>
    <xf numFmtId="0" fontId="22" fillId="0" borderId="4" xfId="0" applyFont="1" applyFill="1" applyBorder="1" applyAlignment="1">
      <alignment horizontal="left" vertical="top"/>
    </xf>
    <xf numFmtId="0" fontId="22" fillId="0" borderId="21" xfId="0" applyFont="1" applyFill="1" applyBorder="1" applyAlignment="1">
      <alignment horizontal="left" vertical="top"/>
    </xf>
    <xf numFmtId="0" fontId="29" fillId="0" borderId="10" xfId="0" applyFont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0" fontId="22" fillId="2" borderId="29" xfId="0" applyFont="1" applyFill="1" applyBorder="1" applyAlignment="1">
      <alignment horizontal="center"/>
    </xf>
    <xf numFmtId="0" fontId="22" fillId="0" borderId="1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11" xfId="0" applyFont="1" applyBorder="1" applyAlignment="1">
      <alignment horizontal="left"/>
    </xf>
    <xf numFmtId="0" fontId="22" fillId="0" borderId="10" xfId="0" applyFont="1" applyBorder="1" applyAlignment="1">
      <alignment horizontal="left" vertical="top" wrapText="1"/>
    </xf>
    <xf numFmtId="0" fontId="22" fillId="0" borderId="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left" vertical="center" wrapText="1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8" xfId="0" applyFont="1" applyBorder="1" applyAlignment="1" applyProtection="1">
      <alignment horizontal="center" vertical="center"/>
      <protection locked="0"/>
    </xf>
    <xf numFmtId="0" fontId="0" fillId="0" borderId="9" xfId="0" applyFont="1" applyBorder="1" applyAlignment="1" applyProtection="1">
      <alignment horizontal="center" vertical="center"/>
      <protection locked="0"/>
    </xf>
    <xf numFmtId="0" fontId="0" fillId="0" borderId="8" xfId="0" applyFont="1" applyBorder="1" applyAlignment="1" applyProtection="1">
      <alignment horizontal="left" vertical="center"/>
      <protection locked="0"/>
    </xf>
    <xf numFmtId="0" fontId="0" fillId="0" borderId="9" xfId="0" applyFont="1" applyBorder="1" applyAlignment="1" applyProtection="1">
      <alignment horizontal="left" vertical="center"/>
      <protection locked="0"/>
    </xf>
    <xf numFmtId="9" fontId="0" fillId="0" borderId="8" xfId="4" applyFont="1" applyBorder="1" applyAlignment="1" applyProtection="1">
      <alignment horizontal="center" vertical="center"/>
      <protection locked="0"/>
    </xf>
    <xf numFmtId="9" fontId="0" fillId="0" borderId="9" xfId="4" applyFont="1" applyBorder="1" applyAlignment="1" applyProtection="1">
      <alignment horizontal="center" vertical="center"/>
      <protection locked="0"/>
    </xf>
    <xf numFmtId="168" fontId="0" fillId="0" borderId="8" xfId="1" applyNumberFormat="1" applyFont="1" applyBorder="1" applyAlignment="1" applyProtection="1">
      <alignment horizontal="center" vertical="center"/>
      <protection locked="0"/>
    </xf>
    <xf numFmtId="168" fontId="0" fillId="0" borderId="9" xfId="1" applyNumberFormat="1" applyFont="1" applyBorder="1" applyAlignment="1" applyProtection="1">
      <alignment horizontal="center" vertical="center"/>
      <protection locked="0"/>
    </xf>
    <xf numFmtId="168" fontId="29" fillId="4" borderId="6" xfId="1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left" vertical="center"/>
      <protection locked="0"/>
    </xf>
    <xf numFmtId="0" fontId="0" fillId="0" borderId="16" xfId="0" applyFont="1" applyBorder="1" applyAlignment="1" applyProtection="1">
      <alignment horizontal="left" vertical="center"/>
      <protection locked="0"/>
    </xf>
    <xf numFmtId="0" fontId="0" fillId="0" borderId="0" xfId="0" applyFont="1" applyAlignment="1" applyProtection="1">
      <alignment horizontal="left" vertical="center"/>
      <protection locked="0"/>
    </xf>
    <xf numFmtId="0" fontId="59" fillId="9" borderId="13" xfId="0" applyFont="1" applyFill="1" applyBorder="1" applyAlignment="1" applyProtection="1">
      <alignment horizontal="center" vertical="center" wrapText="1"/>
      <protection locked="0"/>
    </xf>
    <xf numFmtId="0" fontId="59" fillId="9" borderId="14" xfId="0" applyFont="1" applyFill="1" applyBorder="1" applyAlignment="1" applyProtection="1">
      <alignment horizontal="center" vertical="center" wrapText="1"/>
      <protection locked="0"/>
    </xf>
    <xf numFmtId="0" fontId="59" fillId="9" borderId="17" xfId="0" applyFont="1" applyFill="1" applyBorder="1" applyAlignment="1" applyProtection="1">
      <alignment horizontal="center" vertical="center" wrapText="1"/>
      <protection locked="0"/>
    </xf>
    <xf numFmtId="0" fontId="59" fillId="9" borderId="19" xfId="0" applyFont="1" applyFill="1" applyBorder="1" applyAlignment="1" applyProtection="1">
      <alignment horizontal="center" vertical="center" wrapText="1"/>
      <protection locked="0"/>
    </xf>
    <xf numFmtId="0" fontId="59" fillId="9" borderId="13" xfId="0" applyFont="1" applyFill="1" applyBorder="1" applyAlignment="1" applyProtection="1">
      <alignment horizontal="left" vertical="center" wrapText="1"/>
      <protection locked="0"/>
    </xf>
    <xf numFmtId="0" fontId="59" fillId="9" borderId="14" xfId="0" applyFont="1" applyFill="1" applyBorder="1" applyAlignment="1" applyProtection="1">
      <alignment horizontal="left" vertical="center" wrapText="1"/>
      <protection locked="0"/>
    </xf>
    <xf numFmtId="0" fontId="59" fillId="9" borderId="17" xfId="0" applyFont="1" applyFill="1" applyBorder="1" applyAlignment="1" applyProtection="1">
      <alignment horizontal="left" vertical="center" wrapText="1"/>
      <protection locked="0"/>
    </xf>
    <xf numFmtId="0" fontId="59" fillId="9" borderId="19" xfId="0" applyFont="1" applyFill="1" applyBorder="1" applyAlignment="1" applyProtection="1">
      <alignment horizontal="left" vertical="center" wrapText="1"/>
      <protection locked="0"/>
    </xf>
    <xf numFmtId="0" fontId="59" fillId="9" borderId="8" xfId="0" applyFont="1" applyFill="1" applyBorder="1" applyAlignment="1" applyProtection="1">
      <alignment horizontal="center" vertical="center"/>
      <protection hidden="1"/>
    </xf>
    <xf numFmtId="0" fontId="59" fillId="9" borderId="36" xfId="0" applyFont="1" applyFill="1" applyBorder="1" applyAlignment="1" applyProtection="1">
      <alignment horizontal="center" vertical="center"/>
      <protection hidden="1"/>
    </xf>
    <xf numFmtId="0" fontId="59" fillId="9" borderId="9" xfId="0" applyFont="1" applyFill="1" applyBorder="1" applyAlignment="1" applyProtection="1">
      <alignment horizontal="center" vertical="center"/>
      <protection hidden="1"/>
    </xf>
    <xf numFmtId="0" fontId="62" fillId="10" borderId="8" xfId="0" applyFont="1" applyFill="1" applyBorder="1" applyAlignment="1" applyProtection="1">
      <alignment horizontal="center" vertical="center"/>
      <protection hidden="1"/>
    </xf>
    <xf numFmtId="0" fontId="62" fillId="10" borderId="9" xfId="0" applyFont="1" applyFill="1" applyBorder="1" applyAlignment="1" applyProtection="1">
      <alignment horizontal="center" vertical="center"/>
      <protection hidden="1"/>
    </xf>
    <xf numFmtId="0" fontId="58" fillId="9" borderId="8" xfId="0" applyFont="1" applyFill="1" applyBorder="1" applyAlignment="1" applyProtection="1">
      <alignment horizontal="left" vertical="center"/>
      <protection locked="0"/>
    </xf>
    <xf numFmtId="0" fontId="58" fillId="9" borderId="36" xfId="0" applyFont="1" applyFill="1" applyBorder="1" applyAlignment="1" applyProtection="1">
      <alignment horizontal="left" vertical="center"/>
      <protection locked="0"/>
    </xf>
    <xf numFmtId="0" fontId="58" fillId="9" borderId="9" xfId="0" applyFont="1" applyFill="1" applyBorder="1" applyAlignment="1" applyProtection="1">
      <alignment horizontal="left" vertical="center"/>
      <protection locked="0"/>
    </xf>
    <xf numFmtId="0" fontId="55" fillId="0" borderId="18" xfId="0" applyFont="1" applyBorder="1" applyAlignment="1" applyProtection="1">
      <alignment horizontal="center" vertical="center"/>
      <protection locked="0"/>
    </xf>
    <xf numFmtId="0" fontId="56" fillId="9" borderId="13" xfId="0" applyFont="1" applyFill="1" applyBorder="1" applyAlignment="1" applyProtection="1">
      <alignment horizontal="center" vertical="center" wrapText="1"/>
      <protection locked="0"/>
    </xf>
    <xf numFmtId="0" fontId="56" fillId="9" borderId="14" xfId="0" applyFont="1" applyFill="1" applyBorder="1" applyAlignment="1" applyProtection="1">
      <alignment horizontal="center" vertical="center" wrapText="1"/>
      <protection locked="0"/>
    </xf>
    <xf numFmtId="0" fontId="56" fillId="9" borderId="17" xfId="0" applyFont="1" applyFill="1" applyBorder="1" applyAlignment="1" applyProtection="1">
      <alignment horizontal="center" vertical="center" wrapText="1"/>
      <protection locked="0"/>
    </xf>
    <xf numFmtId="0" fontId="56" fillId="9" borderId="19" xfId="0" applyFont="1" applyFill="1" applyBorder="1" applyAlignment="1" applyProtection="1">
      <alignment horizontal="center" vertical="center" wrapText="1"/>
      <protection locked="0"/>
    </xf>
    <xf numFmtId="0" fontId="56" fillId="9" borderId="8" xfId="0" applyFont="1" applyFill="1" applyBorder="1" applyAlignment="1" applyProtection="1">
      <alignment horizontal="center" vertical="center" wrapText="1"/>
      <protection locked="0"/>
    </xf>
    <xf numFmtId="0" fontId="56" fillId="9" borderId="36" xfId="0" applyFont="1" applyFill="1" applyBorder="1" applyAlignment="1" applyProtection="1">
      <alignment horizontal="center" vertical="center" wrapText="1"/>
      <protection locked="0"/>
    </xf>
    <xf numFmtId="0" fontId="56" fillId="9" borderId="9" xfId="0" applyFont="1" applyFill="1" applyBorder="1" applyAlignment="1" applyProtection="1">
      <alignment horizontal="center" vertical="center" wrapText="1"/>
      <protection locked="0"/>
    </xf>
    <xf numFmtId="0" fontId="56" fillId="9" borderId="4" xfId="0" applyFont="1" applyFill="1" applyBorder="1" applyAlignment="1" applyProtection="1">
      <alignment horizontal="center" vertical="center" wrapText="1"/>
      <protection locked="0"/>
    </xf>
    <xf numFmtId="0" fontId="56" fillId="9" borderId="54" xfId="0" applyFont="1" applyFill="1" applyBorder="1" applyAlignment="1" applyProtection="1">
      <alignment horizontal="left" vertical="center" wrapText="1"/>
      <protection locked="0"/>
    </xf>
    <xf numFmtId="0" fontId="56" fillId="9" borderId="48" xfId="0" applyFont="1" applyFill="1" applyBorder="1" applyAlignment="1" applyProtection="1">
      <alignment horizontal="left" vertical="center" wrapText="1"/>
      <protection locked="0"/>
    </xf>
    <xf numFmtId="0" fontId="29" fillId="4" borderId="8" xfId="0" quotePrefix="1" applyFont="1" applyFill="1" applyBorder="1" applyAlignment="1" applyProtection="1">
      <alignment horizontal="center" vertical="center"/>
      <protection locked="0"/>
    </xf>
    <xf numFmtId="0" fontId="29" fillId="4" borderId="9" xfId="0" applyFont="1" applyFill="1" applyBorder="1" applyAlignment="1" applyProtection="1">
      <alignment horizontal="center" vertical="center"/>
      <protection locked="0"/>
    </xf>
    <xf numFmtId="0" fontId="29" fillId="4" borderId="8" xfId="0" applyFont="1" applyFill="1" applyBorder="1" applyAlignment="1" applyProtection="1">
      <alignment horizontal="center" vertical="center"/>
      <protection locked="0"/>
    </xf>
    <xf numFmtId="14" fontId="29" fillId="4" borderId="8" xfId="0" applyNumberFormat="1" applyFont="1" applyFill="1" applyBorder="1" applyAlignment="1" applyProtection="1">
      <alignment horizontal="center" vertical="center"/>
      <protection locked="0"/>
    </xf>
    <xf numFmtId="0" fontId="29" fillId="4" borderId="36" xfId="0" applyFont="1" applyFill="1" applyBorder="1" applyAlignment="1" applyProtection="1">
      <alignment horizontal="center" vertical="center"/>
      <protection locked="0"/>
    </xf>
    <xf numFmtId="0" fontId="63" fillId="0" borderId="4" xfId="0" applyFont="1" applyBorder="1" applyAlignment="1">
      <alignment horizontal="center" wrapText="1"/>
    </xf>
    <xf numFmtId="0" fontId="64" fillId="0" borderId="0" xfId="0" applyFont="1" applyBorder="1" applyAlignment="1">
      <alignment horizontal="right"/>
    </xf>
    <xf numFmtId="0" fontId="64" fillId="0" borderId="11" xfId="0" applyFont="1" applyBorder="1" applyAlignment="1">
      <alignment horizontal="right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74" fillId="0" borderId="4" xfId="0" applyFont="1" applyBorder="1" applyAlignment="1">
      <alignment horizontal="center"/>
    </xf>
    <xf numFmtId="0" fontId="73" fillId="0" borderId="10" xfId="0" applyFont="1" applyBorder="1" applyAlignment="1">
      <alignment horizontal="center"/>
    </xf>
    <xf numFmtId="0" fontId="73" fillId="0" borderId="0" xfId="0" applyFont="1" applyBorder="1" applyAlignment="1">
      <alignment horizontal="center"/>
    </xf>
    <xf numFmtId="0" fontId="73" fillId="0" borderId="11" xfId="0" applyFont="1" applyBorder="1" applyAlignment="1">
      <alignment horizontal="center"/>
    </xf>
    <xf numFmtId="0" fontId="22" fillId="0" borderId="15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42" fillId="6" borderId="0" xfId="0" applyFont="1" applyFill="1" applyBorder="1" applyAlignment="1">
      <alignment vertical="center"/>
    </xf>
    <xf numFmtId="0" fontId="81" fillId="6" borderId="10" xfId="0" applyFont="1" applyFill="1" applyBorder="1" applyAlignment="1">
      <alignment horizontal="left" vertical="center" wrapText="1"/>
    </xf>
    <xf numFmtId="0" fontId="81" fillId="6" borderId="0" xfId="0" applyFont="1" applyFill="1" applyBorder="1" applyAlignment="1">
      <alignment horizontal="left" vertical="center" wrapText="1"/>
    </xf>
    <xf numFmtId="0" fontId="81" fillId="6" borderId="1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/>
    </xf>
    <xf numFmtId="0" fontId="10" fillId="0" borderId="1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6" xfId="0" applyFont="1" applyFill="1" applyBorder="1" applyAlignment="1">
      <alignment horizontal="center"/>
    </xf>
    <xf numFmtId="0" fontId="3" fillId="0" borderId="69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left" vertical="top" wrapText="1"/>
    </xf>
    <xf numFmtId="0" fontId="0" fillId="0" borderId="16" xfId="0" applyFont="1" applyFill="1" applyBorder="1" applyAlignment="1">
      <alignment horizontal="left" vertical="top" wrapText="1"/>
    </xf>
    <xf numFmtId="0" fontId="91" fillId="0" borderId="15" xfId="0" applyFont="1" applyFill="1" applyBorder="1" applyAlignment="1">
      <alignment horizontal="left" vertical="top" wrapText="1"/>
    </xf>
    <xf numFmtId="0" fontId="91" fillId="0" borderId="16" xfId="0" applyFont="1" applyFill="1" applyBorder="1" applyAlignment="1">
      <alignment horizontal="left" vertical="top" wrapText="1"/>
    </xf>
    <xf numFmtId="0" fontId="94" fillId="0" borderId="13" xfId="0" applyFont="1" applyBorder="1" applyAlignment="1">
      <alignment horizontal="left" vertical="top" wrapText="1"/>
    </xf>
    <xf numFmtId="0" fontId="94" fillId="0" borderId="12" xfId="0" applyFont="1" applyBorder="1" applyAlignment="1">
      <alignment horizontal="left" vertical="top" wrapText="1"/>
    </xf>
    <xf numFmtId="0" fontId="94" fillId="0" borderId="14" xfId="0" applyFont="1" applyBorder="1" applyAlignment="1">
      <alignment horizontal="left" vertical="top" wrapText="1"/>
    </xf>
    <xf numFmtId="0" fontId="93" fillId="0" borderId="17" xfId="0" applyFont="1" applyFill="1" applyBorder="1" applyAlignment="1">
      <alignment horizontal="left" vertical="top" wrapText="1"/>
    </xf>
    <xf numFmtId="0" fontId="93" fillId="0" borderId="19" xfId="0" applyFont="1" applyFill="1" applyBorder="1" applyAlignment="1">
      <alignment horizontal="left" vertical="top" wrapText="1"/>
    </xf>
    <xf numFmtId="0" fontId="10" fillId="0" borderId="27" xfId="0" applyFont="1" applyBorder="1" applyAlignment="1">
      <alignment horizontal="left"/>
    </xf>
    <xf numFmtId="0" fontId="10" fillId="0" borderId="29" xfId="0" applyFont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13" fillId="0" borderId="28" xfId="0" applyFont="1" applyBorder="1" applyAlignment="1">
      <alignment horizontal="left"/>
    </xf>
    <xf numFmtId="14" fontId="16" fillId="0" borderId="4" xfId="0" applyNumberFormat="1" applyFont="1" applyBorder="1" applyAlignment="1">
      <alignment horizontal="center" vertical="top" wrapText="1"/>
    </xf>
    <xf numFmtId="0" fontId="16" fillId="0" borderId="4" xfId="0" applyFont="1" applyBorder="1" applyAlignment="1">
      <alignment horizontal="center" vertical="top" wrapText="1"/>
    </xf>
    <xf numFmtId="0" fontId="97" fillId="0" borderId="4" xfId="0" applyFont="1" applyBorder="1" applyAlignment="1">
      <alignment horizontal="center" vertical="center" wrapText="1"/>
    </xf>
    <xf numFmtId="43" fontId="16" fillId="0" borderId="4" xfId="1" applyFont="1" applyBorder="1" applyAlignment="1">
      <alignment horizontal="center" vertical="top" wrapText="1"/>
    </xf>
  </cellXfs>
  <cellStyles count="8">
    <cellStyle name="Comma" xfId="1" builtinId="3"/>
    <cellStyle name="Comma 2" xfId="3"/>
    <cellStyle name="Comma 3" xfId="5"/>
    <cellStyle name="Hyperlink" xfId="7" builtinId="8"/>
    <cellStyle name="Hyperlink 2" xfId="6"/>
    <cellStyle name="Normal" xfId="0" builtinId="0"/>
    <cellStyle name="Normal 2" xfId="2"/>
    <cellStyle name="Percent" xfId="4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371475</xdr:colOff>
      <xdr:row>4</xdr:row>
      <xdr:rowOff>76200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B2FA71FB-4D98-4E48-A60A-49CDC5CB33AE}"/>
            </a:ext>
          </a:extLst>
        </xdr:cNvPr>
        <xdr:cNvSpPr txBox="1"/>
      </xdr:nvSpPr>
      <xdr:spPr>
        <a:xfrm>
          <a:off x="4657725" y="102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njit.sharma@sarestates.in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6.bin"/><Relationship Id="rId1" Type="http://schemas.openxmlformats.org/officeDocument/2006/relationships/hyperlink" Target="mailto:sanjit.sharma@sarestates.in" TargetMode="External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7.bin"/><Relationship Id="rId1" Type="http://schemas.openxmlformats.org/officeDocument/2006/relationships/hyperlink" Target="mailto:sanjit.sharma@sarestates.in" TargetMode="External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8.bin"/><Relationship Id="rId1" Type="http://schemas.openxmlformats.org/officeDocument/2006/relationships/hyperlink" Target="mailto:sanjit.sharma@sarestates.in" TargetMode="External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9.bin"/><Relationship Id="rId1" Type="http://schemas.openxmlformats.org/officeDocument/2006/relationships/hyperlink" Target="mailto:sanjit.sharma@sarestates.in" TargetMode="Externa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hyperlink" Target="mailto:sanjit.sharma@sarestates.in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0.bin"/><Relationship Id="rId1" Type="http://schemas.openxmlformats.org/officeDocument/2006/relationships/hyperlink" Target="mailto:sanjit.sharma@sarestates.in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sanjit.sharma@sarestates.in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sanjit.sharma@sarestates.in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sanjit.sharma@sarestates.in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sanjit.sharma@sarestates.in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sanjit.sharma@sarestates.in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sanjit.sharma@sarestates.in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sanjit.sharma@sarestates.in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njit.sharma@sarestates.in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sanjit.sharma@sarestates.in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sanjit.sharma@sarestates.in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sanjit.sharma@sarestates.in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anjit.sharma@sarestates.in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sanjit.sharma@sarestates.in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sanjit.sharma@sarestates.in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sanjit.sharma@sarestates.in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sanjit.sharma@sarestates.in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mailto:sanjit.sharma@sarestates.in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sanjit.sharma@sarestates.in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8.bin"/><Relationship Id="rId1" Type="http://schemas.openxmlformats.org/officeDocument/2006/relationships/hyperlink" Target="mailto:sanjit.sharma@sarestates.in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sanjit.sharma@sarestates.in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3.bin"/><Relationship Id="rId1" Type="http://schemas.openxmlformats.org/officeDocument/2006/relationships/hyperlink" Target="mailto:sanjit.sharma@sarestates.in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hyperlink" Target="mailto:sanjit.sharma@sarestates.in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1.bin"/><Relationship Id="rId1" Type="http://schemas.openxmlformats.org/officeDocument/2006/relationships/hyperlink" Target="mailto:sanjit.sharma@sarestates.in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2.bin"/><Relationship Id="rId1" Type="http://schemas.openxmlformats.org/officeDocument/2006/relationships/hyperlink" Target="mailto:sanjit.sharma@sarestates.in" TargetMode="Externa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sanjit.sharma@sarestates.in" TargetMode="Externa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1.bin"/><Relationship Id="rId1" Type="http://schemas.openxmlformats.org/officeDocument/2006/relationships/hyperlink" Target="mailto:sanjit.sharma@sarestates.in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6.bin"/><Relationship Id="rId1" Type="http://schemas.openxmlformats.org/officeDocument/2006/relationships/hyperlink" Target="mailto:sanjit.sharma@sarestates.in" TargetMode="Externa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7.bin"/><Relationship Id="rId1" Type="http://schemas.openxmlformats.org/officeDocument/2006/relationships/hyperlink" Target="mailto:sanjit.sharma@sarestates.i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hyperlink" Target="mailto:sanjit.sharma@sarestates.in" TargetMode="External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8.bin"/><Relationship Id="rId1" Type="http://schemas.openxmlformats.org/officeDocument/2006/relationships/hyperlink" Target="mailto:sanjit.sharma@sarestates.in" TargetMode="Externa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0.bin"/><Relationship Id="rId1" Type="http://schemas.openxmlformats.org/officeDocument/2006/relationships/hyperlink" Target="mailto:sanjit.sharma@sarestates.in" TargetMode="External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1.bin"/><Relationship Id="rId1" Type="http://schemas.openxmlformats.org/officeDocument/2006/relationships/hyperlink" Target="mailto:sanjit.sharma@sarestates.in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3.bin"/><Relationship Id="rId1" Type="http://schemas.openxmlformats.org/officeDocument/2006/relationships/hyperlink" Target="mailto:amitc@sarestates.in" TargetMode="Externa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5.bin"/><Relationship Id="rId1" Type="http://schemas.openxmlformats.org/officeDocument/2006/relationships/hyperlink" Target="mailto:sanjit.sharma@sarestates.in" TargetMode="External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6.bin"/><Relationship Id="rId1" Type="http://schemas.openxmlformats.org/officeDocument/2006/relationships/hyperlink" Target="mailto:sanjit.sharma@sarestates.i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7.bin"/><Relationship Id="rId1" Type="http://schemas.openxmlformats.org/officeDocument/2006/relationships/hyperlink" Target="mailto:sanjit.sharma@sarestates.in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8.bin"/><Relationship Id="rId1" Type="http://schemas.openxmlformats.org/officeDocument/2006/relationships/hyperlink" Target="mailto:sanjit.sharma@sarestates.in" TargetMode="Externa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9.bin"/><Relationship Id="rId1" Type="http://schemas.openxmlformats.org/officeDocument/2006/relationships/hyperlink" Target="mailto:sanjit.sharma@sarestates.in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0.bin"/><Relationship Id="rId1" Type="http://schemas.openxmlformats.org/officeDocument/2006/relationships/hyperlink" Target="mailto:sanjit.sharma@sarestates.in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1.bin"/><Relationship Id="rId1" Type="http://schemas.openxmlformats.org/officeDocument/2006/relationships/hyperlink" Target="mailto:sanjit.sharma@sarestates.in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3.bin"/><Relationship Id="rId1" Type="http://schemas.openxmlformats.org/officeDocument/2006/relationships/hyperlink" Target="mailto:sanjit.sharma@sarestates.in" TargetMode="External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4.bin"/><Relationship Id="rId1" Type="http://schemas.openxmlformats.org/officeDocument/2006/relationships/hyperlink" Target="mailto:sanjit.sharma@sarestates.in" TargetMode="Externa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5.bin"/><Relationship Id="rId1" Type="http://schemas.openxmlformats.org/officeDocument/2006/relationships/hyperlink" Target="mailto:sanjit.sharma@sarestates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view="pageBreakPreview" zoomScale="60" workbookViewId="0">
      <selection sqref="A1:XFD1048576"/>
    </sheetView>
  </sheetViews>
  <sheetFormatPr defaultRowHeight="15"/>
  <cols>
    <col min="1" max="1" width="9.7109375" customWidth="1"/>
    <col min="2" max="2" width="32" bestFit="1" customWidth="1"/>
    <col min="3" max="3" width="26" customWidth="1"/>
    <col min="4" max="4" width="4.42578125" customWidth="1"/>
    <col min="5" max="5" width="23" customWidth="1"/>
    <col min="6" max="6" width="41.28515625" customWidth="1"/>
    <col min="7" max="7" width="6.5703125" customWidth="1"/>
  </cols>
  <sheetData>
    <row r="1" spans="1:6" ht="60" customHeight="1" thickBot="1"/>
    <row r="2" spans="1:6" ht="29.25" customHeight="1" thickBot="1">
      <c r="A2" s="1061" t="s">
        <v>7</v>
      </c>
      <c r="B2" s="1062"/>
      <c r="C2" s="1062"/>
      <c r="D2" s="1062"/>
      <c r="E2" s="1062"/>
      <c r="F2" s="1063"/>
    </row>
    <row r="3" spans="1:6" ht="9" customHeight="1" thickBot="1">
      <c r="A3" s="3"/>
      <c r="B3" s="3"/>
      <c r="C3" s="3"/>
      <c r="D3" s="3"/>
      <c r="E3" s="3"/>
      <c r="F3" s="3"/>
    </row>
    <row r="4" spans="1:6" ht="38.450000000000003" customHeight="1" thickBot="1">
      <c r="A4" s="82" t="s">
        <v>111</v>
      </c>
      <c r="B4" s="40"/>
      <c r="C4" s="40"/>
      <c r="D4" s="41"/>
      <c r="E4" s="41"/>
      <c r="F4" s="51" t="s">
        <v>112</v>
      </c>
    </row>
    <row r="5" spans="1:6" ht="27.75" customHeight="1" thickBot="1">
      <c r="A5" s="83" t="s">
        <v>114</v>
      </c>
      <c r="B5" s="4"/>
      <c r="C5" s="4"/>
      <c r="D5" s="4"/>
      <c r="E5" s="4"/>
      <c r="F5" s="17" t="s">
        <v>47</v>
      </c>
    </row>
    <row r="6" spans="1:6" ht="12" customHeight="1" thickBot="1">
      <c r="A6" s="5"/>
      <c r="B6" s="5"/>
      <c r="C6" s="5"/>
      <c r="D6" s="5"/>
      <c r="E6" s="5"/>
      <c r="F6" s="5"/>
    </row>
    <row r="7" spans="1:6" ht="22.5" customHeight="1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7.5" customHeight="1">
      <c r="A8" s="18"/>
      <c r="B8" s="19"/>
      <c r="C8" s="20"/>
      <c r="D8" s="7"/>
      <c r="E8" s="1075"/>
      <c r="F8" s="1076"/>
    </row>
    <row r="9" spans="1:6" ht="25.5" customHeight="1">
      <c r="A9" s="1067" t="s">
        <v>1</v>
      </c>
      <c r="B9" s="1068"/>
      <c r="C9" s="1069"/>
      <c r="D9" s="8"/>
      <c r="E9" s="1067" t="s">
        <v>34</v>
      </c>
      <c r="F9" s="1069"/>
    </row>
    <row r="10" spans="1:6" ht="24" customHeight="1">
      <c r="A10" s="1070" t="s">
        <v>2</v>
      </c>
      <c r="B10" s="1071"/>
      <c r="C10" s="1072"/>
      <c r="D10" s="7"/>
      <c r="E10" s="1073" t="s">
        <v>35</v>
      </c>
      <c r="F10" s="1074"/>
    </row>
    <row r="11" spans="1:6" ht="24" customHeight="1">
      <c r="A11" s="1070" t="s">
        <v>3</v>
      </c>
      <c r="B11" s="1071"/>
      <c r="C11" s="1072"/>
      <c r="D11" s="7"/>
      <c r="E11" s="1073" t="s">
        <v>36</v>
      </c>
      <c r="F11" s="1074"/>
    </row>
    <row r="12" spans="1:6" ht="6.75" customHeight="1">
      <c r="A12" s="21"/>
      <c r="B12" s="22"/>
      <c r="C12" s="23"/>
      <c r="D12" s="7"/>
      <c r="E12" s="1075"/>
      <c r="F12" s="1076"/>
    </row>
    <row r="13" spans="1:6" ht="24" customHeight="1">
      <c r="A13" s="1070" t="s">
        <v>14</v>
      </c>
      <c r="B13" s="1071"/>
      <c r="C13" s="1072"/>
      <c r="D13" s="7"/>
      <c r="E13" s="1073" t="s">
        <v>37</v>
      </c>
      <c r="F13" s="1074"/>
    </row>
    <row r="14" spans="1:6" s="1" customFormat="1" ht="24" customHeight="1">
      <c r="A14" s="1070" t="s">
        <v>4</v>
      </c>
      <c r="B14" s="1071"/>
      <c r="C14" s="1072"/>
      <c r="D14" s="9"/>
      <c r="E14" s="1075"/>
      <c r="F14" s="1076"/>
    </row>
    <row r="15" spans="1:6" s="1" customFormat="1" ht="24" customHeight="1">
      <c r="A15" s="30" t="s">
        <v>33</v>
      </c>
      <c r="B15" s="31"/>
      <c r="C15" s="32"/>
      <c r="D15" s="9"/>
      <c r="E15" s="30" t="s">
        <v>38</v>
      </c>
      <c r="F15" s="32"/>
    </row>
    <row r="16" spans="1:6" s="1" customFormat="1" ht="24" customHeight="1" thickBot="1">
      <c r="A16" s="35" t="s">
        <v>53</v>
      </c>
      <c r="B16" s="36"/>
      <c r="C16" s="37"/>
      <c r="D16" s="9"/>
      <c r="E16" s="35"/>
      <c r="F16" s="37"/>
    </row>
    <row r="17" spans="1:7" ht="24" customHeight="1" thickBot="1">
      <c r="A17" s="1077" t="s">
        <v>5</v>
      </c>
      <c r="B17" s="1078"/>
      <c r="C17" s="1079"/>
      <c r="D17" s="10"/>
      <c r="E17" s="1077" t="s">
        <v>39</v>
      </c>
      <c r="F17" s="1079"/>
    </row>
    <row r="18" spans="1:7" ht="3.4" customHeight="1"/>
    <row r="19" spans="1:7" ht="42" customHeight="1">
      <c r="A19" s="14" t="s">
        <v>8</v>
      </c>
      <c r="B19" s="14" t="s">
        <v>9</v>
      </c>
      <c r="C19" s="14" t="s">
        <v>25</v>
      </c>
      <c r="D19" s="1058" t="s">
        <v>28</v>
      </c>
      <c r="E19" s="1058"/>
      <c r="F19" s="14" t="s">
        <v>10</v>
      </c>
    </row>
    <row r="20" spans="1:7" ht="31.9" customHeight="1">
      <c r="A20" s="16">
        <v>1</v>
      </c>
      <c r="B20" s="43" t="s">
        <v>41</v>
      </c>
      <c r="C20" s="15" t="s">
        <v>42</v>
      </c>
      <c r="D20" s="1059" t="s">
        <v>44</v>
      </c>
      <c r="E20" s="1059"/>
      <c r="F20" s="33" t="s">
        <v>45</v>
      </c>
      <c r="G20" s="2"/>
    </row>
    <row r="21" spans="1:7" ht="49.15" customHeight="1">
      <c r="A21" s="1049" t="s">
        <v>43</v>
      </c>
      <c r="B21" s="1050"/>
      <c r="C21" s="1051"/>
      <c r="D21" s="1045" t="s">
        <v>113</v>
      </c>
      <c r="E21" s="1046"/>
      <c r="F21" s="27">
        <f>7326000*3%</f>
        <v>219780</v>
      </c>
    </row>
    <row r="22" spans="1:7" ht="43.5" customHeight="1">
      <c r="A22" s="1052"/>
      <c r="B22" s="1053"/>
      <c r="C22" s="1054"/>
      <c r="D22" s="1045" t="s">
        <v>29</v>
      </c>
      <c r="E22" s="1046"/>
      <c r="F22" s="27">
        <v>0</v>
      </c>
    </row>
    <row r="23" spans="1:7" ht="47.65" customHeight="1">
      <c r="A23" s="1052"/>
      <c r="B23" s="1053"/>
      <c r="C23" s="1054"/>
      <c r="D23" s="1040" t="s">
        <v>31</v>
      </c>
      <c r="E23" s="1041"/>
      <c r="F23" s="28">
        <f>F21-F22</f>
        <v>219780</v>
      </c>
    </row>
    <row r="24" spans="1:7" ht="43.15" customHeight="1">
      <c r="A24" s="1052" t="s">
        <v>62</v>
      </c>
      <c r="B24" s="1053"/>
      <c r="C24" s="1054"/>
      <c r="D24" s="1045" t="s">
        <v>26</v>
      </c>
      <c r="E24" s="1046"/>
      <c r="F24" s="25"/>
    </row>
    <row r="25" spans="1:7" ht="25.9" customHeight="1">
      <c r="A25" s="1052"/>
      <c r="B25" s="1053"/>
      <c r="C25" s="1054"/>
      <c r="D25" s="1043" t="s">
        <v>11</v>
      </c>
      <c r="E25" s="1044"/>
      <c r="F25" s="24" t="s">
        <v>30</v>
      </c>
    </row>
    <row r="26" spans="1:7" ht="25.9" customHeight="1">
      <c r="A26" s="1052"/>
      <c r="B26" s="1053"/>
      <c r="C26" s="1054"/>
      <c r="D26" s="1043" t="s">
        <v>12</v>
      </c>
      <c r="E26" s="1044"/>
      <c r="F26" s="24" t="s">
        <v>30</v>
      </c>
    </row>
    <row r="27" spans="1:7" ht="25.9" customHeight="1">
      <c r="A27" s="1052" t="s">
        <v>61</v>
      </c>
      <c r="B27" s="1053"/>
      <c r="C27" s="1054"/>
      <c r="D27" s="1043" t="s">
        <v>27</v>
      </c>
      <c r="E27" s="1044"/>
      <c r="F27" s="28">
        <v>39561</v>
      </c>
    </row>
    <row r="28" spans="1:7" ht="48.4" customHeight="1">
      <c r="A28" s="1055"/>
      <c r="B28" s="1056"/>
      <c r="C28" s="1057"/>
      <c r="D28" s="1047" t="s">
        <v>13</v>
      </c>
      <c r="E28" s="1048"/>
      <c r="F28" s="29">
        <f>F23+F27</f>
        <v>259341</v>
      </c>
    </row>
    <row r="29" spans="1:7" ht="28.5" customHeight="1">
      <c r="A29" s="1042" t="s">
        <v>110</v>
      </c>
      <c r="B29" s="1042"/>
      <c r="C29" s="1042"/>
      <c r="D29" s="1042"/>
      <c r="E29" s="1042"/>
      <c r="F29" s="1042"/>
    </row>
    <row r="30" spans="1:7" ht="16.5" customHeight="1">
      <c r="A30" s="11"/>
      <c r="B30" s="11"/>
      <c r="C30" s="11"/>
      <c r="D30" s="12"/>
      <c r="E30" s="12"/>
      <c r="F30" s="13" t="s">
        <v>22</v>
      </c>
    </row>
    <row r="31" spans="1:7" ht="21">
      <c r="A31" s="5" t="s">
        <v>15</v>
      </c>
      <c r="B31" s="26"/>
      <c r="C31" s="26"/>
      <c r="D31" s="26"/>
      <c r="E31" s="26"/>
      <c r="F31" s="26"/>
    </row>
    <row r="32" spans="1:7" ht="18.75" customHeight="1">
      <c r="A32" s="5" t="s">
        <v>17</v>
      </c>
      <c r="B32" s="26"/>
      <c r="C32" s="26"/>
      <c r="D32" s="26"/>
      <c r="E32" s="1039" t="s">
        <v>20</v>
      </c>
      <c r="F32" s="1039"/>
    </row>
    <row r="33" spans="1:6" ht="18.75" customHeight="1">
      <c r="A33" s="5" t="s">
        <v>18</v>
      </c>
      <c r="B33" s="26"/>
      <c r="C33" s="26"/>
      <c r="D33" s="26"/>
      <c r="E33" s="1060" t="s">
        <v>21</v>
      </c>
      <c r="F33" s="1060"/>
    </row>
    <row r="34" spans="1:6" ht="18.75" customHeight="1">
      <c r="A34" s="5" t="s">
        <v>16</v>
      </c>
      <c r="B34" s="26"/>
      <c r="C34" s="26"/>
      <c r="D34" s="26"/>
      <c r="E34" s="26"/>
      <c r="F34" s="26"/>
    </row>
    <row r="35" spans="1:6" ht="18.75" customHeight="1">
      <c r="A35" s="5" t="s">
        <v>19</v>
      </c>
      <c r="B35" s="26"/>
      <c r="C35" s="26"/>
      <c r="D35" s="26"/>
      <c r="E35" s="26"/>
      <c r="F35" s="26"/>
    </row>
    <row r="36" spans="1:6" ht="18.75" customHeight="1">
      <c r="B36" s="26"/>
      <c r="C36" s="26"/>
      <c r="D36" s="26"/>
      <c r="E36" s="26"/>
      <c r="F36" s="26"/>
    </row>
    <row r="37" spans="1:6" ht="21">
      <c r="A37" s="5" t="s">
        <v>54</v>
      </c>
      <c r="B37" s="5"/>
      <c r="C37" s="26"/>
      <c r="D37" s="26"/>
      <c r="E37" s="1039" t="s">
        <v>23</v>
      </c>
      <c r="F37" s="1039"/>
    </row>
    <row r="38" spans="1:6" ht="23.25" customHeight="1">
      <c r="A38" s="5"/>
      <c r="B38" s="5" t="s">
        <v>55</v>
      </c>
      <c r="C38" s="26"/>
      <c r="D38" s="26"/>
      <c r="E38" s="26"/>
      <c r="F38" s="26"/>
    </row>
    <row r="39" spans="1:6" ht="23.25" customHeight="1">
      <c r="A39" s="26"/>
      <c r="B39" s="26"/>
      <c r="C39" s="26"/>
      <c r="D39" s="26"/>
      <c r="E39" s="26"/>
      <c r="F39" s="26"/>
    </row>
    <row r="40" spans="1:6" ht="23.25" customHeight="1">
      <c r="A40" s="26"/>
      <c r="B40" s="26"/>
      <c r="C40" s="26"/>
      <c r="D40" s="26"/>
      <c r="E40" s="26"/>
      <c r="F40" s="26"/>
    </row>
    <row r="41" spans="1:6" ht="18.75">
      <c r="A41" s="26"/>
      <c r="B41" s="26"/>
      <c r="C41" s="26"/>
      <c r="D41" s="26"/>
      <c r="E41" s="1039" t="s">
        <v>24</v>
      </c>
      <c r="F41" s="1039"/>
    </row>
  </sheetData>
  <mergeCells count="35">
    <mergeCell ref="A14:C14"/>
    <mergeCell ref="A17:C17"/>
    <mergeCell ref="A13:C13"/>
    <mergeCell ref="E11:F11"/>
    <mergeCell ref="E12:F12"/>
    <mergeCell ref="E14:F14"/>
    <mergeCell ref="E17:F17"/>
    <mergeCell ref="E13:F13"/>
    <mergeCell ref="A2:F2"/>
    <mergeCell ref="A7:C7"/>
    <mergeCell ref="A9:C9"/>
    <mergeCell ref="A10:C10"/>
    <mergeCell ref="A11:C11"/>
    <mergeCell ref="E9:F9"/>
    <mergeCell ref="E10:F10"/>
    <mergeCell ref="E7:F7"/>
    <mergeCell ref="E8:F8"/>
    <mergeCell ref="D19:E19"/>
    <mergeCell ref="D20:E20"/>
    <mergeCell ref="E32:F32"/>
    <mergeCell ref="E33:F33"/>
    <mergeCell ref="E37:F37"/>
    <mergeCell ref="D21:E21"/>
    <mergeCell ref="E41:F41"/>
    <mergeCell ref="D23:E23"/>
    <mergeCell ref="A29:F29"/>
    <mergeCell ref="D27:E27"/>
    <mergeCell ref="D22:E22"/>
    <mergeCell ref="D24:E24"/>
    <mergeCell ref="D25:E25"/>
    <mergeCell ref="D26:E26"/>
    <mergeCell ref="D28:E28"/>
    <mergeCell ref="A21:C23"/>
    <mergeCell ref="A24:C26"/>
    <mergeCell ref="A27:C28"/>
  </mergeCells>
  <hyperlinks>
    <hyperlink ref="B38" r:id="rId1" display="sanjit.sharma@sarestates.in"/>
  </hyperlinks>
  <printOptions horizontalCentered="1" verticalCentered="1"/>
  <pageMargins left="0" right="0" top="0" bottom="0" header="0" footer="0"/>
  <pageSetup paperSize="9" scale="70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9:P57"/>
  <sheetViews>
    <sheetView view="pageBreakPreview" zoomScale="60" workbookViewId="0">
      <selection activeCell="A12" sqref="A12:P12"/>
    </sheetView>
  </sheetViews>
  <sheetFormatPr defaultRowHeight="15"/>
  <cols>
    <col min="1" max="1" width="3.28515625" customWidth="1"/>
    <col min="2" max="2" width="20.28515625" customWidth="1"/>
    <col min="3" max="3" width="7.7109375" customWidth="1"/>
    <col min="4" max="4" width="7.85546875" customWidth="1"/>
    <col min="5" max="5" width="6.7109375" customWidth="1"/>
    <col min="6" max="6" width="6.28515625" bestFit="1" customWidth="1"/>
    <col min="7" max="7" width="8" bestFit="1" customWidth="1"/>
    <col min="8" max="8" width="10.7109375" customWidth="1"/>
    <col min="9" max="9" width="6.140625" customWidth="1"/>
    <col min="10" max="10" width="10.140625" bestFit="1" customWidth="1"/>
    <col min="11" max="11" width="4.5703125" customWidth="1"/>
    <col min="12" max="12" width="7.7109375" customWidth="1"/>
    <col min="13" max="13" width="5" customWidth="1"/>
    <col min="14" max="14" width="8.85546875" customWidth="1"/>
    <col min="15" max="15" width="8.28515625" customWidth="1"/>
    <col min="16" max="16" width="2.85546875" customWidth="1"/>
  </cols>
  <sheetData>
    <row r="9" spans="1:16" ht="15.75" thickBot="1"/>
    <row r="10" spans="1:16" ht="16.149999999999999" customHeight="1">
      <c r="A10" s="1196" t="s">
        <v>134</v>
      </c>
      <c r="B10" s="1197"/>
      <c r="C10" s="1197"/>
      <c r="D10" s="1197"/>
      <c r="E10" s="1197"/>
      <c r="F10" s="1197"/>
      <c r="G10" s="1197"/>
      <c r="H10" s="1197"/>
      <c r="I10" s="1197"/>
      <c r="J10" s="1197"/>
      <c r="K10" s="1197"/>
      <c r="L10" s="1197"/>
      <c r="M10" s="1197"/>
      <c r="N10" s="1197"/>
      <c r="O10" s="1197"/>
      <c r="P10" s="1198"/>
    </row>
    <row r="11" spans="1:16" ht="16.149999999999999" customHeight="1">
      <c r="A11" s="1199"/>
      <c r="B11" s="1200"/>
      <c r="C11" s="1200"/>
      <c r="D11" s="1200"/>
      <c r="E11" s="1200"/>
      <c r="F11" s="1200"/>
      <c r="G11" s="1200"/>
      <c r="H11" s="1200"/>
      <c r="I11" s="1200"/>
      <c r="J11" s="1200"/>
      <c r="K11" s="1200"/>
      <c r="L11" s="1200"/>
      <c r="M11" s="1200"/>
      <c r="N11" s="1200"/>
      <c r="O11" s="1200"/>
      <c r="P11" s="1201"/>
    </row>
    <row r="12" spans="1:16" ht="38.450000000000003" customHeight="1" thickBot="1">
      <c r="A12" s="1202" t="s">
        <v>135</v>
      </c>
      <c r="B12" s="1203"/>
      <c r="C12" s="1203"/>
      <c r="D12" s="1203"/>
      <c r="E12" s="1203"/>
      <c r="F12" s="1203"/>
      <c r="G12" s="1203"/>
      <c r="H12" s="1203"/>
      <c r="I12" s="1203"/>
      <c r="J12" s="1203"/>
      <c r="K12" s="1203"/>
      <c r="L12" s="1203"/>
      <c r="M12" s="1203"/>
      <c r="N12" s="1203"/>
      <c r="O12" s="1203"/>
      <c r="P12" s="1204"/>
    </row>
    <row r="13" spans="1:16" ht="11.1" customHeight="1" thickBot="1">
      <c r="A13" s="1107"/>
      <c r="B13" s="1170"/>
      <c r="C13" s="1170"/>
      <c r="D13" s="1170"/>
      <c r="E13" s="1170"/>
      <c r="F13" s="1170"/>
      <c r="G13" s="1170"/>
      <c r="H13" s="1170"/>
      <c r="I13" s="1170"/>
      <c r="J13" s="1170"/>
      <c r="K13" s="1170"/>
      <c r="L13" s="1170"/>
      <c r="M13" s="1170"/>
      <c r="N13" s="1170"/>
      <c r="O13" s="1170"/>
      <c r="P13" s="1108"/>
    </row>
    <row r="14" spans="1:16" ht="16.149999999999999" customHeight="1">
      <c r="A14" s="1205" t="s">
        <v>136</v>
      </c>
      <c r="B14" s="1206"/>
      <c r="C14" s="1206"/>
      <c r="D14" s="1206"/>
      <c r="E14" s="1206"/>
      <c r="F14" s="1206"/>
      <c r="G14" s="1206"/>
      <c r="H14" s="1206"/>
      <c r="I14" s="1206"/>
      <c r="J14" s="1206"/>
      <c r="K14" s="1206"/>
      <c r="L14" s="1206"/>
      <c r="M14" s="1206"/>
      <c r="N14" s="1206"/>
      <c r="O14" s="1206"/>
      <c r="P14" s="1207"/>
    </row>
    <row r="15" spans="1:16" ht="16.149999999999999" customHeight="1" thickBot="1">
      <c r="A15" s="1208"/>
      <c r="B15" s="1209"/>
      <c r="C15" s="1209"/>
      <c r="D15" s="1209"/>
      <c r="E15" s="1209"/>
      <c r="F15" s="1209"/>
      <c r="G15" s="1209"/>
      <c r="H15" s="1209"/>
      <c r="I15" s="1209"/>
      <c r="J15" s="1209"/>
      <c r="K15" s="1209"/>
      <c r="L15" s="1209"/>
      <c r="M15" s="1209"/>
      <c r="N15" s="1209"/>
      <c r="O15" s="1209"/>
      <c r="P15" s="1210"/>
    </row>
    <row r="16" spans="1:16" ht="16.149999999999999" customHeight="1">
      <c r="A16" s="1211" t="s">
        <v>137</v>
      </c>
      <c r="B16" s="1212"/>
      <c r="C16" s="1212"/>
      <c r="D16" s="1212"/>
      <c r="E16" s="1212"/>
      <c r="F16" s="1212"/>
      <c r="G16" s="1212"/>
      <c r="H16" s="1212"/>
      <c r="I16" s="1213"/>
      <c r="J16" s="1214" t="s">
        <v>193</v>
      </c>
      <c r="K16" s="1214"/>
      <c r="L16" s="1214"/>
      <c r="M16" s="1214"/>
      <c r="N16" s="1214"/>
      <c r="O16" s="1214"/>
      <c r="P16" s="1215"/>
    </row>
    <row r="17" spans="1:16" ht="16.149999999999999" customHeight="1">
      <c r="A17" s="1165" t="s">
        <v>139</v>
      </c>
      <c r="B17" s="1166"/>
      <c r="C17" s="1166"/>
      <c r="D17" s="1166"/>
      <c r="E17" s="1166"/>
      <c r="F17" s="1166"/>
      <c r="G17" s="1166"/>
      <c r="H17" s="1166"/>
      <c r="I17" s="1182"/>
      <c r="J17" s="1183" t="s">
        <v>194</v>
      </c>
      <c r="K17" s="1183"/>
      <c r="L17" s="1183"/>
      <c r="M17" s="1183"/>
      <c r="N17" s="1183"/>
      <c r="O17" s="1183"/>
      <c r="P17" s="1184"/>
    </row>
    <row r="18" spans="1:16" ht="16.149999999999999" customHeight="1">
      <c r="A18" s="1185" t="s">
        <v>141</v>
      </c>
      <c r="B18" s="1186"/>
      <c r="C18" s="1186"/>
      <c r="D18" s="1186"/>
      <c r="E18" s="1186"/>
      <c r="F18" s="1186"/>
      <c r="G18" s="1186"/>
      <c r="H18" s="1186"/>
      <c r="I18" s="84"/>
      <c r="J18" s="1183"/>
      <c r="K18" s="1183"/>
      <c r="L18" s="1183"/>
      <c r="M18" s="1183"/>
      <c r="N18" s="1183"/>
      <c r="O18" s="1183"/>
      <c r="P18" s="1184"/>
    </row>
    <row r="19" spans="1:16" ht="16.149999999999999" customHeight="1" thickBot="1">
      <c r="A19" s="1187" t="s">
        <v>142</v>
      </c>
      <c r="B19" s="1188"/>
      <c r="C19" s="1188"/>
      <c r="D19" s="1188"/>
      <c r="E19" s="1188"/>
      <c r="F19" s="1188"/>
      <c r="G19" s="85"/>
      <c r="H19" s="86" t="s">
        <v>143</v>
      </c>
      <c r="I19" s="87">
        <v>29</v>
      </c>
      <c r="J19" s="1189" t="s">
        <v>144</v>
      </c>
      <c r="K19" s="1189"/>
      <c r="L19" s="1189"/>
      <c r="M19" s="1189"/>
      <c r="N19" s="1189"/>
      <c r="O19" s="1189"/>
      <c r="P19" s="1190"/>
    </row>
    <row r="20" spans="1:16" ht="16.149999999999999" customHeight="1" thickBot="1">
      <c r="A20" s="1191"/>
      <c r="B20" s="1192"/>
      <c r="C20" s="1192"/>
      <c r="D20" s="1192"/>
      <c r="E20" s="1192"/>
      <c r="F20" s="1192"/>
      <c r="G20" s="1192"/>
      <c r="H20" s="1192"/>
      <c r="I20" s="1192"/>
      <c r="J20" s="1192"/>
      <c r="K20" s="1192"/>
      <c r="L20" s="1192"/>
      <c r="M20" s="1192"/>
      <c r="N20" s="1192"/>
      <c r="O20" s="1192"/>
      <c r="P20" s="1193"/>
    </row>
    <row r="21" spans="1:16" ht="16.149999999999999" customHeight="1" thickBot="1">
      <c r="A21" s="1147" t="s">
        <v>145</v>
      </c>
      <c r="B21" s="1148"/>
      <c r="C21" s="1148"/>
      <c r="D21" s="1148"/>
      <c r="E21" s="1148"/>
      <c r="F21" s="1148"/>
      <c r="G21" s="1148"/>
      <c r="H21" s="1148"/>
      <c r="I21" s="1194"/>
      <c r="J21" s="1147" t="s">
        <v>146</v>
      </c>
      <c r="K21" s="1148"/>
      <c r="L21" s="1148"/>
      <c r="M21" s="1148"/>
      <c r="N21" s="1148"/>
      <c r="O21" s="1148"/>
      <c r="P21" s="1194"/>
    </row>
    <row r="22" spans="1:16" ht="16.149999999999999" customHeight="1">
      <c r="A22" s="1149" t="s">
        <v>188</v>
      </c>
      <c r="B22" s="1150"/>
      <c r="C22" s="1150"/>
      <c r="D22" s="1150"/>
      <c r="E22" s="1150"/>
      <c r="F22" s="1150"/>
      <c r="G22" s="1150"/>
      <c r="H22" s="1150"/>
      <c r="I22" s="1195"/>
      <c r="J22" s="1149" t="s">
        <v>148</v>
      </c>
      <c r="K22" s="1150"/>
      <c r="L22" s="1150"/>
      <c r="M22" s="1150"/>
      <c r="N22" s="1150"/>
      <c r="O22" s="1150"/>
      <c r="P22" s="1195"/>
    </row>
    <row r="23" spans="1:16" ht="16.149999999999999" customHeight="1">
      <c r="A23" s="1176" t="s">
        <v>149</v>
      </c>
      <c r="B23" s="1177"/>
      <c r="C23" s="1177"/>
      <c r="D23" s="1177"/>
      <c r="E23" s="1177"/>
      <c r="F23" s="1177"/>
      <c r="G23" s="1177"/>
      <c r="H23" s="1177"/>
      <c r="I23" s="1178"/>
      <c r="J23" s="1176" t="s">
        <v>150</v>
      </c>
      <c r="K23" s="1177"/>
      <c r="L23" s="1177"/>
      <c r="M23" s="1177"/>
      <c r="N23" s="1177"/>
      <c r="O23" s="1177"/>
      <c r="P23" s="1178"/>
    </row>
    <row r="24" spans="1:16" ht="16.149999999999999" customHeight="1">
      <c r="A24" s="1179"/>
      <c r="B24" s="1180"/>
      <c r="C24" s="1180"/>
      <c r="D24" s="1180"/>
      <c r="E24" s="1180"/>
      <c r="F24" s="1180"/>
      <c r="G24" s="1180"/>
      <c r="H24" s="1180"/>
      <c r="I24" s="1181"/>
      <c r="J24" s="1179"/>
      <c r="K24" s="1180"/>
      <c r="L24" s="1180"/>
      <c r="M24" s="1180"/>
      <c r="N24" s="1180"/>
      <c r="O24" s="1180"/>
      <c r="P24" s="1181"/>
    </row>
    <row r="25" spans="1:16" ht="16.149999999999999" customHeight="1">
      <c r="A25" s="1165" t="s">
        <v>189</v>
      </c>
      <c r="B25" s="1166"/>
      <c r="C25" s="1166"/>
      <c r="D25" s="1166"/>
      <c r="E25" s="1166"/>
      <c r="F25" s="1166"/>
      <c r="G25" s="1166"/>
      <c r="H25" s="1166"/>
      <c r="I25" s="1167"/>
      <c r="J25" s="1165" t="s">
        <v>152</v>
      </c>
      <c r="K25" s="1166"/>
      <c r="L25" s="1166"/>
      <c r="M25" s="1166"/>
      <c r="N25" s="1166"/>
      <c r="O25" s="1166"/>
      <c r="P25" s="1167"/>
    </row>
    <row r="26" spans="1:16" ht="16.149999999999999" customHeight="1" thickBot="1">
      <c r="A26" s="1135" t="s">
        <v>153</v>
      </c>
      <c r="B26" s="1136"/>
      <c r="C26" s="1136"/>
      <c r="D26" s="1136"/>
      <c r="E26" s="1136"/>
      <c r="F26" s="1136"/>
      <c r="G26" s="88"/>
      <c r="H26" s="86" t="s">
        <v>143</v>
      </c>
      <c r="I26" s="89">
        <v>29</v>
      </c>
      <c r="J26" s="1135" t="s">
        <v>142</v>
      </c>
      <c r="K26" s="1136"/>
      <c r="L26" s="1136"/>
      <c r="M26" s="1136"/>
      <c r="N26" s="1136"/>
      <c r="O26" s="86" t="s">
        <v>143</v>
      </c>
      <c r="P26" s="89">
        <v>29</v>
      </c>
    </row>
    <row r="27" spans="1:16" ht="11.1" customHeight="1" thickBot="1">
      <c r="A27" s="1168"/>
      <c r="B27" s="1169"/>
      <c r="C27" s="1169"/>
      <c r="D27" s="1169"/>
      <c r="E27" s="1169"/>
      <c r="F27" s="1169"/>
      <c r="G27" s="1169"/>
      <c r="H27" s="1169"/>
      <c r="I27" s="1169"/>
      <c r="J27" s="1170"/>
      <c r="K27" s="1170"/>
      <c r="L27" s="1170"/>
      <c r="M27" s="1170"/>
      <c r="N27" s="1170"/>
      <c r="O27" s="1170"/>
      <c r="P27" s="1108"/>
    </row>
    <row r="28" spans="1:16">
      <c r="A28" s="1171" t="s">
        <v>154</v>
      </c>
      <c r="B28" s="1173" t="s">
        <v>155</v>
      </c>
      <c r="C28" s="1173" t="s">
        <v>156</v>
      </c>
      <c r="D28" s="1173" t="s">
        <v>157</v>
      </c>
      <c r="E28" s="1173" t="s">
        <v>158</v>
      </c>
      <c r="F28" s="1173" t="s">
        <v>159</v>
      </c>
      <c r="G28" s="1175" t="s">
        <v>160</v>
      </c>
      <c r="H28" s="1173" t="s">
        <v>161</v>
      </c>
      <c r="I28" s="1173" t="s">
        <v>162</v>
      </c>
      <c r="J28" s="1173" t="s">
        <v>163</v>
      </c>
      <c r="K28" s="1156" t="s">
        <v>164</v>
      </c>
      <c r="L28" s="1164"/>
      <c r="M28" s="1156" t="s">
        <v>165</v>
      </c>
      <c r="N28" s="1157"/>
      <c r="O28" s="1158" t="s">
        <v>166</v>
      </c>
      <c r="P28" s="1159"/>
    </row>
    <row r="29" spans="1:16">
      <c r="A29" s="1172"/>
      <c r="B29" s="1174"/>
      <c r="C29" s="1174"/>
      <c r="D29" s="1174"/>
      <c r="E29" s="1174"/>
      <c r="F29" s="1174"/>
      <c r="G29" s="1173"/>
      <c r="H29" s="1174"/>
      <c r="I29" s="1174"/>
      <c r="J29" s="1174"/>
      <c r="K29" s="90" t="s">
        <v>159</v>
      </c>
      <c r="L29" s="91" t="s">
        <v>167</v>
      </c>
      <c r="M29" s="90" t="s">
        <v>159</v>
      </c>
      <c r="N29" s="90" t="s">
        <v>167</v>
      </c>
      <c r="O29" s="1160"/>
      <c r="P29" s="1161"/>
    </row>
    <row r="30" spans="1:16" ht="26.25">
      <c r="A30" s="92">
        <v>1</v>
      </c>
      <c r="B30" s="115" t="s">
        <v>195</v>
      </c>
      <c r="C30" s="113">
        <v>997222</v>
      </c>
      <c r="D30" s="113" t="s">
        <v>196</v>
      </c>
      <c r="E30" s="97">
        <v>1350</v>
      </c>
      <c r="F30" s="97">
        <v>3804.2222222222222</v>
      </c>
      <c r="G30" s="97">
        <f>E30*F30</f>
        <v>5135700</v>
      </c>
      <c r="H30" s="98">
        <f>G30*2%</f>
        <v>102714</v>
      </c>
      <c r="I30" s="97"/>
      <c r="J30" s="98">
        <f>H30</f>
        <v>102714</v>
      </c>
      <c r="K30" s="97">
        <v>9</v>
      </c>
      <c r="L30" s="99">
        <f>K30*J30/100</f>
        <v>9244.26</v>
      </c>
      <c r="M30" s="97">
        <v>9</v>
      </c>
      <c r="N30" s="98">
        <f>M30*J30/100</f>
        <v>9244.26</v>
      </c>
      <c r="O30" s="1162">
        <f>J30+L30+N30</f>
        <v>121202.51999999999</v>
      </c>
      <c r="P30" s="1163"/>
    </row>
    <row r="31" spans="1:16" ht="26.25">
      <c r="A31" s="92">
        <v>2</v>
      </c>
      <c r="B31" s="115" t="s">
        <v>195</v>
      </c>
      <c r="C31" s="113">
        <v>997222</v>
      </c>
      <c r="D31" s="97"/>
      <c r="E31" s="97"/>
      <c r="F31" s="97"/>
      <c r="G31" s="97"/>
      <c r="H31" s="97">
        <v>8475</v>
      </c>
      <c r="I31" s="97"/>
      <c r="J31" s="97">
        <f t="shared" ref="J31:J37" si="0">H31-I31</f>
        <v>8475</v>
      </c>
      <c r="K31" s="97">
        <v>9</v>
      </c>
      <c r="L31" s="100">
        <f t="shared" ref="L31:L37" si="1">J31*K31/100</f>
        <v>762.75</v>
      </c>
      <c r="M31" s="97">
        <v>9</v>
      </c>
      <c r="N31" s="97">
        <f t="shared" ref="N31:N37" si="2">J31*M31/100</f>
        <v>762.75</v>
      </c>
      <c r="O31" s="1154">
        <f t="shared" ref="O31:O37" si="3">J31+L31+N31</f>
        <v>10000.5</v>
      </c>
      <c r="P31" s="1155"/>
    </row>
    <row r="32" spans="1:16" ht="16.149999999999999" customHeight="1">
      <c r="A32" s="92"/>
      <c r="B32" s="97"/>
      <c r="C32" s="97"/>
      <c r="D32" s="97"/>
      <c r="E32" s="97"/>
      <c r="F32" s="97"/>
      <c r="G32" s="97"/>
      <c r="H32" s="97">
        <f t="shared" ref="H32:H38" si="4">G32*2%</f>
        <v>0</v>
      </c>
      <c r="I32" s="97"/>
      <c r="J32" s="97">
        <f t="shared" si="0"/>
        <v>0</v>
      </c>
      <c r="K32" s="97"/>
      <c r="L32" s="100">
        <f t="shared" si="1"/>
        <v>0</v>
      </c>
      <c r="M32" s="97"/>
      <c r="N32" s="97">
        <f t="shared" si="2"/>
        <v>0</v>
      </c>
      <c r="O32" s="1154">
        <f t="shared" si="3"/>
        <v>0</v>
      </c>
      <c r="P32" s="1155"/>
    </row>
    <row r="33" spans="1:16" ht="16.149999999999999" customHeight="1">
      <c r="A33" s="92"/>
      <c r="B33" s="97"/>
      <c r="C33" s="97"/>
      <c r="D33" s="97"/>
      <c r="E33" s="97"/>
      <c r="F33" s="97"/>
      <c r="G33" s="97"/>
      <c r="H33" s="97">
        <f t="shared" si="4"/>
        <v>0</v>
      </c>
      <c r="I33" s="97"/>
      <c r="J33" s="97">
        <f t="shared" si="0"/>
        <v>0</v>
      </c>
      <c r="K33" s="97"/>
      <c r="L33" s="100">
        <f t="shared" si="1"/>
        <v>0</v>
      </c>
      <c r="M33" s="97"/>
      <c r="N33" s="97">
        <f t="shared" si="2"/>
        <v>0</v>
      </c>
      <c r="O33" s="1154">
        <f t="shared" si="3"/>
        <v>0</v>
      </c>
      <c r="P33" s="1155"/>
    </row>
    <row r="34" spans="1:16" ht="16.149999999999999" customHeight="1">
      <c r="A34" s="92"/>
      <c r="B34" s="97"/>
      <c r="C34" s="97"/>
      <c r="D34" s="97"/>
      <c r="E34" s="97"/>
      <c r="F34" s="97"/>
      <c r="G34" s="97"/>
      <c r="H34" s="97">
        <f t="shared" si="4"/>
        <v>0</v>
      </c>
      <c r="I34" s="97"/>
      <c r="J34" s="97">
        <f t="shared" si="0"/>
        <v>0</v>
      </c>
      <c r="K34" s="97"/>
      <c r="L34" s="100">
        <f t="shared" si="1"/>
        <v>0</v>
      </c>
      <c r="M34" s="97"/>
      <c r="N34" s="97">
        <f t="shared" si="2"/>
        <v>0</v>
      </c>
      <c r="O34" s="1154">
        <f t="shared" si="3"/>
        <v>0</v>
      </c>
      <c r="P34" s="1155"/>
    </row>
    <row r="35" spans="1:16" ht="16.149999999999999" customHeight="1">
      <c r="A35" s="92"/>
      <c r="B35" s="97"/>
      <c r="C35" s="97"/>
      <c r="D35" s="97"/>
      <c r="E35" s="97"/>
      <c r="F35" s="97"/>
      <c r="G35" s="97"/>
      <c r="H35" s="97">
        <f t="shared" si="4"/>
        <v>0</v>
      </c>
      <c r="I35" s="97"/>
      <c r="J35" s="97">
        <f t="shared" si="0"/>
        <v>0</v>
      </c>
      <c r="K35" s="97"/>
      <c r="L35" s="100">
        <f t="shared" si="1"/>
        <v>0</v>
      </c>
      <c r="M35" s="97"/>
      <c r="N35" s="97">
        <f t="shared" si="2"/>
        <v>0</v>
      </c>
      <c r="O35" s="1154">
        <f t="shared" si="3"/>
        <v>0</v>
      </c>
      <c r="P35" s="1155"/>
    </row>
    <row r="36" spans="1:16" ht="16.149999999999999" customHeight="1">
      <c r="A36" s="92"/>
      <c r="B36" s="97"/>
      <c r="C36" s="97"/>
      <c r="D36" s="97"/>
      <c r="E36" s="97"/>
      <c r="F36" s="97"/>
      <c r="G36" s="97"/>
      <c r="H36" s="97">
        <f t="shared" si="4"/>
        <v>0</v>
      </c>
      <c r="I36" s="97"/>
      <c r="J36" s="97">
        <f t="shared" si="0"/>
        <v>0</v>
      </c>
      <c r="K36" s="97"/>
      <c r="L36" s="100">
        <f t="shared" si="1"/>
        <v>0</v>
      </c>
      <c r="M36" s="97"/>
      <c r="N36" s="97">
        <f t="shared" si="2"/>
        <v>0</v>
      </c>
      <c r="O36" s="1154">
        <f t="shared" si="3"/>
        <v>0</v>
      </c>
      <c r="P36" s="1155"/>
    </row>
    <row r="37" spans="1:16" ht="16.149999999999999" customHeight="1" thickBot="1">
      <c r="A37" s="101"/>
      <c r="B37" s="102"/>
      <c r="C37" s="102"/>
      <c r="D37" s="102"/>
      <c r="E37" s="102"/>
      <c r="F37" s="102"/>
      <c r="G37" s="102"/>
      <c r="H37" s="102">
        <f t="shared" si="4"/>
        <v>0</v>
      </c>
      <c r="I37" s="102"/>
      <c r="J37" s="102">
        <f t="shared" si="0"/>
        <v>0</v>
      </c>
      <c r="K37" s="102"/>
      <c r="L37" s="103">
        <f t="shared" si="1"/>
        <v>0</v>
      </c>
      <c r="M37" s="102"/>
      <c r="N37" s="102">
        <f t="shared" si="2"/>
        <v>0</v>
      </c>
      <c r="O37" s="1140">
        <f t="shared" si="3"/>
        <v>0</v>
      </c>
      <c r="P37" s="1141"/>
    </row>
    <row r="38" spans="1:16" ht="30" customHeight="1" thickBot="1">
      <c r="A38" s="1142" t="s">
        <v>166</v>
      </c>
      <c r="B38" s="1143"/>
      <c r="C38" s="1143"/>
      <c r="D38" s="1144"/>
      <c r="E38" s="104">
        <f>SUM(E30:E37)</f>
        <v>1350</v>
      </c>
      <c r="F38" s="104"/>
      <c r="G38" s="104"/>
      <c r="H38" s="105">
        <f t="shared" si="4"/>
        <v>0</v>
      </c>
      <c r="I38" s="104">
        <f>SUM(I30:I37)</f>
        <v>0</v>
      </c>
      <c r="J38" s="104">
        <f>SUM(J30:J37)</f>
        <v>111189</v>
      </c>
      <c r="K38" s="104"/>
      <c r="L38" s="106">
        <f>SUM(L30:L37)</f>
        <v>10007.01</v>
      </c>
      <c r="M38" s="107"/>
      <c r="N38" s="108">
        <f>SUM(N30:N37)</f>
        <v>10007.01</v>
      </c>
      <c r="O38" s="1145">
        <f>SUM(O30:P37)</f>
        <v>131203.01999999999</v>
      </c>
      <c r="P38" s="1146"/>
    </row>
    <row r="39" spans="1:16" ht="16.149999999999999" customHeight="1" thickBot="1">
      <c r="A39" s="1147" t="s">
        <v>170</v>
      </c>
      <c r="B39" s="1148"/>
      <c r="C39" s="1148"/>
      <c r="D39" s="1148"/>
      <c r="E39" s="1148"/>
      <c r="F39" s="1148"/>
      <c r="G39" s="1148"/>
      <c r="H39" s="1148"/>
      <c r="I39" s="1148"/>
      <c r="J39" s="1148"/>
      <c r="K39" s="1149" t="s">
        <v>171</v>
      </c>
      <c r="L39" s="1150"/>
      <c r="M39" s="1150"/>
      <c r="N39" s="1151"/>
      <c r="O39" s="1152">
        <f>J38</f>
        <v>111189</v>
      </c>
      <c r="P39" s="1153"/>
    </row>
    <row r="40" spans="1:16" ht="16.149999999999999" customHeight="1">
      <c r="A40" s="1128" t="s">
        <v>197</v>
      </c>
      <c r="B40" s="1129"/>
      <c r="C40" s="1129"/>
      <c r="D40" s="1129"/>
      <c r="E40" s="1129"/>
      <c r="F40" s="1129"/>
      <c r="G40" s="1129"/>
      <c r="H40" s="1129"/>
      <c r="I40" s="1129"/>
      <c r="J40" s="1129"/>
      <c r="K40" s="1130" t="s">
        <v>173</v>
      </c>
      <c r="L40" s="1131"/>
      <c r="M40" s="1131"/>
      <c r="N40" s="1132"/>
      <c r="O40" s="1133">
        <f>L38</f>
        <v>10007.01</v>
      </c>
      <c r="P40" s="1134"/>
    </row>
    <row r="41" spans="1:16" ht="16.149999999999999" customHeight="1">
      <c r="A41" s="1118"/>
      <c r="B41" s="1119"/>
      <c r="C41" s="1119"/>
      <c r="D41" s="1119"/>
      <c r="E41" s="1119"/>
      <c r="F41" s="1119"/>
      <c r="G41" s="1119"/>
      <c r="H41" s="1119"/>
      <c r="I41" s="1119"/>
      <c r="J41" s="1119"/>
      <c r="K41" s="1130" t="s">
        <v>174</v>
      </c>
      <c r="L41" s="1131"/>
      <c r="M41" s="1131"/>
      <c r="N41" s="1132"/>
      <c r="O41" s="1133">
        <f>N38</f>
        <v>10007.01</v>
      </c>
      <c r="P41" s="1134"/>
    </row>
    <row r="42" spans="1:16" ht="16.149999999999999" customHeight="1">
      <c r="A42" s="1118"/>
      <c r="B42" s="1119"/>
      <c r="C42" s="1119"/>
      <c r="D42" s="1119"/>
      <c r="E42" s="1119"/>
      <c r="F42" s="1119"/>
      <c r="G42" s="1119"/>
      <c r="H42" s="1119"/>
      <c r="I42" s="1119"/>
      <c r="J42" s="1119"/>
      <c r="K42" s="1130" t="s">
        <v>175</v>
      </c>
      <c r="L42" s="1131"/>
      <c r="M42" s="1131"/>
      <c r="N42" s="1132"/>
      <c r="O42" s="1133">
        <f>O40+O41</f>
        <v>20014.02</v>
      </c>
      <c r="P42" s="1134"/>
    </row>
    <row r="43" spans="1:16" ht="16.149999999999999" customHeight="1" thickBot="1">
      <c r="A43" s="1092"/>
      <c r="B43" s="1093"/>
      <c r="C43" s="1093"/>
      <c r="D43" s="1093"/>
      <c r="E43" s="1093"/>
      <c r="F43" s="1093"/>
      <c r="G43" s="1119"/>
      <c r="H43" s="1119"/>
      <c r="I43" s="1119"/>
      <c r="J43" s="1119"/>
      <c r="K43" s="1135" t="s">
        <v>176</v>
      </c>
      <c r="L43" s="1136"/>
      <c r="M43" s="1136"/>
      <c r="N43" s="1137"/>
      <c r="O43" s="1138">
        <f>O39+O42</f>
        <v>131203.01999999999</v>
      </c>
      <c r="P43" s="1139"/>
    </row>
    <row r="44" spans="1:16" ht="16.149999999999999" customHeight="1" thickBot="1">
      <c r="A44" s="1096" t="s">
        <v>177</v>
      </c>
      <c r="B44" s="1097"/>
      <c r="C44" s="1097"/>
      <c r="D44" s="1097"/>
      <c r="E44" s="1097"/>
      <c r="F44" s="1097"/>
      <c r="G44" s="109"/>
      <c r="H44" s="1098"/>
      <c r="I44" s="1099"/>
      <c r="J44" s="1100"/>
      <c r="K44" s="1105" t="s">
        <v>178</v>
      </c>
      <c r="L44" s="1105"/>
      <c r="M44" s="1105"/>
      <c r="N44" s="1106"/>
      <c r="O44" s="1107">
        <f>IF(I18="Y",SUM(O40:P41),0)</f>
        <v>0</v>
      </c>
      <c r="P44" s="1108"/>
    </row>
    <row r="45" spans="1:16" ht="16.149999999999999" customHeight="1">
      <c r="A45" s="1109" t="s">
        <v>179</v>
      </c>
      <c r="B45" s="1110"/>
      <c r="C45" s="1110"/>
      <c r="D45" s="1110"/>
      <c r="E45" s="1110"/>
      <c r="F45" s="1110"/>
      <c r="G45" s="1111"/>
      <c r="H45" s="1104"/>
      <c r="I45" s="1102"/>
      <c r="J45" s="1103"/>
      <c r="K45" s="1112" t="s">
        <v>180</v>
      </c>
      <c r="L45" s="1113"/>
      <c r="M45" s="1113"/>
      <c r="N45" s="1113"/>
      <c r="O45" s="1113"/>
      <c r="P45" s="1114"/>
    </row>
    <row r="46" spans="1:16" ht="16.149999999999999" customHeight="1" thickBot="1">
      <c r="A46" s="1115" t="s">
        <v>181</v>
      </c>
      <c r="B46" s="1116"/>
      <c r="C46" s="1116"/>
      <c r="D46" s="1116"/>
      <c r="E46" s="1116"/>
      <c r="F46" s="1116"/>
      <c r="G46" s="1117"/>
      <c r="H46" s="1104"/>
      <c r="I46" s="1102"/>
      <c r="J46" s="1103"/>
      <c r="K46" s="1118" t="s">
        <v>182</v>
      </c>
      <c r="L46" s="1119"/>
      <c r="M46" s="1119"/>
      <c r="N46" s="1119"/>
      <c r="O46" s="1119"/>
      <c r="P46" s="1120"/>
    </row>
    <row r="47" spans="1:16" ht="16.149999999999999" customHeight="1">
      <c r="A47" s="1121" t="s">
        <v>183</v>
      </c>
      <c r="B47" s="1122"/>
      <c r="C47" s="1122"/>
      <c r="D47" s="1122"/>
      <c r="E47" s="1122"/>
      <c r="F47" s="1122"/>
      <c r="G47" s="110"/>
      <c r="H47" s="1104"/>
      <c r="I47" s="1102"/>
      <c r="J47" s="1103"/>
      <c r="K47" s="1125"/>
      <c r="L47" s="1126"/>
      <c r="M47" s="1126"/>
      <c r="N47" s="1126"/>
      <c r="O47" s="1126"/>
      <c r="P47" s="1127"/>
    </row>
    <row r="48" spans="1:16" ht="16.149999999999999" customHeight="1">
      <c r="A48" s="1121"/>
      <c r="B48" s="1122"/>
      <c r="C48" s="1122"/>
      <c r="D48" s="1122"/>
      <c r="E48" s="1122"/>
      <c r="F48" s="1122"/>
      <c r="G48" s="110"/>
      <c r="H48" s="1104"/>
      <c r="I48" s="1102"/>
      <c r="J48" s="1103"/>
      <c r="K48" s="1125"/>
      <c r="L48" s="1126"/>
      <c r="M48" s="1126"/>
      <c r="N48" s="1126"/>
      <c r="O48" s="1126"/>
      <c r="P48" s="1127"/>
    </row>
    <row r="49" spans="1:16" ht="16.149999999999999" customHeight="1">
      <c r="A49" s="1121"/>
      <c r="B49" s="1122"/>
      <c r="C49" s="1122"/>
      <c r="D49" s="1122"/>
      <c r="E49" s="1122"/>
      <c r="F49" s="1122"/>
      <c r="G49" s="110"/>
      <c r="H49" s="1104"/>
      <c r="I49" s="1102"/>
      <c r="J49" s="1103"/>
      <c r="K49" s="1125"/>
      <c r="L49" s="1126"/>
      <c r="M49" s="1126"/>
      <c r="N49" s="1126"/>
      <c r="O49" s="1126"/>
      <c r="P49" s="1127"/>
    </row>
    <row r="50" spans="1:16" ht="16.149999999999999" customHeight="1">
      <c r="A50" s="1121"/>
      <c r="B50" s="1122"/>
      <c r="C50" s="1122"/>
      <c r="D50" s="1122"/>
      <c r="E50" s="1122"/>
      <c r="F50" s="1122"/>
      <c r="G50" s="110"/>
      <c r="H50" s="1104"/>
      <c r="I50" s="1102"/>
      <c r="J50" s="1103"/>
      <c r="K50" s="1125"/>
      <c r="L50" s="1126"/>
      <c r="M50" s="1126"/>
      <c r="N50" s="1126"/>
      <c r="O50" s="1126"/>
      <c r="P50" s="1127"/>
    </row>
    <row r="51" spans="1:16" ht="16.149999999999999" customHeight="1" thickBot="1">
      <c r="A51" s="1123"/>
      <c r="B51" s="1124"/>
      <c r="C51" s="1124"/>
      <c r="D51" s="1124"/>
      <c r="E51" s="1124"/>
      <c r="F51" s="1124"/>
      <c r="G51" s="111"/>
      <c r="H51" s="1092" t="s">
        <v>184</v>
      </c>
      <c r="I51" s="1093"/>
      <c r="J51" s="1094"/>
      <c r="K51" s="1092" t="s">
        <v>185</v>
      </c>
      <c r="L51" s="1093"/>
      <c r="M51" s="1093"/>
      <c r="N51" s="1093"/>
      <c r="O51" s="1093"/>
      <c r="P51" s="1094"/>
    </row>
    <row r="57" spans="1:16" ht="26.25">
      <c r="D57" s="1095"/>
      <c r="E57" s="1095"/>
      <c r="F57" s="1095"/>
      <c r="G57" s="1095"/>
      <c r="H57" s="1095"/>
      <c r="I57" s="1095"/>
      <c r="J57" s="1095"/>
    </row>
  </sheetData>
  <mergeCells count="72">
    <mergeCell ref="A10:P11"/>
    <mergeCell ref="A12:P12"/>
    <mergeCell ref="A13:P13"/>
    <mergeCell ref="A14:P15"/>
    <mergeCell ref="A16:I16"/>
    <mergeCell ref="J16:P16"/>
    <mergeCell ref="A23:I24"/>
    <mergeCell ref="J23:P24"/>
    <mergeCell ref="A17:I17"/>
    <mergeCell ref="J17:P17"/>
    <mergeCell ref="A18:H18"/>
    <mergeCell ref="J18:P18"/>
    <mergeCell ref="A19:F19"/>
    <mergeCell ref="J19:P19"/>
    <mergeCell ref="A20:P20"/>
    <mergeCell ref="A21:I21"/>
    <mergeCell ref="J21:P21"/>
    <mergeCell ref="A22:I22"/>
    <mergeCell ref="J22:P22"/>
    <mergeCell ref="A28:A29"/>
    <mergeCell ref="B28:B29"/>
    <mergeCell ref="C28:C29"/>
    <mergeCell ref="D28:D29"/>
    <mergeCell ref="E28:E29"/>
    <mergeCell ref="A25:I25"/>
    <mergeCell ref="J25:P25"/>
    <mergeCell ref="A26:F26"/>
    <mergeCell ref="J26:N26"/>
    <mergeCell ref="A27:P27"/>
    <mergeCell ref="O33:P33"/>
    <mergeCell ref="F28:F29"/>
    <mergeCell ref="G28:G29"/>
    <mergeCell ref="H28:H29"/>
    <mergeCell ref="I28:I29"/>
    <mergeCell ref="J28:J29"/>
    <mergeCell ref="K28:L28"/>
    <mergeCell ref="M28:N28"/>
    <mergeCell ref="O28:P29"/>
    <mergeCell ref="O30:P30"/>
    <mergeCell ref="O31:P31"/>
    <mergeCell ref="O32:P32"/>
    <mergeCell ref="O34:P34"/>
    <mergeCell ref="O35:P35"/>
    <mergeCell ref="O36:P36"/>
    <mergeCell ref="O37:P37"/>
    <mergeCell ref="A38:D38"/>
    <mergeCell ref="O38:P38"/>
    <mergeCell ref="A39:J39"/>
    <mergeCell ref="K39:N39"/>
    <mergeCell ref="O39:P39"/>
    <mergeCell ref="A40:J43"/>
    <mergeCell ref="K40:N40"/>
    <mergeCell ref="O40:P40"/>
    <mergeCell ref="K41:N41"/>
    <mergeCell ref="O41:P41"/>
    <mergeCell ref="K42:N42"/>
    <mergeCell ref="O42:P42"/>
    <mergeCell ref="K43:N43"/>
    <mergeCell ref="O43:P43"/>
    <mergeCell ref="D57:J57"/>
    <mergeCell ref="A44:F44"/>
    <mergeCell ref="H44:J50"/>
    <mergeCell ref="K44:N44"/>
    <mergeCell ref="O44:P44"/>
    <mergeCell ref="A45:G45"/>
    <mergeCell ref="K45:P45"/>
    <mergeCell ref="A46:G46"/>
    <mergeCell ref="K46:P46"/>
    <mergeCell ref="A47:F51"/>
    <mergeCell ref="K47:P50"/>
    <mergeCell ref="H51:J51"/>
    <mergeCell ref="K51:P51"/>
  </mergeCells>
  <pageMargins left="0.7" right="0.7" top="0.75" bottom="0.75" header="0.3" footer="0.3"/>
  <pageSetup scale="71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L40"/>
  <sheetViews>
    <sheetView view="pageBreakPreview" zoomScale="60" workbookViewId="0">
      <selection activeCell="B19" sqref="B19"/>
    </sheetView>
  </sheetViews>
  <sheetFormatPr defaultRowHeight="15"/>
  <cols>
    <col min="1" max="1" width="9.7109375" style="848" customWidth="1"/>
    <col min="2" max="2" width="33.140625" style="848" customWidth="1"/>
    <col min="3" max="3" width="32.7109375" style="848" customWidth="1"/>
    <col min="4" max="4" width="4.42578125" style="848" customWidth="1"/>
    <col min="5" max="5" width="26.85546875" style="848" customWidth="1"/>
    <col min="6" max="6" width="44.28515625" style="848" customWidth="1"/>
    <col min="7" max="7" width="6.28515625" style="848" customWidth="1"/>
    <col min="8" max="11" width="9.140625" style="848"/>
    <col min="12" max="12" width="9.7109375" style="848" bestFit="1" customWidth="1"/>
    <col min="13" max="21" width="9.140625" style="848"/>
    <col min="22" max="22" width="13.42578125" style="848" bestFit="1" customWidth="1"/>
    <col min="23" max="16384" width="9.140625" style="848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849"/>
      <c r="B3" s="850"/>
      <c r="C3" s="850"/>
      <c r="D3" s="850"/>
      <c r="E3" s="850"/>
      <c r="F3" s="851"/>
    </row>
    <row r="4" spans="1:6" ht="24" thickBot="1">
      <c r="A4" s="852" t="s">
        <v>234</v>
      </c>
      <c r="B4" s="853"/>
      <c r="C4" s="853"/>
      <c r="D4" s="854"/>
      <c r="E4" s="854"/>
      <c r="F4" s="855" t="s">
        <v>1109</v>
      </c>
    </row>
    <row r="5" spans="1:6" ht="24" thickBot="1">
      <c r="A5" s="856"/>
      <c r="B5" s="857"/>
      <c r="C5" s="857"/>
      <c r="D5" s="857"/>
      <c r="E5" s="857"/>
      <c r="F5" s="855" t="s">
        <v>1101</v>
      </c>
    </row>
    <row r="6" spans="1:6" ht="21.75" thickBot="1">
      <c r="A6" s="858"/>
      <c r="B6" s="859"/>
      <c r="C6" s="859"/>
      <c r="D6" s="859"/>
      <c r="E6" s="859"/>
      <c r="F6" s="860"/>
    </row>
    <row r="7" spans="1:6" ht="24" thickBot="1">
      <c r="A7" s="1064" t="s">
        <v>0</v>
      </c>
      <c r="B7" s="1065"/>
      <c r="C7" s="1066"/>
      <c r="D7" s="861"/>
      <c r="E7" s="1064" t="s">
        <v>6</v>
      </c>
      <c r="F7" s="1066"/>
    </row>
    <row r="8" spans="1:6" ht="23.25">
      <c r="A8" s="862"/>
      <c r="B8" s="863"/>
      <c r="C8" s="864"/>
      <c r="D8" s="865"/>
      <c r="E8" s="1464"/>
      <c r="F8" s="1465"/>
    </row>
    <row r="9" spans="1:6" ht="23.25">
      <c r="A9" s="1067" t="s">
        <v>1</v>
      </c>
      <c r="B9" s="1068"/>
      <c r="C9" s="1069"/>
      <c r="D9" s="866"/>
      <c r="E9" s="1067" t="s">
        <v>246</v>
      </c>
      <c r="F9" s="1069"/>
    </row>
    <row r="10" spans="1:6" ht="23.25">
      <c r="A10" s="1070" t="s">
        <v>2</v>
      </c>
      <c r="B10" s="1071"/>
      <c r="C10" s="1072"/>
      <c r="D10" s="865"/>
      <c r="E10" s="1073" t="s">
        <v>247</v>
      </c>
      <c r="F10" s="1074"/>
    </row>
    <row r="11" spans="1:6" ht="23.25">
      <c r="A11" s="1070" t="s">
        <v>3</v>
      </c>
      <c r="B11" s="1071"/>
      <c r="C11" s="1072"/>
      <c r="D11" s="865"/>
      <c r="E11" s="1073" t="s">
        <v>235</v>
      </c>
      <c r="F11" s="1074"/>
    </row>
    <row r="12" spans="1:6" ht="23.25">
      <c r="A12" s="1070" t="s">
        <v>14</v>
      </c>
      <c r="B12" s="1071"/>
      <c r="C12" s="1072"/>
      <c r="D12" s="865"/>
      <c r="E12" s="1073" t="s">
        <v>236</v>
      </c>
      <c r="F12" s="1074"/>
    </row>
    <row r="13" spans="1:6" s="868" customFormat="1" ht="23.25">
      <c r="A13" s="1070" t="s">
        <v>4</v>
      </c>
      <c r="B13" s="1071"/>
      <c r="C13" s="1072"/>
      <c r="D13" s="867"/>
      <c r="E13" s="1073" t="s">
        <v>237</v>
      </c>
      <c r="F13" s="1074"/>
    </row>
    <row r="14" spans="1:6" s="868" customFormat="1" ht="23.25">
      <c r="A14" s="990" t="s">
        <v>96</v>
      </c>
      <c r="B14" s="991"/>
      <c r="C14" s="992"/>
      <c r="D14" s="867"/>
      <c r="E14" s="1073" t="s">
        <v>238</v>
      </c>
      <c r="F14" s="1074"/>
    </row>
    <row r="15" spans="1:6" s="868" customFormat="1" ht="24" thickBot="1">
      <c r="A15" s="990" t="s">
        <v>89</v>
      </c>
      <c r="B15" s="991"/>
      <c r="C15" s="992"/>
      <c r="D15" s="867"/>
      <c r="E15" s="1466" t="s">
        <v>239</v>
      </c>
      <c r="F15" s="1467"/>
    </row>
    <row r="16" spans="1:6" ht="24" thickBot="1">
      <c r="A16" s="1077" t="s">
        <v>5</v>
      </c>
      <c r="B16" s="1078"/>
      <c r="C16" s="1079"/>
      <c r="D16" s="874"/>
      <c r="E16" s="1077" t="s">
        <v>5</v>
      </c>
      <c r="F16" s="1079"/>
    </row>
    <row r="17" spans="1:12" ht="3.4" customHeight="1">
      <c r="A17" s="875"/>
      <c r="B17" s="876"/>
      <c r="C17" s="876"/>
      <c r="D17" s="876"/>
      <c r="E17" s="876"/>
      <c r="F17" s="877"/>
    </row>
    <row r="18" spans="1:12" ht="42" customHeight="1">
      <c r="A18" s="878" t="s">
        <v>8</v>
      </c>
      <c r="B18" s="879" t="s">
        <v>9</v>
      </c>
      <c r="C18" s="879" t="s">
        <v>25</v>
      </c>
      <c r="D18" s="1468" t="s">
        <v>28</v>
      </c>
      <c r="E18" s="1469"/>
      <c r="F18" s="880" t="s">
        <v>10</v>
      </c>
    </row>
    <row r="19" spans="1:12" ht="52.9" customHeight="1">
      <c r="A19" s="881">
        <v>1</v>
      </c>
      <c r="B19" s="892" t="s">
        <v>1108</v>
      </c>
      <c r="C19" s="882" t="s">
        <v>1110</v>
      </c>
      <c r="D19" s="1047" t="s">
        <v>1105</v>
      </c>
      <c r="E19" s="1048"/>
      <c r="F19" s="883" t="s">
        <v>1106</v>
      </c>
      <c r="G19" s="884"/>
    </row>
    <row r="20" spans="1:12" ht="43.5" customHeight="1">
      <c r="A20" s="1088"/>
      <c r="B20" s="1050"/>
      <c r="C20" s="1051"/>
      <c r="D20" s="1040" t="s">
        <v>104</v>
      </c>
      <c r="E20" s="1041"/>
      <c r="F20" s="886">
        <f>5673996*2%+0.08</f>
        <v>113480</v>
      </c>
    </row>
    <row r="21" spans="1:12" ht="47.65" customHeight="1">
      <c r="A21" s="1081"/>
      <c r="B21" s="1053"/>
      <c r="C21" s="1054"/>
      <c r="D21" s="1045" t="s">
        <v>105</v>
      </c>
      <c r="E21" s="1046"/>
      <c r="F21" s="886">
        <v>0</v>
      </c>
    </row>
    <row r="22" spans="1:12" ht="47.65" customHeight="1">
      <c r="A22" s="995"/>
      <c r="B22" s="993"/>
      <c r="C22" s="994"/>
      <c r="D22" s="1040" t="s">
        <v>248</v>
      </c>
      <c r="E22" s="1041"/>
      <c r="F22" s="365">
        <f>+F20-F21</f>
        <v>113480</v>
      </c>
    </row>
    <row r="23" spans="1:12" ht="48.6" customHeight="1">
      <c r="A23" s="1081"/>
      <c r="B23" s="1053"/>
      <c r="C23" s="1054"/>
      <c r="D23" s="1045" t="s">
        <v>26</v>
      </c>
      <c r="E23" s="1046"/>
      <c r="F23" s="887"/>
      <c r="L23" s="123"/>
    </row>
    <row r="24" spans="1:12" ht="25.9" customHeight="1">
      <c r="A24" s="1081"/>
      <c r="B24" s="1053"/>
      <c r="C24" s="1054"/>
      <c r="D24" s="1043" t="s">
        <v>11</v>
      </c>
      <c r="E24" s="1044"/>
      <c r="F24" s="886">
        <f>+F22*9%-0.2</f>
        <v>10212.999999999998</v>
      </c>
    </row>
    <row r="25" spans="1:12" ht="25.9" customHeight="1">
      <c r="A25" s="1081"/>
      <c r="B25" s="1053"/>
      <c r="C25" s="1054"/>
      <c r="D25" s="1043" t="s">
        <v>12</v>
      </c>
      <c r="E25" s="1044"/>
      <c r="F25" s="886">
        <f>+F22*9%-0.2</f>
        <v>10212.999999999998</v>
      </c>
    </row>
    <row r="26" spans="1:12" ht="25.9" customHeight="1">
      <c r="A26" s="1081" t="s">
        <v>263</v>
      </c>
      <c r="B26" s="1053"/>
      <c r="C26" s="1054"/>
      <c r="D26" s="1043" t="s">
        <v>27</v>
      </c>
      <c r="E26" s="1044"/>
      <c r="F26" s="886" t="s">
        <v>102</v>
      </c>
    </row>
    <row r="27" spans="1:12" ht="52.9" customHeight="1" thickBot="1">
      <c r="A27" s="1082"/>
      <c r="B27" s="1083"/>
      <c r="C27" s="1084"/>
      <c r="D27" s="1085" t="s">
        <v>13</v>
      </c>
      <c r="E27" s="1086"/>
      <c r="F27" s="77">
        <f>+F22+F24+F25</f>
        <v>133906</v>
      </c>
    </row>
    <row r="28" spans="1:12" ht="28.5" customHeight="1">
      <c r="A28" s="1470" t="s">
        <v>1107</v>
      </c>
      <c r="B28" s="1470"/>
      <c r="C28" s="1470"/>
      <c r="D28" s="1470"/>
      <c r="E28" s="1470"/>
      <c r="F28" s="1470"/>
    </row>
    <row r="29" spans="1:12" ht="16.5" customHeight="1">
      <c r="A29" s="888"/>
      <c r="B29" s="888"/>
      <c r="C29" s="888"/>
      <c r="D29" s="889"/>
      <c r="E29" s="889"/>
      <c r="F29" s="890" t="s">
        <v>22</v>
      </c>
    </row>
    <row r="30" spans="1:12" ht="23.25">
      <c r="A30" s="891" t="s">
        <v>15</v>
      </c>
      <c r="B30" s="891"/>
      <c r="C30" s="891"/>
      <c r="D30" s="891"/>
      <c r="E30" s="891"/>
      <c r="F30" s="891"/>
    </row>
    <row r="31" spans="1:12" ht="18.75" customHeight="1">
      <c r="A31" s="891" t="s">
        <v>17</v>
      </c>
      <c r="B31" s="891"/>
      <c r="C31" s="891"/>
      <c r="D31" s="891"/>
    </row>
    <row r="32" spans="1:12" ht="18.75" customHeight="1">
      <c r="A32" s="891" t="s">
        <v>18</v>
      </c>
      <c r="B32" s="891"/>
      <c r="C32" s="891"/>
      <c r="D32" s="891"/>
    </row>
    <row r="33" spans="1:6" ht="23.25">
      <c r="A33" s="891" t="s">
        <v>16</v>
      </c>
      <c r="B33" s="891"/>
      <c r="C33" s="891"/>
      <c r="D33" s="891"/>
      <c r="E33" s="1090" t="s">
        <v>20</v>
      </c>
      <c r="F33" s="1090"/>
    </row>
    <row r="34" spans="1:6" ht="23.25">
      <c r="A34" s="891" t="s">
        <v>19</v>
      </c>
      <c r="B34" s="891"/>
      <c r="C34" s="891"/>
      <c r="D34" s="891"/>
      <c r="E34" s="1091" t="s">
        <v>21</v>
      </c>
      <c r="F34" s="1091"/>
    </row>
    <row r="35" spans="1:6" ht="23.25">
      <c r="A35" s="891"/>
      <c r="B35" s="891"/>
      <c r="C35" s="891"/>
      <c r="D35" s="891"/>
      <c r="E35" s="891"/>
      <c r="F35" s="891"/>
    </row>
    <row r="36" spans="1:6" ht="23.25">
      <c r="A36" s="891" t="s">
        <v>229</v>
      </c>
      <c r="B36" s="891"/>
      <c r="C36" s="891"/>
      <c r="D36" s="891"/>
      <c r="E36" s="1090" t="s">
        <v>23</v>
      </c>
      <c r="F36" s="1090"/>
    </row>
    <row r="37" spans="1:6" ht="23.25">
      <c r="A37" s="891"/>
      <c r="B37" s="891" t="s">
        <v>228</v>
      </c>
      <c r="C37" s="891"/>
      <c r="D37" s="891"/>
      <c r="E37" s="891"/>
      <c r="F37" s="891"/>
    </row>
    <row r="38" spans="1:6" ht="23.25">
      <c r="A38" s="891"/>
      <c r="B38" s="891"/>
      <c r="C38" s="891"/>
      <c r="D38" s="891"/>
      <c r="E38" s="891"/>
      <c r="F38" s="891"/>
    </row>
    <row r="39" spans="1:6" ht="23.25">
      <c r="A39" s="891"/>
      <c r="B39" s="891"/>
      <c r="C39" s="891"/>
      <c r="D39" s="891"/>
      <c r="E39" s="891"/>
      <c r="F39" s="891"/>
    </row>
    <row r="40" spans="1:6" ht="23.25">
      <c r="A40" s="891"/>
      <c r="B40" s="891"/>
      <c r="C40" s="891"/>
      <c r="D40" s="891"/>
      <c r="E40" s="1090" t="s">
        <v>24</v>
      </c>
      <c r="F40" s="1090"/>
    </row>
  </sheetData>
  <mergeCells count="36">
    <mergeCell ref="A28:F28"/>
    <mergeCell ref="E33:F33"/>
    <mergeCell ref="E34:F34"/>
    <mergeCell ref="E36:F36"/>
    <mergeCell ref="E40:F40"/>
    <mergeCell ref="A23:C25"/>
    <mergeCell ref="D23:E23"/>
    <mergeCell ref="D24:E24"/>
    <mergeCell ref="D25:E25"/>
    <mergeCell ref="A26:C27"/>
    <mergeCell ref="D26:E26"/>
    <mergeCell ref="D27:E27"/>
    <mergeCell ref="D22:E22"/>
    <mergeCell ref="A13:C13"/>
    <mergeCell ref="E13:F13"/>
    <mergeCell ref="E14:F14"/>
    <mergeCell ref="E15:F15"/>
    <mergeCell ref="A16:C16"/>
    <mergeCell ref="E16:F16"/>
    <mergeCell ref="D18:E18"/>
    <mergeCell ref="D19:E19"/>
    <mergeCell ref="A20:C21"/>
    <mergeCell ref="D20:E20"/>
    <mergeCell ref="D21:E21"/>
    <mergeCell ref="A10:C10"/>
    <mergeCell ref="E10:F10"/>
    <mergeCell ref="A11:C11"/>
    <mergeCell ref="E11:F11"/>
    <mergeCell ref="A12:C12"/>
    <mergeCell ref="E12:F12"/>
    <mergeCell ref="A2:F2"/>
    <mergeCell ref="A7:C7"/>
    <mergeCell ref="E7:F7"/>
    <mergeCell ref="E8:F8"/>
    <mergeCell ref="A9:C9"/>
    <mergeCell ref="E9:F9"/>
  </mergeCells>
  <hyperlinks>
    <hyperlink ref="B37" r:id="rId1" display="sanjit.sharma@sarestates.in"/>
  </hyperlinks>
  <pageMargins left="0.19685039370078741" right="0.19685039370078741" top="1.2598425196850394" bottom="0.74803149606299213" header="0.31496062992125984" footer="0.31496062992125984"/>
  <pageSetup paperSize="9" scale="68" orientation="portrait" r:id="rId2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L40"/>
  <sheetViews>
    <sheetView tabSelected="1" view="pageBreakPreview" zoomScale="60" workbookViewId="0">
      <selection activeCell="E14" sqref="E14:F14"/>
    </sheetView>
  </sheetViews>
  <sheetFormatPr defaultRowHeight="15"/>
  <cols>
    <col min="1" max="1" width="9.7109375" style="848" customWidth="1"/>
    <col min="2" max="2" width="35.85546875" style="848" customWidth="1"/>
    <col min="3" max="3" width="32.7109375" style="848" customWidth="1"/>
    <col min="4" max="4" width="4.42578125" style="848" customWidth="1"/>
    <col min="5" max="5" width="26.85546875" style="848" customWidth="1"/>
    <col min="6" max="6" width="44.28515625" style="848" customWidth="1"/>
    <col min="7" max="7" width="6.28515625" style="848" customWidth="1"/>
    <col min="8" max="11" width="9.140625" style="848"/>
    <col min="12" max="12" width="9.7109375" style="848" bestFit="1" customWidth="1"/>
    <col min="13" max="21" width="9.140625" style="848"/>
    <col min="22" max="22" width="13.42578125" style="848" bestFit="1" customWidth="1"/>
    <col min="23" max="16384" width="9.140625" style="848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849"/>
      <c r="B3" s="850"/>
      <c r="C3" s="850"/>
      <c r="D3" s="850"/>
      <c r="E3" s="850"/>
      <c r="F3" s="851"/>
    </row>
    <row r="4" spans="1:6" ht="24" thickBot="1">
      <c r="A4" s="852" t="s">
        <v>1115</v>
      </c>
      <c r="B4" s="853"/>
      <c r="C4" s="853"/>
      <c r="D4" s="854"/>
      <c r="E4" s="854"/>
      <c r="F4" s="855" t="s">
        <v>1112</v>
      </c>
    </row>
    <row r="5" spans="1:6" ht="24" thickBot="1">
      <c r="A5" s="856"/>
      <c r="B5" s="857"/>
      <c r="C5" s="857"/>
      <c r="D5" s="857"/>
      <c r="E5" s="857"/>
      <c r="F5" s="855" t="s">
        <v>1143</v>
      </c>
    </row>
    <row r="6" spans="1:6" ht="21.75" thickBot="1">
      <c r="A6" s="858"/>
      <c r="B6" s="859"/>
      <c r="C6" s="859"/>
      <c r="D6" s="859"/>
      <c r="E6" s="859"/>
      <c r="F6" s="860"/>
    </row>
    <row r="7" spans="1:6" ht="24" thickBot="1">
      <c r="A7" s="1064" t="s">
        <v>0</v>
      </c>
      <c r="B7" s="1065"/>
      <c r="C7" s="1066"/>
      <c r="D7" s="861"/>
      <c r="E7" s="1064" t="s">
        <v>6</v>
      </c>
      <c r="F7" s="1066"/>
    </row>
    <row r="8" spans="1:6" ht="23.25">
      <c r="A8" s="862"/>
      <c r="B8" s="863"/>
      <c r="C8" s="864"/>
      <c r="D8" s="865"/>
      <c r="E8" s="1075"/>
      <c r="F8" s="1076"/>
    </row>
    <row r="9" spans="1:6" ht="23.25">
      <c r="A9" s="1067" t="s">
        <v>1</v>
      </c>
      <c r="B9" s="1068"/>
      <c r="C9" s="1069"/>
      <c r="D9" s="866"/>
      <c r="E9" s="1067" t="s">
        <v>1113</v>
      </c>
      <c r="F9" s="1069"/>
    </row>
    <row r="10" spans="1:6" ht="23.25">
      <c r="A10" s="1070" t="s">
        <v>2</v>
      </c>
      <c r="B10" s="1071"/>
      <c r="C10" s="1072"/>
      <c r="D10" s="865"/>
      <c r="E10" s="1073" t="s">
        <v>1116</v>
      </c>
      <c r="F10" s="1074"/>
    </row>
    <row r="11" spans="1:6" ht="23.25">
      <c r="A11" s="1070" t="s">
        <v>3</v>
      </c>
      <c r="B11" s="1071"/>
      <c r="C11" s="1072"/>
      <c r="D11" s="865"/>
      <c r="E11" s="1073" t="s">
        <v>1117</v>
      </c>
      <c r="F11" s="1074"/>
    </row>
    <row r="12" spans="1:6" ht="23.25">
      <c r="A12" s="1070" t="s">
        <v>14</v>
      </c>
      <c r="B12" s="1071"/>
      <c r="C12" s="1072"/>
      <c r="D12" s="865"/>
      <c r="E12" s="1073" t="s">
        <v>1023</v>
      </c>
      <c r="F12" s="1074"/>
    </row>
    <row r="13" spans="1:6" s="868" customFormat="1" ht="23.25">
      <c r="A13" s="1070" t="s">
        <v>4</v>
      </c>
      <c r="B13" s="1071"/>
      <c r="C13" s="1072"/>
      <c r="D13" s="867"/>
      <c r="E13" s="1073"/>
      <c r="F13" s="1074"/>
    </row>
    <row r="14" spans="1:6" s="868" customFormat="1" ht="23.25">
      <c r="A14" s="998" t="s">
        <v>96</v>
      </c>
      <c r="B14" s="999"/>
      <c r="C14" s="1000"/>
      <c r="D14" s="867"/>
      <c r="E14" s="1070" t="s">
        <v>1114</v>
      </c>
      <c r="F14" s="1072"/>
    </row>
    <row r="15" spans="1:6" s="868" customFormat="1" ht="24" thickBot="1">
      <c r="A15" s="998" t="s">
        <v>89</v>
      </c>
      <c r="B15" s="999"/>
      <c r="C15" s="1000"/>
      <c r="D15" s="867"/>
      <c r="E15" s="1070"/>
      <c r="F15" s="1072"/>
    </row>
    <row r="16" spans="1:6" ht="24" thickBot="1">
      <c r="A16" s="1077" t="s">
        <v>5</v>
      </c>
      <c r="B16" s="1078"/>
      <c r="C16" s="1079"/>
      <c r="D16" s="874"/>
      <c r="E16" s="1077" t="s">
        <v>5</v>
      </c>
      <c r="F16" s="1079"/>
    </row>
    <row r="17" spans="1:12" ht="3.4" customHeight="1">
      <c r="A17" s="875"/>
      <c r="B17" s="876"/>
      <c r="C17" s="876"/>
      <c r="D17" s="876"/>
      <c r="E17" s="876"/>
      <c r="F17" s="877"/>
    </row>
    <row r="18" spans="1:12" ht="42" customHeight="1">
      <c r="A18" s="1029" t="s">
        <v>8</v>
      </c>
      <c r="B18" s="1027" t="s">
        <v>9</v>
      </c>
      <c r="C18" s="1027" t="s">
        <v>25</v>
      </c>
      <c r="D18" s="1452" t="s">
        <v>1144</v>
      </c>
      <c r="E18" s="1452"/>
      <c r="F18" s="1028" t="s">
        <v>10</v>
      </c>
    </row>
    <row r="19" spans="1:12" ht="60" customHeight="1">
      <c r="A19" s="881">
        <v>1</v>
      </c>
      <c r="B19" s="1002" t="s">
        <v>1142</v>
      </c>
      <c r="C19" s="1017" t="s">
        <v>1139</v>
      </c>
      <c r="D19" s="1471">
        <v>43274</v>
      </c>
      <c r="E19" s="1472"/>
      <c r="F19" s="883" t="s">
        <v>1140</v>
      </c>
      <c r="G19" s="884"/>
    </row>
    <row r="20" spans="1:12" ht="43.5" customHeight="1">
      <c r="A20" s="1081"/>
      <c r="B20" s="1053"/>
      <c r="C20" s="1054"/>
      <c r="D20" s="1040" t="s">
        <v>244</v>
      </c>
      <c r="E20" s="1041"/>
      <c r="F20" s="886">
        <f>2737460*2.5%+0.5</f>
        <v>68437</v>
      </c>
    </row>
    <row r="21" spans="1:12" ht="47.65" customHeight="1">
      <c r="A21" s="1081"/>
      <c r="B21" s="1053"/>
      <c r="C21" s="1054"/>
      <c r="D21" s="1045" t="s">
        <v>105</v>
      </c>
      <c r="E21" s="1046"/>
      <c r="F21" s="886">
        <v>0</v>
      </c>
    </row>
    <row r="22" spans="1:12" ht="47.65" customHeight="1">
      <c r="A22" s="1001"/>
      <c r="B22" s="996"/>
      <c r="C22" s="997"/>
      <c r="D22" s="1040" t="s">
        <v>248</v>
      </c>
      <c r="E22" s="1041"/>
      <c r="F22" s="886">
        <f>+F20-F21</f>
        <v>68437</v>
      </c>
    </row>
    <row r="23" spans="1:12" ht="48.6" customHeight="1">
      <c r="A23" s="1081"/>
      <c r="B23" s="1053"/>
      <c r="C23" s="1054"/>
      <c r="D23" s="1045" t="s">
        <v>26</v>
      </c>
      <c r="E23" s="1046"/>
      <c r="F23" s="887"/>
      <c r="L23" s="123"/>
    </row>
    <row r="24" spans="1:12" ht="25.9" customHeight="1">
      <c r="A24" s="1081"/>
      <c r="B24" s="1053"/>
      <c r="C24" s="1054"/>
      <c r="D24" s="1043" t="s">
        <v>11</v>
      </c>
      <c r="E24" s="1044"/>
      <c r="F24" s="886">
        <f>+F22*9%-0.33</f>
        <v>6159</v>
      </c>
    </row>
    <row r="25" spans="1:12" ht="25.9" customHeight="1">
      <c r="A25" s="1081"/>
      <c r="B25" s="1053"/>
      <c r="C25" s="1054"/>
      <c r="D25" s="1043" t="s">
        <v>12</v>
      </c>
      <c r="E25" s="1044"/>
      <c r="F25" s="886">
        <f>+F22*9%-0.33</f>
        <v>6159</v>
      </c>
    </row>
    <row r="26" spans="1:12" ht="25.9" customHeight="1">
      <c r="A26" s="1081" t="s">
        <v>263</v>
      </c>
      <c r="B26" s="1053"/>
      <c r="C26" s="1054"/>
      <c r="D26" s="1043" t="s">
        <v>27</v>
      </c>
      <c r="E26" s="1044"/>
      <c r="F26" s="886" t="s">
        <v>102</v>
      </c>
    </row>
    <row r="27" spans="1:12" ht="52.9" customHeight="1" thickBot="1">
      <c r="A27" s="1082"/>
      <c r="B27" s="1083"/>
      <c r="C27" s="1084"/>
      <c r="D27" s="1085" t="s">
        <v>13</v>
      </c>
      <c r="E27" s="1086"/>
      <c r="F27" s="77">
        <f>+F22+F24+F25</f>
        <v>80755</v>
      </c>
    </row>
    <row r="28" spans="1:12" ht="28.5" customHeight="1">
      <c r="A28" s="1087" t="s">
        <v>1141</v>
      </c>
      <c r="B28" s="1087"/>
      <c r="C28" s="1087"/>
      <c r="D28" s="1087"/>
      <c r="E28" s="1087"/>
      <c r="F28" s="1087"/>
    </row>
    <row r="29" spans="1:12" ht="16.5" customHeight="1">
      <c r="A29" s="888"/>
      <c r="B29" s="888"/>
      <c r="C29" s="888"/>
      <c r="D29" s="889"/>
      <c r="E29" s="889"/>
      <c r="F29" s="890" t="s">
        <v>22</v>
      </c>
    </row>
    <row r="30" spans="1:12" ht="23.25">
      <c r="A30" s="891" t="s">
        <v>15</v>
      </c>
      <c r="B30" s="891"/>
      <c r="C30" s="891"/>
      <c r="D30" s="891"/>
      <c r="E30" s="891"/>
      <c r="F30" s="891"/>
    </row>
    <row r="31" spans="1:12" ht="18.75" customHeight="1">
      <c r="A31" s="891" t="s">
        <v>17</v>
      </c>
      <c r="B31" s="891"/>
      <c r="C31" s="891"/>
      <c r="D31" s="891"/>
    </row>
    <row r="32" spans="1:12" ht="18.75" customHeight="1">
      <c r="A32" s="891" t="s">
        <v>18</v>
      </c>
      <c r="B32" s="891"/>
      <c r="C32" s="891"/>
      <c r="D32" s="891"/>
    </row>
    <row r="33" spans="1:6" ht="23.25">
      <c r="A33" s="891" t="s">
        <v>16</v>
      </c>
      <c r="B33" s="891"/>
      <c r="C33" s="891"/>
      <c r="D33" s="891"/>
      <c r="E33" s="1090" t="s">
        <v>20</v>
      </c>
      <c r="F33" s="1090"/>
    </row>
    <row r="34" spans="1:6" ht="23.25">
      <c r="A34" s="891" t="s">
        <v>19</v>
      </c>
      <c r="B34" s="891"/>
      <c r="C34" s="891"/>
      <c r="D34" s="891"/>
      <c r="E34" s="1091" t="s">
        <v>21</v>
      </c>
      <c r="F34" s="1091"/>
    </row>
    <row r="35" spans="1:6" ht="23.25">
      <c r="A35" s="891"/>
      <c r="B35" s="891"/>
      <c r="C35" s="891"/>
      <c r="D35" s="891"/>
      <c r="E35" s="891"/>
      <c r="F35" s="891"/>
    </row>
    <row r="36" spans="1:6" ht="23.25">
      <c r="A36" s="891" t="s">
        <v>229</v>
      </c>
      <c r="B36" s="891"/>
      <c r="C36" s="891"/>
      <c r="D36" s="891"/>
      <c r="E36" s="1090" t="s">
        <v>23</v>
      </c>
      <c r="F36" s="1090"/>
    </row>
    <row r="37" spans="1:6" ht="23.25">
      <c r="A37" s="891"/>
      <c r="B37" s="891" t="s">
        <v>228</v>
      </c>
      <c r="C37" s="891"/>
      <c r="D37" s="891"/>
      <c r="E37" s="891"/>
      <c r="F37" s="891"/>
    </row>
    <row r="38" spans="1:6" ht="23.25">
      <c r="A38" s="891"/>
      <c r="B38" s="891"/>
      <c r="C38" s="891"/>
      <c r="D38" s="891"/>
      <c r="E38" s="891"/>
      <c r="F38" s="891"/>
    </row>
    <row r="39" spans="1:6" ht="23.25">
      <c r="A39" s="891"/>
      <c r="B39" s="891"/>
      <c r="C39" s="891"/>
      <c r="D39" s="891"/>
      <c r="E39" s="891"/>
      <c r="F39" s="891"/>
    </row>
    <row r="40" spans="1:6" ht="23.25">
      <c r="A40" s="891"/>
      <c r="B40" s="891"/>
      <c r="C40" s="891"/>
      <c r="D40" s="891"/>
      <c r="E40" s="1090" t="s">
        <v>24</v>
      </c>
      <c r="F40" s="1090"/>
    </row>
  </sheetData>
  <mergeCells count="36">
    <mergeCell ref="A2:F2"/>
    <mergeCell ref="A7:C7"/>
    <mergeCell ref="E7:F7"/>
    <mergeCell ref="E8:F8"/>
    <mergeCell ref="A9:C9"/>
    <mergeCell ref="E9:F9"/>
    <mergeCell ref="A10:C10"/>
    <mergeCell ref="E10:F10"/>
    <mergeCell ref="A11:C11"/>
    <mergeCell ref="E11:F11"/>
    <mergeCell ref="A12:C12"/>
    <mergeCell ref="E12:F12"/>
    <mergeCell ref="D22:E22"/>
    <mergeCell ref="A13:C13"/>
    <mergeCell ref="E13:F13"/>
    <mergeCell ref="E14:F14"/>
    <mergeCell ref="A16:C16"/>
    <mergeCell ref="E16:F16"/>
    <mergeCell ref="E15:F15"/>
    <mergeCell ref="D18:E18"/>
    <mergeCell ref="D19:E19"/>
    <mergeCell ref="A20:C21"/>
    <mergeCell ref="D20:E20"/>
    <mergeCell ref="D21:E21"/>
    <mergeCell ref="A23:C25"/>
    <mergeCell ref="D23:E23"/>
    <mergeCell ref="D24:E24"/>
    <mergeCell ref="D25:E25"/>
    <mergeCell ref="A26:C27"/>
    <mergeCell ref="D26:E26"/>
    <mergeCell ref="D27:E27"/>
    <mergeCell ref="A28:F28"/>
    <mergeCell ref="E33:F33"/>
    <mergeCell ref="E34:F34"/>
    <mergeCell ref="E36:F36"/>
    <mergeCell ref="E40:F40"/>
  </mergeCells>
  <hyperlinks>
    <hyperlink ref="B37" r:id="rId1" display="sanjit.sharma@sarestates.in"/>
  </hyperlinks>
  <pageMargins left="0.31496062992125984" right="0.19685039370078741" top="1.2598425196850394" bottom="0.74803149606299213" header="0.31496062992125984" footer="0.31496062992125984"/>
  <pageSetup paperSize="9" scale="64" orientation="portrait" r:id="rId2"/>
</worksheet>
</file>

<file path=xl/worksheets/sheet10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O37"/>
  <sheetViews>
    <sheetView view="pageBreakPreview" zoomScale="60" workbookViewId="0">
      <selection activeCell="F6" sqref="F6"/>
    </sheetView>
  </sheetViews>
  <sheetFormatPr defaultRowHeight="15"/>
  <cols>
    <col min="1" max="1" width="9.7109375" style="848" customWidth="1"/>
    <col min="2" max="2" width="33.140625" style="848" customWidth="1"/>
    <col min="3" max="3" width="31" style="848" customWidth="1"/>
    <col min="4" max="4" width="4.42578125" style="848" customWidth="1"/>
    <col min="5" max="5" width="36.7109375" style="848" customWidth="1"/>
    <col min="6" max="6" width="34.5703125" style="848" customWidth="1"/>
    <col min="7" max="7" width="6.28515625" style="848" customWidth="1"/>
    <col min="8" max="11" width="9.140625" style="848"/>
    <col min="12" max="12" width="9.7109375" style="848" bestFit="1" customWidth="1"/>
    <col min="13" max="21" width="9.140625" style="848"/>
    <col min="22" max="22" width="13.42578125" style="848" bestFit="1" customWidth="1"/>
    <col min="23" max="16384" width="9.140625" style="848"/>
  </cols>
  <sheetData>
    <row r="1" spans="1:15" ht="15.75" thickBot="1"/>
    <row r="2" spans="1:15" ht="24" thickBot="1">
      <c r="A2" s="1061" t="s">
        <v>7</v>
      </c>
      <c r="B2" s="1062"/>
      <c r="C2" s="1062"/>
      <c r="D2" s="1062"/>
      <c r="E2" s="1062"/>
      <c r="F2" s="1063"/>
    </row>
    <row r="3" spans="1:15" ht="21.75" thickBot="1">
      <c r="A3" s="849"/>
      <c r="B3" s="850"/>
      <c r="C3" s="850"/>
      <c r="D3" s="850"/>
      <c r="E3" s="850"/>
      <c r="F3" s="851"/>
    </row>
    <row r="4" spans="1:15" ht="24" thickBot="1">
      <c r="A4" s="852"/>
      <c r="B4" s="853"/>
      <c r="C4" s="853"/>
      <c r="D4" s="854"/>
      <c r="E4" s="854"/>
      <c r="F4" s="494" t="s">
        <v>1118</v>
      </c>
    </row>
    <row r="5" spans="1:15" ht="24" thickBot="1">
      <c r="A5" s="856"/>
      <c r="B5" s="857"/>
      <c r="C5" s="857"/>
      <c r="D5" s="857"/>
      <c r="E5" s="857"/>
      <c r="F5" s="855" t="s">
        <v>1159</v>
      </c>
    </row>
    <row r="6" spans="1:15" ht="21.75" thickBot="1">
      <c r="A6" s="858"/>
      <c r="B6" s="859"/>
      <c r="C6" s="859"/>
      <c r="D6" s="859"/>
      <c r="E6" s="859"/>
      <c r="F6" s="860"/>
    </row>
    <row r="7" spans="1:15" ht="24" thickBot="1">
      <c r="A7" s="1064" t="s">
        <v>0</v>
      </c>
      <c r="B7" s="1065"/>
      <c r="C7" s="1066"/>
      <c r="D7" s="861"/>
      <c r="E7" s="1064" t="s">
        <v>6</v>
      </c>
      <c r="F7" s="1066"/>
    </row>
    <row r="8" spans="1:15" ht="23.25">
      <c r="A8" s="862"/>
      <c r="B8" s="863"/>
      <c r="C8" s="864"/>
      <c r="D8" s="865"/>
      <c r="E8" s="1075"/>
      <c r="F8" s="1076"/>
    </row>
    <row r="9" spans="1:15" ht="23.25">
      <c r="A9" s="1067" t="s">
        <v>264</v>
      </c>
      <c r="B9" s="1068"/>
      <c r="C9" s="1069"/>
      <c r="D9" s="866"/>
      <c r="E9" s="1067" t="s">
        <v>1128</v>
      </c>
      <c r="F9" s="1069"/>
    </row>
    <row r="10" spans="1:15" ht="23.25">
      <c r="A10" s="1070" t="s">
        <v>889</v>
      </c>
      <c r="B10" s="1071"/>
      <c r="C10" s="1072"/>
      <c r="D10" s="865"/>
      <c r="E10" s="1073" t="s">
        <v>1129</v>
      </c>
      <c r="F10" s="1074"/>
    </row>
    <row r="11" spans="1:15" ht="23.25">
      <c r="A11" s="1070" t="s">
        <v>499</v>
      </c>
      <c r="B11" s="1071"/>
      <c r="C11" s="1072"/>
      <c r="D11" s="865"/>
      <c r="E11" s="1073" t="s">
        <v>1130</v>
      </c>
      <c r="F11" s="1074"/>
      <c r="O11" s="848" t="s">
        <v>944</v>
      </c>
    </row>
    <row r="12" spans="1:15" ht="23.25">
      <c r="A12" s="1003" t="s">
        <v>498</v>
      </c>
      <c r="B12" s="1004"/>
      <c r="C12" s="1005"/>
      <c r="D12" s="865"/>
      <c r="E12" s="1006" t="s">
        <v>1131</v>
      </c>
      <c r="F12" s="1007"/>
    </row>
    <row r="13" spans="1:15" ht="23.25">
      <c r="A13" s="1070" t="s">
        <v>14</v>
      </c>
      <c r="B13" s="1071"/>
      <c r="C13" s="1072"/>
      <c r="D13" s="865"/>
      <c r="E13" s="1006" t="s">
        <v>1133</v>
      </c>
      <c r="F13" s="1007"/>
    </row>
    <row r="14" spans="1:15" s="868" customFormat="1" ht="24" thickBot="1">
      <c r="A14" s="1070" t="s">
        <v>890</v>
      </c>
      <c r="B14" s="1071"/>
      <c r="C14" s="1072"/>
      <c r="D14" s="867"/>
      <c r="E14" s="1073" t="s">
        <v>1132</v>
      </c>
      <c r="F14" s="1074"/>
    </row>
    <row r="15" spans="1:15" ht="24" thickBot="1">
      <c r="A15" s="1077" t="s">
        <v>501</v>
      </c>
      <c r="B15" s="1078"/>
      <c r="C15" s="1079"/>
      <c r="D15" s="874"/>
      <c r="E15" s="1077" t="s">
        <v>501</v>
      </c>
      <c r="F15" s="1079"/>
    </row>
    <row r="16" spans="1:15" ht="3.4" customHeight="1">
      <c r="A16" s="875"/>
      <c r="B16" s="876"/>
      <c r="C16" s="876"/>
      <c r="D16" s="876"/>
      <c r="E16" s="876"/>
      <c r="F16" s="877"/>
    </row>
    <row r="17" spans="1:12" ht="42" customHeight="1">
      <c r="A17" s="1011" t="s">
        <v>1126</v>
      </c>
      <c r="B17" s="1012" t="s">
        <v>1119</v>
      </c>
      <c r="C17" s="1012" t="s">
        <v>1120</v>
      </c>
      <c r="D17" s="1473" t="s">
        <v>1121</v>
      </c>
      <c r="E17" s="1473"/>
      <c r="F17" s="1013" t="s">
        <v>1137</v>
      </c>
    </row>
    <row r="18" spans="1:12" ht="52.9" customHeight="1">
      <c r="A18" s="1014">
        <v>1</v>
      </c>
      <c r="B18" s="495" t="s">
        <v>1122</v>
      </c>
      <c r="C18" s="882" t="s">
        <v>1123</v>
      </c>
      <c r="D18" s="1474">
        <v>390000</v>
      </c>
      <c r="E18" s="1474"/>
      <c r="F18" s="1015">
        <f>+D18*1%</f>
        <v>3900</v>
      </c>
      <c r="G18" s="884"/>
    </row>
    <row r="19" spans="1:12" ht="47.65" customHeight="1">
      <c r="A19" s="1010"/>
      <c r="B19" s="1008"/>
      <c r="C19" s="1009"/>
      <c r="D19" s="1040" t="s">
        <v>1125</v>
      </c>
      <c r="E19" s="1041"/>
      <c r="F19" s="886">
        <f>+F18</f>
        <v>3900</v>
      </c>
    </row>
    <row r="20" spans="1:12" ht="48.6" customHeight="1">
      <c r="A20" s="1081"/>
      <c r="B20" s="1053"/>
      <c r="C20" s="1054"/>
      <c r="D20" s="1045" t="s">
        <v>26</v>
      </c>
      <c r="E20" s="1046"/>
      <c r="F20" s="887"/>
      <c r="L20" s="123"/>
    </row>
    <row r="21" spans="1:12" ht="25.9" customHeight="1">
      <c r="A21" s="1081"/>
      <c r="B21" s="1053"/>
      <c r="C21" s="1054"/>
      <c r="D21" s="1043" t="s">
        <v>11</v>
      </c>
      <c r="E21" s="1044"/>
      <c r="F21" s="886">
        <f>+F19*9%</f>
        <v>351</v>
      </c>
    </row>
    <row r="22" spans="1:12" ht="25.9" customHeight="1">
      <c r="A22" s="1081"/>
      <c r="B22" s="1053"/>
      <c r="C22" s="1054"/>
      <c r="D22" s="1043" t="s">
        <v>12</v>
      </c>
      <c r="E22" s="1044"/>
      <c r="F22" s="886">
        <f>+F19*9%</f>
        <v>351</v>
      </c>
    </row>
    <row r="23" spans="1:12" ht="25.9" customHeight="1">
      <c r="A23" s="1081" t="s">
        <v>1124</v>
      </c>
      <c r="B23" s="1053"/>
      <c r="C23" s="1054"/>
      <c r="D23" s="1043" t="s">
        <v>27</v>
      </c>
      <c r="E23" s="1044"/>
      <c r="F23" s="886" t="s">
        <v>102</v>
      </c>
    </row>
    <row r="24" spans="1:12" ht="52.9" customHeight="1" thickBot="1">
      <c r="A24" s="1082"/>
      <c r="B24" s="1083"/>
      <c r="C24" s="1084"/>
      <c r="D24" s="1085" t="s">
        <v>13</v>
      </c>
      <c r="E24" s="1086"/>
      <c r="F24" s="77">
        <f>+F19+F21+F22</f>
        <v>4602</v>
      </c>
    </row>
    <row r="25" spans="1:12" ht="28.5" customHeight="1">
      <c r="A25" s="1087" t="s">
        <v>1127</v>
      </c>
      <c r="B25" s="1087"/>
      <c r="C25" s="1087"/>
      <c r="D25" s="1087"/>
      <c r="E25" s="1087"/>
      <c r="F25" s="1087"/>
    </row>
    <row r="26" spans="1:12" ht="16.5" customHeight="1">
      <c r="A26" s="888"/>
      <c r="B26" s="888"/>
      <c r="C26" s="888"/>
      <c r="D26" s="889"/>
      <c r="E26" s="889"/>
      <c r="F26" s="890" t="s">
        <v>22</v>
      </c>
    </row>
    <row r="27" spans="1:12" ht="23.25">
      <c r="A27" s="891" t="s">
        <v>15</v>
      </c>
      <c r="B27" s="891"/>
      <c r="C27" s="891"/>
      <c r="D27" s="891"/>
      <c r="E27" s="891"/>
      <c r="F27" s="891"/>
    </row>
    <row r="28" spans="1:12" ht="18.75" customHeight="1">
      <c r="A28" s="891" t="s">
        <v>265</v>
      </c>
      <c r="B28" s="891"/>
      <c r="C28" s="891"/>
      <c r="D28" s="891"/>
    </row>
    <row r="29" spans="1:12" ht="18.75" customHeight="1">
      <c r="A29" s="891" t="s">
        <v>18</v>
      </c>
      <c r="B29" s="891"/>
      <c r="C29" s="891"/>
      <c r="D29" s="891"/>
    </row>
    <row r="30" spans="1:12" ht="23.25">
      <c r="A30" s="891" t="s">
        <v>16</v>
      </c>
      <c r="B30" s="891"/>
      <c r="C30" s="891"/>
      <c r="D30" s="891"/>
      <c r="E30" s="1090" t="s">
        <v>20</v>
      </c>
      <c r="F30" s="1090"/>
    </row>
    <row r="31" spans="1:12" ht="23.25">
      <c r="A31" s="891" t="s">
        <v>19</v>
      </c>
      <c r="B31" s="891"/>
      <c r="C31" s="891"/>
      <c r="D31" s="891"/>
      <c r="E31" s="1091" t="s">
        <v>266</v>
      </c>
      <c r="F31" s="1091"/>
    </row>
    <row r="32" spans="1:12" ht="23.25">
      <c r="A32" s="891"/>
      <c r="B32" s="891"/>
      <c r="C32" s="891"/>
      <c r="D32" s="891"/>
      <c r="E32" s="891"/>
      <c r="F32" s="891"/>
    </row>
    <row r="33" spans="1:6" ht="23.25">
      <c r="A33" s="891" t="s">
        <v>229</v>
      </c>
      <c r="B33" s="891"/>
      <c r="C33" s="891"/>
      <c r="D33" s="891"/>
      <c r="E33" s="1090" t="s">
        <v>267</v>
      </c>
      <c r="F33" s="1090"/>
    </row>
    <row r="34" spans="1:6" ht="23.25">
      <c r="A34" s="891"/>
      <c r="B34" s="891" t="s">
        <v>228</v>
      </c>
      <c r="C34" s="891"/>
      <c r="D34" s="891"/>
      <c r="E34" s="891"/>
      <c r="F34" s="891"/>
    </row>
    <row r="35" spans="1:6" ht="23.25">
      <c r="A35" s="891"/>
      <c r="B35" s="891"/>
      <c r="C35" s="891"/>
      <c r="D35" s="891"/>
      <c r="E35" s="891"/>
      <c r="F35" s="891"/>
    </row>
    <row r="36" spans="1:6" ht="23.25">
      <c r="A36" s="891"/>
      <c r="B36" s="891"/>
      <c r="C36" s="891"/>
      <c r="D36" s="891"/>
      <c r="E36" s="891"/>
      <c r="F36" s="891"/>
    </row>
    <row r="37" spans="1:6" ht="23.25">
      <c r="A37" s="891"/>
      <c r="B37" s="891"/>
      <c r="C37" s="891"/>
      <c r="D37" s="891"/>
      <c r="E37" s="1090" t="s">
        <v>24</v>
      </c>
      <c r="F37" s="1090"/>
    </row>
  </sheetData>
  <mergeCells count="30">
    <mergeCell ref="E33:F33"/>
    <mergeCell ref="E37:F37"/>
    <mergeCell ref="A23:C24"/>
    <mergeCell ref="D23:E23"/>
    <mergeCell ref="D24:E24"/>
    <mergeCell ref="A25:F25"/>
    <mergeCell ref="E30:F30"/>
    <mergeCell ref="E31:F31"/>
    <mergeCell ref="D19:E19"/>
    <mergeCell ref="A20:C22"/>
    <mergeCell ref="D20:E20"/>
    <mergeCell ref="D21:E21"/>
    <mergeCell ref="D22:E22"/>
    <mergeCell ref="A15:C15"/>
    <mergeCell ref="E15:F15"/>
    <mergeCell ref="D17:E17"/>
    <mergeCell ref="D18:E18"/>
    <mergeCell ref="A10:C10"/>
    <mergeCell ref="E10:F10"/>
    <mergeCell ref="A11:C11"/>
    <mergeCell ref="E11:F11"/>
    <mergeCell ref="A13:C13"/>
    <mergeCell ref="A14:C14"/>
    <mergeCell ref="E14:F14"/>
    <mergeCell ref="A2:F2"/>
    <mergeCell ref="A7:C7"/>
    <mergeCell ref="E7:F7"/>
    <mergeCell ref="E8:F8"/>
    <mergeCell ref="A9:C9"/>
    <mergeCell ref="E9:F9"/>
  </mergeCells>
  <hyperlinks>
    <hyperlink ref="B34" r:id="rId1" display="sanjit.sharma@sarestates.in"/>
  </hyperlinks>
  <pageMargins left="0.19685039370078741" right="0.19685039370078741" top="1.2598425196850394" bottom="0.74803149606299213" header="0.31496062992125984" footer="0.31496062992125984"/>
  <pageSetup paperSize="9" scale="66" orientation="portrait" r:id="rId2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L37"/>
  <sheetViews>
    <sheetView view="pageBreakPreview" topLeftCell="A2" zoomScale="60" workbookViewId="0">
      <selection activeCell="F6" sqref="F6"/>
    </sheetView>
  </sheetViews>
  <sheetFormatPr defaultRowHeight="15"/>
  <cols>
    <col min="1" max="1" width="9.7109375" style="848" customWidth="1"/>
    <col min="2" max="2" width="33.140625" style="848" customWidth="1"/>
    <col min="3" max="3" width="34.7109375" style="848" customWidth="1"/>
    <col min="4" max="4" width="4.42578125" style="848" customWidth="1"/>
    <col min="5" max="5" width="36.7109375" style="848" customWidth="1"/>
    <col min="6" max="6" width="34.5703125" style="848" customWidth="1"/>
    <col min="7" max="7" width="6.28515625" style="848" customWidth="1"/>
    <col min="8" max="11" width="9.140625" style="848"/>
    <col min="12" max="12" width="9.7109375" style="848" bestFit="1" customWidth="1"/>
    <col min="13" max="21" width="9.140625" style="848"/>
    <col min="22" max="22" width="13.42578125" style="848" bestFit="1" customWidth="1"/>
    <col min="23" max="16384" width="9.140625" style="848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849"/>
      <c r="B3" s="850"/>
      <c r="C3" s="850"/>
      <c r="D3" s="850"/>
      <c r="E3" s="850"/>
      <c r="F3" s="851"/>
    </row>
    <row r="4" spans="1:6" ht="24" thickBot="1">
      <c r="A4" s="852"/>
      <c r="B4" s="853"/>
      <c r="C4" s="853"/>
      <c r="D4" s="854"/>
      <c r="E4" s="854"/>
      <c r="F4" s="494" t="s">
        <v>1134</v>
      </c>
    </row>
    <row r="5" spans="1:6" ht="24" thickBot="1">
      <c r="A5" s="856"/>
      <c r="B5" s="857"/>
      <c r="C5" s="857"/>
      <c r="D5" s="857"/>
      <c r="E5" s="857"/>
      <c r="F5" s="855" t="s">
        <v>1159</v>
      </c>
    </row>
    <row r="6" spans="1:6" ht="21.75" thickBot="1">
      <c r="A6" s="858"/>
      <c r="B6" s="859"/>
      <c r="C6" s="859"/>
      <c r="D6" s="859"/>
      <c r="E6" s="859"/>
      <c r="F6" s="860"/>
    </row>
    <row r="7" spans="1:6" ht="24" thickBot="1">
      <c r="A7" s="1064" t="s">
        <v>0</v>
      </c>
      <c r="B7" s="1065"/>
      <c r="C7" s="1066"/>
      <c r="D7" s="861"/>
      <c r="E7" s="1064" t="s">
        <v>6</v>
      </c>
      <c r="F7" s="1066"/>
    </row>
    <row r="8" spans="1:6" ht="23.25">
      <c r="A8" s="862"/>
      <c r="B8" s="863"/>
      <c r="C8" s="864"/>
      <c r="D8" s="865"/>
      <c r="E8" s="1075"/>
      <c r="F8" s="1076"/>
    </row>
    <row r="9" spans="1:6" ht="23.25">
      <c r="A9" s="1067" t="s">
        <v>264</v>
      </c>
      <c r="B9" s="1068"/>
      <c r="C9" s="1069"/>
      <c r="D9" s="866"/>
      <c r="E9" s="1067" t="s">
        <v>1128</v>
      </c>
      <c r="F9" s="1069"/>
    </row>
    <row r="10" spans="1:6" ht="23.25">
      <c r="A10" s="1070" t="s">
        <v>889</v>
      </c>
      <c r="B10" s="1071"/>
      <c r="C10" s="1072"/>
      <c r="D10" s="865"/>
      <c r="E10" s="1073" t="s">
        <v>1129</v>
      </c>
      <c r="F10" s="1074"/>
    </row>
    <row r="11" spans="1:6" ht="23.25">
      <c r="A11" s="1070" t="s">
        <v>499</v>
      </c>
      <c r="B11" s="1071"/>
      <c r="C11" s="1072"/>
      <c r="D11" s="865"/>
      <c r="E11" s="1073" t="s">
        <v>1130</v>
      </c>
      <c r="F11" s="1074"/>
    </row>
    <row r="12" spans="1:6" ht="23.25">
      <c r="A12" s="1003" t="s">
        <v>498</v>
      </c>
      <c r="B12" s="1004"/>
      <c r="C12" s="1005"/>
      <c r="D12" s="865"/>
      <c r="E12" s="1006" t="s">
        <v>1131</v>
      </c>
      <c r="F12" s="1007"/>
    </row>
    <row r="13" spans="1:6" ht="23.25">
      <c r="A13" s="1070" t="s">
        <v>14</v>
      </c>
      <c r="B13" s="1071"/>
      <c r="C13" s="1072"/>
      <c r="D13" s="865"/>
      <c r="E13" s="1006" t="s">
        <v>1133</v>
      </c>
      <c r="F13" s="1007"/>
    </row>
    <row r="14" spans="1:6" s="868" customFormat="1" ht="24" thickBot="1">
      <c r="A14" s="1070" t="s">
        <v>890</v>
      </c>
      <c r="B14" s="1071"/>
      <c r="C14" s="1072"/>
      <c r="D14" s="867"/>
      <c r="E14" s="1073" t="s">
        <v>1132</v>
      </c>
      <c r="F14" s="1074"/>
    </row>
    <row r="15" spans="1:6" ht="24" thickBot="1">
      <c r="A15" s="1077" t="s">
        <v>501</v>
      </c>
      <c r="B15" s="1078"/>
      <c r="C15" s="1079"/>
      <c r="D15" s="874"/>
      <c r="E15" s="1077" t="s">
        <v>501</v>
      </c>
      <c r="F15" s="1079"/>
    </row>
    <row r="16" spans="1:6" ht="3.4" customHeight="1">
      <c r="A16" s="875"/>
      <c r="B16" s="876"/>
      <c r="C16" s="876"/>
      <c r="D16" s="876"/>
      <c r="E16" s="876"/>
      <c r="F16" s="877"/>
    </row>
    <row r="17" spans="1:12" ht="42" customHeight="1">
      <c r="A17" s="1011" t="s">
        <v>1126</v>
      </c>
      <c r="B17" s="1012" t="s">
        <v>1119</v>
      </c>
      <c r="C17" s="1012" t="s">
        <v>1120</v>
      </c>
      <c r="D17" s="1473" t="s">
        <v>1121</v>
      </c>
      <c r="E17" s="1473"/>
      <c r="F17" s="1013" t="s">
        <v>10</v>
      </c>
    </row>
    <row r="18" spans="1:12" ht="52.9" customHeight="1">
      <c r="A18" s="1014">
        <v>1</v>
      </c>
      <c r="B18" s="495" t="s">
        <v>1122</v>
      </c>
      <c r="C18" s="1016" t="s">
        <v>1135</v>
      </c>
      <c r="D18" s="1474">
        <v>500000</v>
      </c>
      <c r="E18" s="1474"/>
      <c r="F18" s="1015">
        <f>+D18*1%</f>
        <v>5000</v>
      </c>
      <c r="G18" s="884"/>
    </row>
    <row r="19" spans="1:12" ht="47.65" customHeight="1">
      <c r="A19" s="1010"/>
      <c r="B19" s="1008"/>
      <c r="C19" s="1009"/>
      <c r="D19" s="1040" t="s">
        <v>1125</v>
      </c>
      <c r="E19" s="1041"/>
      <c r="F19" s="886">
        <f>+F18</f>
        <v>5000</v>
      </c>
    </row>
    <row r="20" spans="1:12" ht="48.6" customHeight="1">
      <c r="A20" s="1081"/>
      <c r="B20" s="1053"/>
      <c r="C20" s="1054"/>
      <c r="D20" s="1045" t="s">
        <v>26</v>
      </c>
      <c r="E20" s="1046"/>
      <c r="F20" s="887"/>
      <c r="L20" s="123"/>
    </row>
    <row r="21" spans="1:12" ht="25.9" customHeight="1">
      <c r="A21" s="1081"/>
      <c r="B21" s="1053"/>
      <c r="C21" s="1054"/>
      <c r="D21" s="1043" t="s">
        <v>11</v>
      </c>
      <c r="E21" s="1044"/>
      <c r="F21" s="886">
        <f>+F19*9%</f>
        <v>450</v>
      </c>
    </row>
    <row r="22" spans="1:12" ht="25.9" customHeight="1">
      <c r="A22" s="1081"/>
      <c r="B22" s="1053"/>
      <c r="C22" s="1054"/>
      <c r="D22" s="1043" t="s">
        <v>12</v>
      </c>
      <c r="E22" s="1044"/>
      <c r="F22" s="886">
        <f>+F19*9%</f>
        <v>450</v>
      </c>
    </row>
    <row r="23" spans="1:12" ht="25.9" customHeight="1">
      <c r="A23" s="1081" t="s">
        <v>1124</v>
      </c>
      <c r="B23" s="1053"/>
      <c r="C23" s="1054"/>
      <c r="D23" s="1043" t="s">
        <v>27</v>
      </c>
      <c r="E23" s="1044"/>
      <c r="F23" s="886" t="s">
        <v>102</v>
      </c>
    </row>
    <row r="24" spans="1:12" ht="52.9" customHeight="1" thickBot="1">
      <c r="A24" s="1082"/>
      <c r="B24" s="1083"/>
      <c r="C24" s="1084"/>
      <c r="D24" s="1085" t="s">
        <v>13</v>
      </c>
      <c r="E24" s="1086"/>
      <c r="F24" s="77">
        <f>+F19+F21+F22</f>
        <v>5900</v>
      </c>
    </row>
    <row r="25" spans="1:12" ht="28.5" customHeight="1">
      <c r="A25" s="1087" t="s">
        <v>1136</v>
      </c>
      <c r="B25" s="1087"/>
      <c r="C25" s="1087"/>
      <c r="D25" s="1087"/>
      <c r="E25" s="1087"/>
      <c r="F25" s="1087"/>
    </row>
    <row r="26" spans="1:12" ht="16.5" customHeight="1">
      <c r="A26" s="888"/>
      <c r="B26" s="888"/>
      <c r="C26" s="888"/>
      <c r="D26" s="889"/>
      <c r="E26" s="889"/>
      <c r="F26" s="890" t="s">
        <v>22</v>
      </c>
    </row>
    <row r="27" spans="1:12" ht="23.25">
      <c r="A27" s="891" t="s">
        <v>15</v>
      </c>
      <c r="B27" s="891"/>
      <c r="C27" s="891"/>
      <c r="D27" s="891"/>
      <c r="E27" s="891"/>
      <c r="F27" s="891"/>
    </row>
    <row r="28" spans="1:12" ht="18.75" customHeight="1">
      <c r="A28" s="891" t="s">
        <v>265</v>
      </c>
      <c r="B28" s="891"/>
      <c r="C28" s="891"/>
      <c r="D28" s="891"/>
    </row>
    <row r="29" spans="1:12" ht="18.75" customHeight="1">
      <c r="A29" s="891" t="s">
        <v>18</v>
      </c>
      <c r="B29" s="891"/>
      <c r="C29" s="891"/>
      <c r="D29" s="891"/>
    </row>
    <row r="30" spans="1:12" ht="23.25">
      <c r="A30" s="891" t="s">
        <v>16</v>
      </c>
      <c r="B30" s="891"/>
      <c r="C30" s="891"/>
      <c r="D30" s="891"/>
      <c r="E30" s="1090" t="s">
        <v>20</v>
      </c>
      <c r="F30" s="1090"/>
    </row>
    <row r="31" spans="1:12" ht="23.25">
      <c r="A31" s="891" t="s">
        <v>19</v>
      </c>
      <c r="B31" s="891"/>
      <c r="C31" s="891"/>
      <c r="D31" s="891"/>
      <c r="E31" s="1091" t="s">
        <v>266</v>
      </c>
      <c r="F31" s="1091"/>
    </row>
    <row r="32" spans="1:12" ht="23.25">
      <c r="A32" s="891"/>
      <c r="B32" s="891"/>
      <c r="C32" s="891"/>
      <c r="D32" s="891"/>
      <c r="E32" s="891"/>
      <c r="F32" s="891"/>
    </row>
    <row r="33" spans="1:6" ht="23.25">
      <c r="A33" s="891" t="s">
        <v>229</v>
      </c>
      <c r="B33" s="891"/>
      <c r="C33" s="891"/>
      <c r="D33" s="891"/>
      <c r="E33" s="1090" t="s">
        <v>267</v>
      </c>
      <c r="F33" s="1090"/>
    </row>
    <row r="34" spans="1:6" ht="23.25">
      <c r="A34" s="891"/>
      <c r="B34" s="891" t="s">
        <v>228</v>
      </c>
      <c r="C34" s="891"/>
      <c r="D34" s="891"/>
      <c r="E34" s="891"/>
      <c r="F34" s="891"/>
    </row>
    <row r="35" spans="1:6" ht="23.25">
      <c r="A35" s="891"/>
      <c r="B35" s="891"/>
      <c r="C35" s="891"/>
      <c r="D35" s="891"/>
      <c r="E35" s="891"/>
      <c r="F35" s="891"/>
    </row>
    <row r="36" spans="1:6" ht="23.25">
      <c r="A36" s="891"/>
      <c r="B36" s="891"/>
      <c r="C36" s="891"/>
      <c r="D36" s="891"/>
      <c r="E36" s="891"/>
      <c r="F36" s="891"/>
    </row>
    <row r="37" spans="1:6" ht="23.25">
      <c r="A37" s="891"/>
      <c r="B37" s="891"/>
      <c r="C37" s="891"/>
      <c r="D37" s="891"/>
      <c r="E37" s="1090" t="s">
        <v>24</v>
      </c>
      <c r="F37" s="1090"/>
    </row>
  </sheetData>
  <mergeCells count="30">
    <mergeCell ref="A25:F25"/>
    <mergeCell ref="E30:F30"/>
    <mergeCell ref="E31:F31"/>
    <mergeCell ref="E33:F33"/>
    <mergeCell ref="E37:F37"/>
    <mergeCell ref="A20:C22"/>
    <mergeCell ref="D20:E20"/>
    <mergeCell ref="D21:E21"/>
    <mergeCell ref="D22:E22"/>
    <mergeCell ref="A23:C24"/>
    <mergeCell ref="D23:E23"/>
    <mergeCell ref="D24:E24"/>
    <mergeCell ref="A15:C15"/>
    <mergeCell ref="E15:F15"/>
    <mergeCell ref="D17:E17"/>
    <mergeCell ref="D18:E18"/>
    <mergeCell ref="D19:E19"/>
    <mergeCell ref="A14:C14"/>
    <mergeCell ref="E14:F14"/>
    <mergeCell ref="A2:F2"/>
    <mergeCell ref="A7:C7"/>
    <mergeCell ref="E7:F7"/>
    <mergeCell ref="E8:F8"/>
    <mergeCell ref="A9:C9"/>
    <mergeCell ref="E9:F9"/>
    <mergeCell ref="A10:C10"/>
    <mergeCell ref="E10:F10"/>
    <mergeCell ref="A11:C11"/>
    <mergeCell ref="E11:F11"/>
    <mergeCell ref="A13:C13"/>
  </mergeCells>
  <hyperlinks>
    <hyperlink ref="B34" r:id="rId1" display="sanjit.sharma@sarestates.in"/>
  </hyperlinks>
  <pageMargins left="0.19685039370078741" right="0.19685039370078741" top="1.2598425196850394" bottom="0.74803149606299213" header="0.31496062992125984" footer="0.31496062992125984"/>
  <pageSetup paperSize="9" scale="65" orientation="portrait" r:id="rId2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L41"/>
  <sheetViews>
    <sheetView workbookViewId="0">
      <selection activeCell="C20" sqref="C20"/>
    </sheetView>
  </sheetViews>
  <sheetFormatPr defaultRowHeight="15"/>
  <cols>
    <col min="1" max="1" width="9.7109375" style="848" customWidth="1"/>
    <col min="2" max="2" width="33.140625" style="848" customWidth="1"/>
    <col min="3" max="3" width="31" style="848" customWidth="1"/>
    <col min="4" max="4" width="4.42578125" style="848" customWidth="1"/>
    <col min="5" max="5" width="36.7109375" style="848" customWidth="1"/>
    <col min="6" max="6" width="34.5703125" style="848" customWidth="1"/>
    <col min="7" max="7" width="6.28515625" style="848" customWidth="1"/>
    <col min="8" max="11" width="9.140625" style="848"/>
    <col min="12" max="12" width="9.7109375" style="848" bestFit="1" customWidth="1"/>
    <col min="13" max="21" width="9.140625" style="848"/>
    <col min="22" max="22" width="13.42578125" style="848" bestFit="1" customWidth="1"/>
    <col min="23" max="16384" width="9.140625" style="848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849"/>
      <c r="B3" s="850"/>
      <c r="C3" s="850"/>
      <c r="D3" s="850"/>
      <c r="E3" s="850"/>
      <c r="F3" s="851"/>
    </row>
    <row r="4" spans="1:6" ht="24" thickBot="1">
      <c r="A4" s="852" t="s">
        <v>894</v>
      </c>
      <c r="B4" s="853"/>
      <c r="C4" s="853"/>
      <c r="D4" s="854"/>
      <c r="E4" s="854"/>
      <c r="F4" s="494" t="s">
        <v>1147</v>
      </c>
    </row>
    <row r="5" spans="1:6" ht="24" thickBot="1">
      <c r="A5" s="856"/>
      <c r="B5" s="857"/>
      <c r="C5" s="857"/>
      <c r="D5" s="857"/>
      <c r="E5" s="857"/>
      <c r="F5" s="855" t="s">
        <v>1148</v>
      </c>
    </row>
    <row r="6" spans="1:6" ht="21.75" thickBot="1">
      <c r="A6" s="858"/>
      <c r="B6" s="859"/>
      <c r="C6" s="859"/>
      <c r="D6" s="859"/>
      <c r="E6" s="859"/>
      <c r="F6" s="860"/>
    </row>
    <row r="7" spans="1:6" ht="24" thickBot="1">
      <c r="A7" s="1064" t="s">
        <v>0</v>
      </c>
      <c r="B7" s="1065"/>
      <c r="C7" s="1066"/>
      <c r="D7" s="861"/>
      <c r="E7" s="1064" t="s">
        <v>6</v>
      </c>
      <c r="F7" s="1066"/>
    </row>
    <row r="8" spans="1:6" ht="23.25">
      <c r="A8" s="862"/>
      <c r="B8" s="863"/>
      <c r="C8" s="864"/>
      <c r="D8" s="865"/>
      <c r="E8" s="1075"/>
      <c r="F8" s="1076"/>
    </row>
    <row r="9" spans="1:6" ht="23.25">
      <c r="A9" s="1067" t="s">
        <v>264</v>
      </c>
      <c r="B9" s="1068"/>
      <c r="C9" s="1069"/>
      <c r="D9" s="866"/>
      <c r="E9" s="1067" t="s">
        <v>1153</v>
      </c>
      <c r="F9" s="1069"/>
    </row>
    <row r="10" spans="1:6" ht="23.25">
      <c r="A10" s="1070" t="s">
        <v>889</v>
      </c>
      <c r="B10" s="1071"/>
      <c r="C10" s="1072"/>
      <c r="D10" s="865"/>
      <c r="E10" s="1073" t="s">
        <v>1151</v>
      </c>
      <c r="F10" s="1074"/>
    </row>
    <row r="11" spans="1:6" ht="23.25">
      <c r="A11" s="1070" t="s">
        <v>499</v>
      </c>
      <c r="B11" s="1071"/>
      <c r="C11" s="1072"/>
      <c r="D11" s="865"/>
      <c r="E11" s="1073" t="s">
        <v>1149</v>
      </c>
      <c r="F11" s="1074"/>
    </row>
    <row r="12" spans="1:6" ht="23.25">
      <c r="A12" s="1020" t="s">
        <v>498</v>
      </c>
      <c r="B12" s="1021"/>
      <c r="C12" s="1022"/>
      <c r="D12" s="865"/>
      <c r="E12" s="1023" t="s">
        <v>1150</v>
      </c>
      <c r="F12" s="1024"/>
    </row>
    <row r="13" spans="1:6" ht="23.25">
      <c r="A13" s="1070" t="s">
        <v>14</v>
      </c>
      <c r="B13" s="1071"/>
      <c r="C13" s="1072"/>
      <c r="D13" s="865"/>
      <c r="E13" s="1023" t="s">
        <v>1152</v>
      </c>
      <c r="F13" s="1024"/>
    </row>
    <row r="14" spans="1:6" s="868" customFormat="1" ht="23.25">
      <c r="A14" s="1070" t="s">
        <v>890</v>
      </c>
      <c r="B14" s="1071"/>
      <c r="C14" s="1072"/>
      <c r="D14" s="867"/>
      <c r="E14" s="1073" t="s">
        <v>1154</v>
      </c>
      <c r="F14" s="1074"/>
    </row>
    <row r="15" spans="1:6" s="868" customFormat="1" ht="23.25">
      <c r="A15" s="1020" t="s">
        <v>500</v>
      </c>
      <c r="B15" s="1021"/>
      <c r="C15" s="1022"/>
      <c r="D15" s="867"/>
      <c r="E15" s="1073"/>
      <c r="F15" s="1074"/>
    </row>
    <row r="16" spans="1:6" s="868" customFormat="1" ht="24" thickBot="1">
      <c r="A16" s="1020" t="s">
        <v>89</v>
      </c>
      <c r="B16" s="1021"/>
      <c r="C16" s="1022"/>
      <c r="D16" s="867"/>
      <c r="E16" s="1230"/>
      <c r="F16" s="1231"/>
    </row>
    <row r="17" spans="1:12" ht="24" thickBot="1">
      <c r="A17" s="1077" t="s">
        <v>501</v>
      </c>
      <c r="B17" s="1078"/>
      <c r="C17" s="1079"/>
      <c r="D17" s="874"/>
      <c r="E17" s="1077" t="s">
        <v>1155</v>
      </c>
      <c r="F17" s="1079"/>
    </row>
    <row r="18" spans="1:12" ht="3.4" customHeight="1">
      <c r="A18" s="875"/>
      <c r="B18" s="876"/>
      <c r="C18" s="876"/>
      <c r="D18" s="876"/>
      <c r="E18" s="876"/>
      <c r="F18" s="877"/>
    </row>
    <row r="19" spans="1:12" ht="42" customHeight="1">
      <c r="A19" s="878" t="s">
        <v>8</v>
      </c>
      <c r="B19" s="879" t="s">
        <v>9</v>
      </c>
      <c r="C19" s="879" t="s">
        <v>25</v>
      </c>
      <c r="D19" s="1058" t="s">
        <v>28</v>
      </c>
      <c r="E19" s="1058"/>
      <c r="F19" s="880" t="s">
        <v>10</v>
      </c>
    </row>
    <row r="20" spans="1:12" ht="52.9" customHeight="1">
      <c r="A20" s="881">
        <v>1</v>
      </c>
      <c r="B20" s="892" t="s">
        <v>1156</v>
      </c>
      <c r="C20" s="1030" t="s">
        <v>1157</v>
      </c>
      <c r="D20" s="1089" t="s">
        <v>1076</v>
      </c>
      <c r="E20" s="1089"/>
      <c r="F20" s="883" t="s">
        <v>1078</v>
      </c>
      <c r="G20" s="884"/>
    </row>
    <row r="21" spans="1:12" ht="43.5" customHeight="1">
      <c r="A21" s="1081"/>
      <c r="B21" s="1053"/>
      <c r="C21" s="1054"/>
      <c r="D21" s="1433" t="s">
        <v>1085</v>
      </c>
      <c r="E21" s="1434"/>
      <c r="F21" s="886">
        <v>292590</v>
      </c>
    </row>
    <row r="22" spans="1:12" ht="47.65" customHeight="1">
      <c r="A22" s="1025"/>
      <c r="B22" s="1018"/>
      <c r="C22" s="1019"/>
      <c r="D22" s="1433" t="s">
        <v>1079</v>
      </c>
      <c r="E22" s="1434"/>
      <c r="F22" s="886">
        <v>0</v>
      </c>
    </row>
    <row r="23" spans="1:12" ht="47.65" customHeight="1">
      <c r="A23" s="1025"/>
      <c r="B23" s="1018"/>
      <c r="C23" s="1019"/>
      <c r="D23" s="1040" t="s">
        <v>1086</v>
      </c>
      <c r="E23" s="1041"/>
      <c r="F23" s="886">
        <f>+F21-F22</f>
        <v>292590</v>
      </c>
    </row>
    <row r="24" spans="1:12" ht="48.6" customHeight="1">
      <c r="A24" s="1081"/>
      <c r="B24" s="1053"/>
      <c r="C24" s="1054"/>
      <c r="D24" s="1045" t="s">
        <v>26</v>
      </c>
      <c r="E24" s="1046"/>
      <c r="F24" s="887"/>
      <c r="L24" s="123"/>
    </row>
    <row r="25" spans="1:12" ht="25.9" customHeight="1">
      <c r="A25" s="1081"/>
      <c r="B25" s="1053"/>
      <c r="C25" s="1054"/>
      <c r="D25" s="1043" t="s">
        <v>11</v>
      </c>
      <c r="E25" s="1044"/>
      <c r="F25" s="886">
        <f>+F23*9%-0.1</f>
        <v>26333</v>
      </c>
    </row>
    <row r="26" spans="1:12" ht="25.9" customHeight="1">
      <c r="A26" s="1081"/>
      <c r="B26" s="1053"/>
      <c r="C26" s="1054"/>
      <c r="D26" s="1043" t="s">
        <v>12</v>
      </c>
      <c r="E26" s="1044"/>
      <c r="F26" s="886">
        <f>+F23*9%-0.1</f>
        <v>26333</v>
      </c>
    </row>
    <row r="27" spans="1:12" ht="25.9" customHeight="1">
      <c r="A27" s="1081" t="s">
        <v>198</v>
      </c>
      <c r="B27" s="1053"/>
      <c r="C27" s="1054"/>
      <c r="D27" s="1043" t="s">
        <v>27</v>
      </c>
      <c r="E27" s="1044"/>
      <c r="F27" s="886" t="s">
        <v>102</v>
      </c>
    </row>
    <row r="28" spans="1:12" ht="52.9" customHeight="1" thickBot="1">
      <c r="A28" s="1082"/>
      <c r="B28" s="1083"/>
      <c r="C28" s="1084"/>
      <c r="D28" s="1085" t="s">
        <v>13</v>
      </c>
      <c r="E28" s="1086"/>
      <c r="F28" s="77">
        <f>+F23+F25+F26</f>
        <v>345256</v>
      </c>
    </row>
    <row r="29" spans="1:12" ht="28.5" customHeight="1">
      <c r="A29" s="1087" t="s">
        <v>1080</v>
      </c>
      <c r="B29" s="1087"/>
      <c r="C29" s="1087"/>
      <c r="D29" s="1087"/>
      <c r="E29" s="1087"/>
      <c r="F29" s="1087"/>
    </row>
    <row r="30" spans="1:12" ht="16.5" customHeight="1">
      <c r="A30" s="888"/>
      <c r="B30" s="888"/>
      <c r="C30" s="888"/>
      <c r="D30" s="889"/>
      <c r="E30" s="889"/>
      <c r="F30" s="890" t="s">
        <v>22</v>
      </c>
    </row>
    <row r="31" spans="1:12" ht="23.25">
      <c r="A31" s="891" t="s">
        <v>15</v>
      </c>
      <c r="B31" s="891"/>
      <c r="C31" s="891"/>
      <c r="D31" s="891"/>
      <c r="E31" s="891"/>
      <c r="F31" s="891"/>
    </row>
    <row r="32" spans="1:12" ht="18.75" customHeight="1">
      <c r="A32" s="891" t="s">
        <v>265</v>
      </c>
      <c r="B32" s="891"/>
      <c r="C32" s="891"/>
      <c r="D32" s="891"/>
    </row>
    <row r="33" spans="1:6" ht="18.75" customHeight="1">
      <c r="A33" s="891" t="s">
        <v>18</v>
      </c>
      <c r="B33" s="891"/>
      <c r="C33" s="891"/>
      <c r="D33" s="891"/>
    </row>
    <row r="34" spans="1:6" ht="23.25">
      <c r="A34" s="891" t="s">
        <v>16</v>
      </c>
      <c r="B34" s="891"/>
      <c r="C34" s="891"/>
      <c r="D34" s="891"/>
      <c r="E34" s="1090" t="s">
        <v>20</v>
      </c>
      <c r="F34" s="1090"/>
    </row>
    <row r="35" spans="1:6" ht="23.25">
      <c r="A35" s="891" t="s">
        <v>19</v>
      </c>
      <c r="B35" s="891"/>
      <c r="C35" s="891"/>
      <c r="D35" s="891"/>
      <c r="E35" s="1091" t="s">
        <v>266</v>
      </c>
      <c r="F35" s="1091"/>
    </row>
    <row r="36" spans="1:6" ht="23.25">
      <c r="A36" s="891"/>
      <c r="B36" s="891"/>
      <c r="C36" s="891"/>
      <c r="D36" s="891"/>
      <c r="E36" s="891"/>
      <c r="F36" s="891"/>
    </row>
    <row r="37" spans="1:6" ht="23.25">
      <c r="A37" s="891" t="s">
        <v>229</v>
      </c>
      <c r="B37" s="891"/>
      <c r="C37" s="891"/>
      <c r="D37" s="891"/>
      <c r="E37" s="1090" t="s">
        <v>267</v>
      </c>
      <c r="F37" s="1090"/>
    </row>
    <row r="38" spans="1:6" ht="23.25">
      <c r="A38" s="891"/>
      <c r="B38" s="891" t="s">
        <v>228</v>
      </c>
      <c r="C38" s="891"/>
      <c r="D38" s="891"/>
      <c r="E38" s="891"/>
      <c r="F38" s="891"/>
    </row>
    <row r="39" spans="1:6" ht="23.25">
      <c r="A39" s="891"/>
      <c r="B39" s="891"/>
      <c r="C39" s="891"/>
      <c r="D39" s="891"/>
      <c r="E39" s="891"/>
      <c r="F39" s="891"/>
    </row>
    <row r="40" spans="1:6" ht="23.25">
      <c r="A40" s="891"/>
      <c r="B40" s="891"/>
      <c r="C40" s="891"/>
      <c r="D40" s="891"/>
      <c r="E40" s="891"/>
      <c r="F40" s="891"/>
    </row>
    <row r="41" spans="1:6" ht="23.25">
      <c r="A41" s="891"/>
      <c r="B41" s="891"/>
      <c r="C41" s="891"/>
      <c r="D41" s="891"/>
      <c r="E41" s="1090" t="s">
        <v>24</v>
      </c>
      <c r="F41" s="1090"/>
    </row>
  </sheetData>
  <mergeCells count="35">
    <mergeCell ref="A2:F2"/>
    <mergeCell ref="A7:C7"/>
    <mergeCell ref="E7:F7"/>
    <mergeCell ref="E8:F8"/>
    <mergeCell ref="A9:C9"/>
    <mergeCell ref="E9:F9"/>
    <mergeCell ref="A13:C13"/>
    <mergeCell ref="E14:F14"/>
    <mergeCell ref="E15:F15"/>
    <mergeCell ref="E16:F16"/>
    <mergeCell ref="A10:C10"/>
    <mergeCell ref="E10:F10"/>
    <mergeCell ref="A11:C11"/>
    <mergeCell ref="E11:F11"/>
    <mergeCell ref="A14:C14"/>
    <mergeCell ref="D27:E27"/>
    <mergeCell ref="A27:C28"/>
    <mergeCell ref="D28:E28"/>
    <mergeCell ref="D19:E19"/>
    <mergeCell ref="D20:E20"/>
    <mergeCell ref="D21:E21"/>
    <mergeCell ref="D22:E22"/>
    <mergeCell ref="A17:C17"/>
    <mergeCell ref="E17:F17"/>
    <mergeCell ref="A21:C21"/>
    <mergeCell ref="A24:C26"/>
    <mergeCell ref="D23:E23"/>
    <mergeCell ref="D24:E24"/>
    <mergeCell ref="D25:E25"/>
    <mergeCell ref="D26:E26"/>
    <mergeCell ref="A29:F29"/>
    <mergeCell ref="E35:F35"/>
    <mergeCell ref="E37:F37"/>
    <mergeCell ref="E41:F41"/>
    <mergeCell ref="E34:F34"/>
  </mergeCells>
  <hyperlinks>
    <hyperlink ref="B38" r:id="rId1" display="sanjit.sharma@sarestates.in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L41"/>
  <sheetViews>
    <sheetView view="pageBreakPreview" zoomScale="60" workbookViewId="0">
      <selection activeCell="F6" sqref="F6"/>
    </sheetView>
  </sheetViews>
  <sheetFormatPr defaultRowHeight="15"/>
  <cols>
    <col min="1" max="1" width="9.7109375" style="848" customWidth="1"/>
    <col min="2" max="2" width="33.140625" style="848" customWidth="1"/>
    <col min="3" max="3" width="31" style="848" customWidth="1"/>
    <col min="4" max="4" width="4.42578125" style="848" customWidth="1"/>
    <col min="5" max="5" width="36.7109375" style="848" customWidth="1"/>
    <col min="6" max="6" width="34.5703125" style="848" customWidth="1"/>
    <col min="7" max="7" width="6.28515625" style="848" customWidth="1"/>
    <col min="8" max="11" width="9.140625" style="848"/>
    <col min="12" max="12" width="9.7109375" style="848" bestFit="1" customWidth="1"/>
    <col min="13" max="21" width="9.140625" style="848"/>
    <col min="22" max="22" width="13.42578125" style="848" bestFit="1" customWidth="1"/>
    <col min="23" max="16384" width="9.140625" style="848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849"/>
      <c r="B3" s="850"/>
      <c r="C3" s="850"/>
      <c r="D3" s="850"/>
      <c r="E3" s="850"/>
      <c r="F3" s="851"/>
    </row>
    <row r="4" spans="1:6" ht="24" thickBot="1">
      <c r="A4" s="852" t="s">
        <v>1165</v>
      </c>
      <c r="B4" s="853"/>
      <c r="C4" s="853"/>
      <c r="D4" s="854"/>
      <c r="E4" s="854"/>
      <c r="F4" s="494" t="s">
        <v>1164</v>
      </c>
    </row>
    <row r="5" spans="1:6" ht="24" thickBot="1">
      <c r="A5" s="856"/>
      <c r="B5" s="857"/>
      <c r="C5" s="857"/>
      <c r="D5" s="857"/>
      <c r="E5" s="857"/>
      <c r="F5" s="855" t="s">
        <v>1168</v>
      </c>
    </row>
    <row r="6" spans="1:6" ht="21.75" thickBot="1">
      <c r="A6" s="858"/>
      <c r="B6" s="859"/>
      <c r="C6" s="859"/>
      <c r="D6" s="859"/>
      <c r="E6" s="859"/>
      <c r="F6" s="860"/>
    </row>
    <row r="7" spans="1:6" ht="24" thickBot="1">
      <c r="A7" s="1064" t="s">
        <v>0</v>
      </c>
      <c r="B7" s="1065"/>
      <c r="C7" s="1066"/>
      <c r="D7" s="861"/>
      <c r="E7" s="1064" t="s">
        <v>6</v>
      </c>
      <c r="F7" s="1066"/>
    </row>
    <row r="8" spans="1:6" ht="23.25">
      <c r="A8" s="862"/>
      <c r="B8" s="863"/>
      <c r="C8" s="864"/>
      <c r="D8" s="865"/>
      <c r="E8" s="1075"/>
      <c r="F8" s="1076"/>
    </row>
    <row r="9" spans="1:6" ht="23.25">
      <c r="A9" s="1067" t="s">
        <v>264</v>
      </c>
      <c r="B9" s="1068"/>
      <c r="C9" s="1069"/>
      <c r="D9" s="866"/>
      <c r="E9" s="1067" t="s">
        <v>1153</v>
      </c>
      <c r="F9" s="1069"/>
    </row>
    <row r="10" spans="1:6" ht="23.25">
      <c r="A10" s="1070" t="s">
        <v>889</v>
      </c>
      <c r="B10" s="1071"/>
      <c r="C10" s="1072"/>
      <c r="D10" s="865"/>
      <c r="E10" s="1073" t="s">
        <v>1151</v>
      </c>
      <c r="F10" s="1074"/>
    </row>
    <row r="11" spans="1:6" ht="23.25">
      <c r="A11" s="1070" t="s">
        <v>499</v>
      </c>
      <c r="B11" s="1071"/>
      <c r="C11" s="1072"/>
      <c r="D11" s="865"/>
      <c r="E11" s="1073" t="s">
        <v>1149</v>
      </c>
      <c r="F11" s="1074"/>
    </row>
    <row r="12" spans="1:6" ht="23.25">
      <c r="A12" s="1031" t="s">
        <v>498</v>
      </c>
      <c r="B12" s="1032"/>
      <c r="C12" s="1033"/>
      <c r="D12" s="865"/>
      <c r="E12" s="1034" t="s">
        <v>1150</v>
      </c>
      <c r="F12" s="1035"/>
    </row>
    <row r="13" spans="1:6" ht="23.25">
      <c r="A13" s="1070" t="s">
        <v>14</v>
      </c>
      <c r="B13" s="1071"/>
      <c r="C13" s="1072"/>
      <c r="D13" s="865"/>
      <c r="E13" s="1034" t="s">
        <v>1152</v>
      </c>
      <c r="F13" s="1035"/>
    </row>
    <row r="14" spans="1:6" s="868" customFormat="1" ht="23.25">
      <c r="A14" s="1070" t="s">
        <v>890</v>
      </c>
      <c r="B14" s="1071"/>
      <c r="C14" s="1072"/>
      <c r="D14" s="867"/>
      <c r="E14" s="1073" t="s">
        <v>1154</v>
      </c>
      <c r="F14" s="1074"/>
    </row>
    <row r="15" spans="1:6" s="868" customFormat="1" ht="23.25">
      <c r="A15" s="1031" t="s">
        <v>500</v>
      </c>
      <c r="B15" s="1032"/>
      <c r="C15" s="1033"/>
      <c r="D15" s="867"/>
      <c r="E15" s="1073"/>
      <c r="F15" s="1074"/>
    </row>
    <row r="16" spans="1:6" s="868" customFormat="1" ht="24" thickBot="1">
      <c r="A16" s="1031" t="s">
        <v>89</v>
      </c>
      <c r="B16" s="1032"/>
      <c r="C16" s="1033"/>
      <c r="D16" s="867"/>
      <c r="E16" s="1230"/>
      <c r="F16" s="1231"/>
    </row>
    <row r="17" spans="1:12" ht="24" thickBot="1">
      <c r="A17" s="1077" t="s">
        <v>501</v>
      </c>
      <c r="B17" s="1078"/>
      <c r="C17" s="1079"/>
      <c r="D17" s="874"/>
      <c r="E17" s="1077" t="s">
        <v>1155</v>
      </c>
      <c r="F17" s="1079"/>
    </row>
    <row r="18" spans="1:12">
      <c r="A18" s="875"/>
      <c r="B18" s="876"/>
      <c r="C18" s="876"/>
      <c r="D18" s="876"/>
      <c r="E18" s="876"/>
      <c r="F18" s="877"/>
    </row>
    <row r="19" spans="1:12" ht="21">
      <c r="A19" s="878" t="s">
        <v>8</v>
      </c>
      <c r="B19" s="879" t="s">
        <v>9</v>
      </c>
      <c r="C19" s="879" t="s">
        <v>25</v>
      </c>
      <c r="D19" s="1058" t="s">
        <v>28</v>
      </c>
      <c r="E19" s="1058"/>
      <c r="F19" s="880" t="s">
        <v>10</v>
      </c>
    </row>
    <row r="20" spans="1:12" ht="52.5">
      <c r="A20" s="881">
        <v>1</v>
      </c>
      <c r="B20" s="892" t="s">
        <v>1163</v>
      </c>
      <c r="C20" s="1030" t="s">
        <v>1162</v>
      </c>
      <c r="D20" s="1089" t="s">
        <v>1161</v>
      </c>
      <c r="E20" s="1089"/>
      <c r="F20" s="883" t="s">
        <v>1160</v>
      </c>
      <c r="G20" s="884"/>
    </row>
    <row r="21" spans="1:12" ht="42" customHeight="1">
      <c r="A21" s="1081"/>
      <c r="B21" s="1053"/>
      <c r="C21" s="1054"/>
      <c r="D21" s="1433" t="s">
        <v>1166</v>
      </c>
      <c r="E21" s="1434"/>
      <c r="F21" s="886">
        <f>6200000*3%</f>
        <v>186000</v>
      </c>
    </row>
    <row r="22" spans="1:12" ht="26.25">
      <c r="A22" s="1038"/>
      <c r="B22" s="1036"/>
      <c r="C22" s="1037"/>
      <c r="D22" s="1433" t="s">
        <v>1079</v>
      </c>
      <c r="E22" s="1434"/>
      <c r="F22" s="886">
        <v>0</v>
      </c>
    </row>
    <row r="23" spans="1:12" ht="26.25">
      <c r="A23" s="1038"/>
      <c r="B23" s="1036"/>
      <c r="C23" s="1037"/>
      <c r="D23" s="1040" t="s">
        <v>1086</v>
      </c>
      <c r="E23" s="1041"/>
      <c r="F23" s="886">
        <f>+F21-F22</f>
        <v>186000</v>
      </c>
    </row>
    <row r="24" spans="1:12" ht="23.25">
      <c r="A24" s="1081"/>
      <c r="B24" s="1053"/>
      <c r="C24" s="1054"/>
      <c r="D24" s="1045" t="s">
        <v>26</v>
      </c>
      <c r="E24" s="1046"/>
      <c r="F24" s="887"/>
      <c r="L24" s="123"/>
    </row>
    <row r="25" spans="1:12" ht="26.25">
      <c r="A25" s="1081"/>
      <c r="B25" s="1053"/>
      <c r="C25" s="1054"/>
      <c r="D25" s="1043" t="s">
        <v>11</v>
      </c>
      <c r="E25" s="1044"/>
      <c r="F25" s="886" t="s">
        <v>102</v>
      </c>
    </row>
    <row r="26" spans="1:12" ht="26.25">
      <c r="A26" s="1081"/>
      <c r="B26" s="1053"/>
      <c r="C26" s="1054"/>
      <c r="D26" s="1043" t="s">
        <v>12</v>
      </c>
      <c r="E26" s="1044"/>
      <c r="F26" s="886" t="s">
        <v>102</v>
      </c>
    </row>
    <row r="27" spans="1:12" ht="26.25">
      <c r="A27" s="1081" t="s">
        <v>301</v>
      </c>
      <c r="B27" s="1053"/>
      <c r="C27" s="1054"/>
      <c r="D27" s="1043" t="s">
        <v>27</v>
      </c>
      <c r="E27" s="1044"/>
      <c r="F27" s="886">
        <f>+F23*18%</f>
        <v>33480</v>
      </c>
    </row>
    <row r="28" spans="1:12" ht="29.25" thickBot="1">
      <c r="A28" s="1082"/>
      <c r="B28" s="1083"/>
      <c r="C28" s="1084"/>
      <c r="D28" s="1085" t="s">
        <v>13</v>
      </c>
      <c r="E28" s="1086"/>
      <c r="F28" s="77">
        <f>+F23+F27</f>
        <v>219480</v>
      </c>
    </row>
    <row r="29" spans="1:12" ht="23.25">
      <c r="A29" s="1087" t="s">
        <v>1167</v>
      </c>
      <c r="B29" s="1087"/>
      <c r="C29" s="1087"/>
      <c r="D29" s="1087"/>
      <c r="E29" s="1087"/>
      <c r="F29" s="1087"/>
    </row>
    <row r="30" spans="1:12" ht="15.75">
      <c r="A30" s="888"/>
      <c r="B30" s="888"/>
      <c r="C30" s="888"/>
      <c r="D30" s="889"/>
      <c r="E30" s="889"/>
      <c r="F30" s="890" t="s">
        <v>22</v>
      </c>
    </row>
    <row r="31" spans="1:12" ht="23.25">
      <c r="A31" s="891" t="s">
        <v>15</v>
      </c>
      <c r="B31" s="891"/>
      <c r="C31" s="891"/>
      <c r="D31" s="891"/>
      <c r="E31" s="891"/>
      <c r="F31" s="891"/>
    </row>
    <row r="32" spans="1:12" ht="23.25">
      <c r="A32" s="891" t="s">
        <v>265</v>
      </c>
      <c r="B32" s="891"/>
      <c r="C32" s="891"/>
      <c r="D32" s="891"/>
    </row>
    <row r="33" spans="1:6" ht="23.25">
      <c r="A33" s="891" t="s">
        <v>18</v>
      </c>
      <c r="B33" s="891"/>
      <c r="C33" s="891"/>
      <c r="D33" s="891"/>
    </row>
    <row r="34" spans="1:6" ht="23.25">
      <c r="A34" s="891" t="s">
        <v>16</v>
      </c>
      <c r="B34" s="891"/>
      <c r="C34" s="891"/>
      <c r="D34" s="891"/>
      <c r="E34" s="1090" t="s">
        <v>20</v>
      </c>
      <c r="F34" s="1090"/>
    </row>
    <row r="35" spans="1:6" ht="23.25">
      <c r="A35" s="891" t="s">
        <v>19</v>
      </c>
      <c r="B35" s="891"/>
      <c r="C35" s="891"/>
      <c r="D35" s="891"/>
      <c r="E35" s="1091" t="s">
        <v>266</v>
      </c>
      <c r="F35" s="1091"/>
    </row>
    <row r="36" spans="1:6" ht="23.25">
      <c r="A36" s="891"/>
      <c r="B36" s="891"/>
      <c r="C36" s="891"/>
      <c r="D36" s="891"/>
      <c r="E36" s="891"/>
      <c r="F36" s="891"/>
    </row>
    <row r="37" spans="1:6" ht="23.25">
      <c r="A37" s="891" t="s">
        <v>229</v>
      </c>
      <c r="B37" s="891"/>
      <c r="C37" s="891"/>
      <c r="D37" s="891"/>
      <c r="E37" s="1090" t="s">
        <v>267</v>
      </c>
      <c r="F37" s="1090"/>
    </row>
    <row r="38" spans="1:6" ht="23.25">
      <c r="A38" s="891"/>
      <c r="B38" s="891" t="s">
        <v>228</v>
      </c>
      <c r="C38" s="891"/>
      <c r="D38" s="891"/>
      <c r="E38" s="891"/>
      <c r="F38" s="891"/>
    </row>
    <row r="39" spans="1:6" ht="23.25">
      <c r="A39" s="891"/>
      <c r="B39" s="891"/>
      <c r="C39" s="891"/>
      <c r="D39" s="891"/>
      <c r="E39" s="891"/>
      <c r="F39" s="891"/>
    </row>
    <row r="40" spans="1:6" ht="23.25">
      <c r="A40" s="891"/>
      <c r="B40" s="891"/>
      <c r="C40" s="891"/>
      <c r="D40" s="891"/>
      <c r="E40" s="891"/>
      <c r="F40" s="891"/>
    </row>
    <row r="41" spans="1:6" ht="23.25">
      <c r="A41" s="891"/>
      <c r="B41" s="891"/>
      <c r="C41" s="891"/>
      <c r="D41" s="891"/>
      <c r="E41" s="1090" t="s">
        <v>24</v>
      </c>
      <c r="F41" s="1090"/>
    </row>
  </sheetData>
  <mergeCells count="35">
    <mergeCell ref="A2:F2"/>
    <mergeCell ref="A7:C7"/>
    <mergeCell ref="E7:F7"/>
    <mergeCell ref="E8:F8"/>
    <mergeCell ref="A9:C9"/>
    <mergeCell ref="E9:F9"/>
    <mergeCell ref="A10:C10"/>
    <mergeCell ref="E10:F10"/>
    <mergeCell ref="A11:C11"/>
    <mergeCell ref="E11:F11"/>
    <mergeCell ref="A13:C13"/>
    <mergeCell ref="A14:C14"/>
    <mergeCell ref="E14:F14"/>
    <mergeCell ref="E15:F15"/>
    <mergeCell ref="E16:F16"/>
    <mergeCell ref="A17:C17"/>
    <mergeCell ref="E17:F17"/>
    <mergeCell ref="D19:E19"/>
    <mergeCell ref="D20:E20"/>
    <mergeCell ref="A21:C21"/>
    <mergeCell ref="D21:E21"/>
    <mergeCell ref="D22:E22"/>
    <mergeCell ref="D23:E23"/>
    <mergeCell ref="A24:C26"/>
    <mergeCell ref="D24:E24"/>
    <mergeCell ref="D25:E25"/>
    <mergeCell ref="D26:E26"/>
    <mergeCell ref="E37:F37"/>
    <mergeCell ref="E41:F41"/>
    <mergeCell ref="A27:C28"/>
    <mergeCell ref="D27:E27"/>
    <mergeCell ref="D28:E28"/>
    <mergeCell ref="A29:F29"/>
    <mergeCell ref="E34:F34"/>
    <mergeCell ref="E35:F35"/>
  </mergeCells>
  <hyperlinks>
    <hyperlink ref="B38" r:id="rId1" display="sanjit.sharma@sarestates.in"/>
  </hyperlinks>
  <pageMargins left="0.23622047244094491" right="0.19685039370078741" top="1.2598425196850394" bottom="0.74803149606299213" header="0.31496062992125984" footer="0.31496062992125984"/>
  <pageSetup paperSize="9" scale="66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9"/>
  <sheetViews>
    <sheetView view="pageBreakPreview" zoomScale="60" workbookViewId="0">
      <selection sqref="A1:XFD1048576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26.85546875" customWidth="1"/>
    <col min="6" max="6" width="44.28515625" customWidth="1"/>
    <col min="7" max="7" width="6.28515625" customWidth="1"/>
  </cols>
  <sheetData>
    <row r="1" spans="1:6" ht="61.9" customHeight="1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127</v>
      </c>
      <c r="B4" s="40"/>
      <c r="C4" s="40"/>
      <c r="D4" s="41"/>
      <c r="E4" s="41"/>
      <c r="F4" s="122" t="s">
        <v>210</v>
      </c>
    </row>
    <row r="5" spans="1:6" ht="24" thickBot="1">
      <c r="A5" s="39"/>
      <c r="B5" s="4"/>
      <c r="C5" s="4"/>
      <c r="D5" s="4"/>
      <c r="E5" s="4"/>
      <c r="F5" s="71" t="s">
        <v>119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1</v>
      </c>
      <c r="B9" s="1068"/>
      <c r="C9" s="1069"/>
      <c r="D9" s="8"/>
      <c r="E9" s="1067" t="s">
        <v>120</v>
      </c>
      <c r="F9" s="1069"/>
    </row>
    <row r="10" spans="1:6" ht="23.25">
      <c r="A10" s="1070" t="s">
        <v>2</v>
      </c>
      <c r="B10" s="1071"/>
      <c r="C10" s="1072"/>
      <c r="D10" s="7"/>
      <c r="E10" s="1073" t="s">
        <v>121</v>
      </c>
      <c r="F10" s="1074"/>
    </row>
    <row r="11" spans="1:6" ht="23.25">
      <c r="A11" s="1070" t="s">
        <v>3</v>
      </c>
      <c r="B11" s="1071"/>
      <c r="C11" s="1072"/>
      <c r="D11" s="7"/>
      <c r="E11" s="1073" t="s">
        <v>122</v>
      </c>
      <c r="F11" s="1074"/>
    </row>
    <row r="12" spans="1:6" ht="23.25">
      <c r="A12" s="1070" t="s">
        <v>14</v>
      </c>
      <c r="B12" s="1071"/>
      <c r="C12" s="1072"/>
      <c r="D12" s="7"/>
      <c r="E12" s="1073" t="s">
        <v>123</v>
      </c>
      <c r="F12" s="1074"/>
    </row>
    <row r="13" spans="1:6" s="1" customFormat="1" ht="23.25">
      <c r="A13" s="1070" t="s">
        <v>4</v>
      </c>
      <c r="B13" s="1071"/>
      <c r="C13" s="1072"/>
      <c r="D13" s="9"/>
      <c r="E13" s="1073" t="s">
        <v>124</v>
      </c>
      <c r="F13" s="1074"/>
    </row>
    <row r="14" spans="1:6" s="1" customFormat="1" ht="23.25">
      <c r="A14" s="116" t="s">
        <v>96</v>
      </c>
      <c r="B14" s="117"/>
      <c r="C14" s="118"/>
      <c r="D14" s="9"/>
      <c r="E14" s="1070" t="s">
        <v>125</v>
      </c>
      <c r="F14" s="1072"/>
    </row>
    <row r="15" spans="1:6" s="1" customFormat="1" ht="24" thickBot="1">
      <c r="A15" s="116" t="s">
        <v>89</v>
      </c>
      <c r="B15" s="117"/>
      <c r="C15" s="118"/>
      <c r="D15" s="9"/>
      <c r="E15" s="79"/>
      <c r="F15" s="80"/>
    </row>
    <row r="16" spans="1:6" ht="24" thickBot="1">
      <c r="A16" s="1077" t="s">
        <v>5</v>
      </c>
      <c r="B16" s="1078"/>
      <c r="C16" s="1079"/>
      <c r="D16" s="10"/>
      <c r="E16" s="1077" t="s">
        <v>39</v>
      </c>
      <c r="F16" s="1079"/>
    </row>
    <row r="17" spans="1:7" ht="3.4" customHeight="1">
      <c r="A17" s="60"/>
      <c r="B17" s="61"/>
      <c r="C17" s="61"/>
      <c r="D17" s="61"/>
      <c r="E17" s="61"/>
      <c r="F17" s="62"/>
    </row>
    <row r="18" spans="1:7" ht="42" customHeight="1">
      <c r="A18" s="63" t="s">
        <v>8</v>
      </c>
      <c r="B18" s="14" t="s">
        <v>9</v>
      </c>
      <c r="C18" s="14" t="s">
        <v>25</v>
      </c>
      <c r="D18" s="1058" t="s">
        <v>28</v>
      </c>
      <c r="E18" s="1058"/>
      <c r="F18" s="64" t="s">
        <v>10</v>
      </c>
    </row>
    <row r="19" spans="1:7" ht="52.9" customHeight="1">
      <c r="A19" s="65">
        <v>1</v>
      </c>
      <c r="B19" s="74" t="s">
        <v>205</v>
      </c>
      <c r="C19" s="73">
        <v>1304</v>
      </c>
      <c r="D19" s="1089" t="s">
        <v>200</v>
      </c>
      <c r="E19" s="1089"/>
      <c r="F19" s="75" t="s">
        <v>201</v>
      </c>
      <c r="G19" s="2"/>
    </row>
    <row r="20" spans="1:7" ht="43.5" customHeight="1">
      <c r="A20" s="1081"/>
      <c r="B20" s="1053"/>
      <c r="C20" s="1054"/>
      <c r="D20" s="1045" t="s">
        <v>105</v>
      </c>
      <c r="E20" s="1046"/>
      <c r="F20" s="81">
        <v>0</v>
      </c>
    </row>
    <row r="21" spans="1:7" ht="47.65" customHeight="1">
      <c r="A21" s="1081"/>
      <c r="B21" s="1053"/>
      <c r="C21" s="1054"/>
      <c r="D21" s="1040" t="s">
        <v>104</v>
      </c>
      <c r="E21" s="1041"/>
      <c r="F21" s="68" t="s">
        <v>202</v>
      </c>
    </row>
    <row r="22" spans="1:7" ht="48.6" customHeight="1">
      <c r="A22" s="1081"/>
      <c r="B22" s="1053"/>
      <c r="C22" s="1054"/>
      <c r="D22" s="1045" t="s">
        <v>26</v>
      </c>
      <c r="E22" s="1046"/>
      <c r="F22" s="69"/>
    </row>
    <row r="23" spans="1:7" ht="25.9" customHeight="1">
      <c r="A23" s="1081"/>
      <c r="B23" s="1053"/>
      <c r="C23" s="1054"/>
      <c r="D23" s="1043" t="s">
        <v>11</v>
      </c>
      <c r="E23" s="1044"/>
      <c r="F23" s="68" t="s">
        <v>102</v>
      </c>
    </row>
    <row r="24" spans="1:7" ht="25.9" customHeight="1">
      <c r="A24" s="1081"/>
      <c r="B24" s="1053"/>
      <c r="C24" s="1054"/>
      <c r="D24" s="1043" t="s">
        <v>12</v>
      </c>
      <c r="E24" s="1044"/>
      <c r="F24" s="68" t="s">
        <v>102</v>
      </c>
    </row>
    <row r="25" spans="1:7" ht="25.9" customHeight="1">
      <c r="A25" s="1081" t="s">
        <v>198</v>
      </c>
      <c r="B25" s="1053"/>
      <c r="C25" s="1054"/>
      <c r="D25" s="1043" t="s">
        <v>27</v>
      </c>
      <c r="E25" s="1044"/>
      <c r="F25" s="68">
        <v>18015</v>
      </c>
    </row>
    <row r="26" spans="1:7" ht="52.9" customHeight="1" thickBot="1">
      <c r="A26" s="1082"/>
      <c r="B26" s="1083"/>
      <c r="C26" s="1084"/>
      <c r="D26" s="1085" t="s">
        <v>13</v>
      </c>
      <c r="E26" s="1086"/>
      <c r="F26" s="77" t="s">
        <v>203</v>
      </c>
    </row>
    <row r="27" spans="1:7" ht="28.5" customHeight="1">
      <c r="A27" s="1087" t="s">
        <v>204</v>
      </c>
      <c r="B27" s="1087"/>
      <c r="C27" s="1087"/>
      <c r="D27" s="1087"/>
      <c r="E27" s="1087"/>
      <c r="F27" s="1087"/>
    </row>
    <row r="28" spans="1:7" ht="16.5" customHeight="1">
      <c r="A28" s="11"/>
      <c r="B28" s="11"/>
      <c r="C28" s="11"/>
      <c r="D28" s="12"/>
      <c r="E28" s="12"/>
      <c r="F28" s="13" t="s">
        <v>22</v>
      </c>
    </row>
    <row r="29" spans="1:7" ht="23.25">
      <c r="A29" s="78" t="s">
        <v>15</v>
      </c>
      <c r="B29" s="78"/>
      <c r="C29" s="78"/>
      <c r="D29" s="78"/>
      <c r="E29" s="78"/>
      <c r="F29" s="78"/>
    </row>
    <row r="30" spans="1:7" ht="18.75" customHeight="1">
      <c r="A30" s="78" t="s">
        <v>17</v>
      </c>
      <c r="B30" s="78"/>
      <c r="C30" s="78"/>
      <c r="D30" s="78"/>
    </row>
    <row r="31" spans="1:7" ht="18.75" customHeight="1">
      <c r="A31" s="78" t="s">
        <v>18</v>
      </c>
      <c r="B31" s="78"/>
      <c r="C31" s="78"/>
      <c r="D31" s="78"/>
    </row>
    <row r="32" spans="1:7" ht="23.25">
      <c r="A32" s="78" t="s">
        <v>16</v>
      </c>
      <c r="B32" s="78"/>
      <c r="C32" s="78"/>
      <c r="D32" s="78"/>
      <c r="E32" s="1090" t="s">
        <v>20</v>
      </c>
      <c r="F32" s="1090"/>
    </row>
    <row r="33" spans="1:6" ht="23.25">
      <c r="A33" s="78" t="s">
        <v>19</v>
      </c>
      <c r="B33" s="78"/>
      <c r="C33" s="78"/>
      <c r="D33" s="78"/>
      <c r="E33" s="1091" t="s">
        <v>21</v>
      </c>
      <c r="F33" s="1091"/>
    </row>
    <row r="34" spans="1:6" ht="23.25">
      <c r="A34" s="78"/>
      <c r="B34" s="78"/>
      <c r="C34" s="78"/>
      <c r="D34" s="78"/>
      <c r="E34" s="78"/>
      <c r="F34" s="78"/>
    </row>
    <row r="35" spans="1:6" ht="23.25">
      <c r="A35" s="78" t="s">
        <v>54</v>
      </c>
      <c r="B35" s="78"/>
      <c r="C35" s="78"/>
      <c r="D35" s="78"/>
      <c r="E35" s="1090" t="s">
        <v>23</v>
      </c>
      <c r="F35" s="1090"/>
    </row>
    <row r="36" spans="1:6" ht="23.25">
      <c r="A36" s="78"/>
      <c r="B36" s="78" t="s">
        <v>55</v>
      </c>
      <c r="C36" s="78"/>
      <c r="D36" s="78"/>
      <c r="E36" s="78"/>
      <c r="F36" s="78"/>
    </row>
    <row r="37" spans="1:6" ht="23.25">
      <c r="A37" s="78"/>
      <c r="B37" s="78"/>
      <c r="C37" s="78"/>
      <c r="D37" s="78"/>
      <c r="E37" s="78"/>
      <c r="F37" s="78"/>
    </row>
    <row r="38" spans="1:6" ht="39.6" customHeight="1">
      <c r="A38" s="78"/>
      <c r="B38" s="78"/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1090" t="s">
        <v>24</v>
      </c>
      <c r="F39" s="1090"/>
    </row>
  </sheetData>
  <mergeCells count="34">
    <mergeCell ref="A2:F2"/>
    <mergeCell ref="A7:C7"/>
    <mergeCell ref="E7:F7"/>
    <mergeCell ref="E8:F8"/>
    <mergeCell ref="A9:C9"/>
    <mergeCell ref="E9:F9"/>
    <mergeCell ref="D18:E18"/>
    <mergeCell ref="A10:C10"/>
    <mergeCell ref="E10:F10"/>
    <mergeCell ref="A11:C11"/>
    <mergeCell ref="E11:F11"/>
    <mergeCell ref="A12:C12"/>
    <mergeCell ref="E12:F12"/>
    <mergeCell ref="A13:C13"/>
    <mergeCell ref="E13:F13"/>
    <mergeCell ref="E14:F14"/>
    <mergeCell ref="A16:C16"/>
    <mergeCell ref="E16:F16"/>
    <mergeCell ref="D19:E19"/>
    <mergeCell ref="A20:C21"/>
    <mergeCell ref="D20:E20"/>
    <mergeCell ref="D21:E21"/>
    <mergeCell ref="A22:C24"/>
    <mergeCell ref="D22:E22"/>
    <mergeCell ref="D23:E23"/>
    <mergeCell ref="D24:E24"/>
    <mergeCell ref="E35:F35"/>
    <mergeCell ref="E39:F39"/>
    <mergeCell ref="A25:C26"/>
    <mergeCell ref="D25:E25"/>
    <mergeCell ref="D26:E26"/>
    <mergeCell ref="A27:F27"/>
    <mergeCell ref="E32:F32"/>
    <mergeCell ref="E33:F33"/>
  </mergeCells>
  <hyperlinks>
    <hyperlink ref="B36" r:id="rId1" display="sanjit.sharma@sarestates.in"/>
  </hyperlinks>
  <printOptions horizontalCentered="1" verticalCentered="1"/>
  <pageMargins left="0" right="0" top="0" bottom="0" header="0" footer="0"/>
  <pageSetup paperSize="9" scale="63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39"/>
  <sheetViews>
    <sheetView view="pageBreakPreview" zoomScale="60" zoomScaleNormal="55" workbookViewId="0">
      <selection sqref="A1:XFD1048576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26.85546875" customWidth="1"/>
    <col min="6" max="6" width="44.28515625" customWidth="1"/>
    <col min="7" max="7" width="6.28515625" customWidth="1"/>
    <col min="12" max="12" width="9.7109375" bestFit="1" customWidth="1"/>
    <col min="22" max="22" width="13.42578125" bestFit="1" customWidth="1"/>
  </cols>
  <sheetData>
    <row r="1" spans="1:6" ht="61.9" customHeight="1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231</v>
      </c>
      <c r="B4" s="40"/>
      <c r="C4" s="40"/>
      <c r="D4" s="41"/>
      <c r="E4" s="41"/>
      <c r="F4" s="71" t="s">
        <v>211</v>
      </c>
    </row>
    <row r="5" spans="1:6" ht="24" thickBot="1">
      <c r="A5" s="39"/>
      <c r="B5" s="4"/>
      <c r="C5" s="4"/>
      <c r="D5" s="4"/>
      <c r="E5" s="4"/>
      <c r="F5" s="71" t="s">
        <v>212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1</v>
      </c>
      <c r="B9" s="1068"/>
      <c r="C9" s="1069"/>
      <c r="D9" s="8"/>
      <c r="E9" s="1067" t="s">
        <v>213</v>
      </c>
      <c r="F9" s="1069"/>
    </row>
    <row r="10" spans="1:6" ht="23.25">
      <c r="A10" s="1070" t="s">
        <v>2</v>
      </c>
      <c r="B10" s="1071"/>
      <c r="C10" s="1072"/>
      <c r="D10" s="7"/>
      <c r="E10" s="1073" t="s">
        <v>214</v>
      </c>
      <c r="F10" s="1074"/>
    </row>
    <row r="11" spans="1:6" ht="23.25">
      <c r="A11" s="1070" t="s">
        <v>3</v>
      </c>
      <c r="B11" s="1071"/>
      <c r="C11" s="1072"/>
      <c r="D11" s="7"/>
      <c r="E11" s="1073" t="s">
        <v>215</v>
      </c>
      <c r="F11" s="1074"/>
    </row>
    <row r="12" spans="1:6" ht="23.25">
      <c r="A12" s="1070" t="s">
        <v>14</v>
      </c>
      <c r="B12" s="1071"/>
      <c r="C12" s="1072"/>
      <c r="D12" s="7"/>
      <c r="E12" s="1073" t="s">
        <v>216</v>
      </c>
      <c r="F12" s="1074"/>
    </row>
    <row r="13" spans="1:6" s="1" customFormat="1" ht="23.25">
      <c r="A13" s="1070" t="s">
        <v>4</v>
      </c>
      <c r="B13" s="1071"/>
      <c r="C13" s="1072"/>
      <c r="D13" s="9"/>
      <c r="E13" s="1073" t="s">
        <v>217</v>
      </c>
      <c r="F13" s="1074"/>
    </row>
    <row r="14" spans="1:6" s="1" customFormat="1" ht="23.25">
      <c r="A14" s="119" t="s">
        <v>96</v>
      </c>
      <c r="B14" s="120"/>
      <c r="C14" s="121"/>
      <c r="D14" s="9"/>
      <c r="E14" s="1070" t="s">
        <v>218</v>
      </c>
      <c r="F14" s="1072"/>
    </row>
    <row r="15" spans="1:6" s="1" customFormat="1" ht="24" thickBot="1">
      <c r="A15" s="119" t="s">
        <v>89</v>
      </c>
      <c r="B15" s="120"/>
      <c r="C15" s="121"/>
      <c r="D15" s="9"/>
      <c r="E15" s="79"/>
      <c r="F15" s="80"/>
    </row>
    <row r="16" spans="1:6" ht="24" thickBot="1">
      <c r="A16" s="1077" t="s">
        <v>5</v>
      </c>
      <c r="B16" s="1078"/>
      <c r="C16" s="1079"/>
      <c r="D16" s="10"/>
      <c r="E16" s="1077" t="s">
        <v>219</v>
      </c>
      <c r="F16" s="1079"/>
    </row>
    <row r="17" spans="1:12" ht="3.4" customHeight="1">
      <c r="A17" s="60"/>
      <c r="B17" s="61"/>
      <c r="C17" s="61"/>
      <c r="D17" s="61"/>
      <c r="E17" s="61"/>
      <c r="F17" s="62"/>
    </row>
    <row r="18" spans="1:12" ht="42" customHeight="1">
      <c r="A18" s="63" t="s">
        <v>8</v>
      </c>
      <c r="B18" s="14" t="s">
        <v>9</v>
      </c>
      <c r="C18" s="14" t="s">
        <v>25</v>
      </c>
      <c r="D18" s="1058" t="s">
        <v>28</v>
      </c>
      <c r="E18" s="1058"/>
      <c r="F18" s="64" t="s">
        <v>10</v>
      </c>
    </row>
    <row r="19" spans="1:12" ht="52.9" customHeight="1">
      <c r="A19" s="65">
        <v>1</v>
      </c>
      <c r="B19" s="74" t="s">
        <v>220</v>
      </c>
      <c r="C19" s="73" t="s">
        <v>221</v>
      </c>
      <c r="D19" s="1089" t="s">
        <v>222</v>
      </c>
      <c r="E19" s="1089"/>
      <c r="F19" s="75" t="s">
        <v>223</v>
      </c>
      <c r="G19" s="2"/>
    </row>
    <row r="20" spans="1:12" ht="43.5" customHeight="1">
      <c r="A20" s="1081"/>
      <c r="B20" s="1053"/>
      <c r="C20" s="1054"/>
      <c r="D20" s="1045" t="s">
        <v>105</v>
      </c>
      <c r="E20" s="1046"/>
      <c r="F20" s="81">
        <v>0</v>
      </c>
    </row>
    <row r="21" spans="1:12" ht="47.65" customHeight="1">
      <c r="A21" s="1081"/>
      <c r="B21" s="1053"/>
      <c r="C21" s="1054"/>
      <c r="D21" s="1040" t="s">
        <v>224</v>
      </c>
      <c r="E21" s="1041"/>
      <c r="F21" s="68" t="s">
        <v>225</v>
      </c>
    </row>
    <row r="22" spans="1:12" ht="48.6" customHeight="1">
      <c r="A22" s="1081"/>
      <c r="B22" s="1053"/>
      <c r="C22" s="1054"/>
      <c r="D22" s="1045" t="s">
        <v>26</v>
      </c>
      <c r="E22" s="1046"/>
      <c r="F22" s="69"/>
      <c r="L22" s="123"/>
    </row>
    <row r="23" spans="1:12" ht="25.9" customHeight="1">
      <c r="A23" s="1081"/>
      <c r="B23" s="1053"/>
      <c r="C23" s="1054"/>
      <c r="D23" s="1043" t="s">
        <v>11</v>
      </c>
      <c r="E23" s="1044"/>
      <c r="F23" s="68" t="s">
        <v>102</v>
      </c>
    </row>
    <row r="24" spans="1:12" ht="25.9" customHeight="1">
      <c r="A24" s="1081"/>
      <c r="B24" s="1053"/>
      <c r="C24" s="1054"/>
      <c r="D24" s="1043" t="s">
        <v>12</v>
      </c>
      <c r="E24" s="1044"/>
      <c r="F24" s="68" t="s">
        <v>102</v>
      </c>
    </row>
    <row r="25" spans="1:12" ht="25.9" customHeight="1">
      <c r="A25" s="1081" t="s">
        <v>198</v>
      </c>
      <c r="B25" s="1053"/>
      <c r="C25" s="1054"/>
      <c r="D25" s="1043" t="s">
        <v>27</v>
      </c>
      <c r="E25" s="1044"/>
      <c r="F25" s="68">
        <v>28123</v>
      </c>
    </row>
    <row r="26" spans="1:12" ht="52.9" customHeight="1" thickBot="1">
      <c r="A26" s="1082"/>
      <c r="B26" s="1083"/>
      <c r="C26" s="1084"/>
      <c r="D26" s="1085" t="s">
        <v>13</v>
      </c>
      <c r="E26" s="1086"/>
      <c r="F26" s="77" t="s">
        <v>226</v>
      </c>
    </row>
    <row r="27" spans="1:12" ht="28.5" customHeight="1">
      <c r="A27" s="1087" t="s">
        <v>227</v>
      </c>
      <c r="B27" s="1087"/>
      <c r="C27" s="1087"/>
      <c r="D27" s="1087"/>
      <c r="E27" s="1087"/>
      <c r="F27" s="1087"/>
    </row>
    <row r="28" spans="1:12" ht="16.5" customHeight="1">
      <c r="A28" s="11"/>
      <c r="B28" s="11"/>
      <c r="C28" s="11"/>
      <c r="D28" s="12"/>
      <c r="E28" s="12"/>
      <c r="F28" s="13" t="s">
        <v>22</v>
      </c>
    </row>
    <row r="29" spans="1:12" ht="23.25">
      <c r="A29" s="78" t="s">
        <v>15</v>
      </c>
      <c r="B29" s="78"/>
      <c r="C29" s="78"/>
      <c r="D29" s="78"/>
      <c r="E29" s="78"/>
      <c r="F29" s="78"/>
    </row>
    <row r="30" spans="1:12" ht="18.75" customHeight="1">
      <c r="A30" s="78" t="s">
        <v>17</v>
      </c>
      <c r="B30" s="78"/>
      <c r="C30" s="78"/>
      <c r="D30" s="78"/>
    </row>
    <row r="31" spans="1:12" ht="18.75" customHeight="1">
      <c r="A31" s="78" t="s">
        <v>18</v>
      </c>
      <c r="B31" s="78"/>
      <c r="C31" s="78"/>
      <c r="D31" s="78"/>
    </row>
    <row r="32" spans="1:12" ht="23.25">
      <c r="A32" s="78" t="s">
        <v>16</v>
      </c>
      <c r="B32" s="78"/>
      <c r="C32" s="78"/>
      <c r="D32" s="78"/>
      <c r="E32" s="1090" t="s">
        <v>20</v>
      </c>
      <c r="F32" s="1090"/>
    </row>
    <row r="33" spans="1:6" ht="23.25">
      <c r="A33" s="78" t="s">
        <v>19</v>
      </c>
      <c r="B33" s="78"/>
      <c r="C33" s="78"/>
      <c r="D33" s="78"/>
      <c r="E33" s="1091" t="s">
        <v>21</v>
      </c>
      <c r="F33" s="1091"/>
    </row>
    <row r="34" spans="1:6" ht="23.25">
      <c r="A34" s="78"/>
      <c r="B34" s="78"/>
      <c r="C34" s="78"/>
      <c r="D34" s="78"/>
      <c r="E34" s="78"/>
      <c r="F34" s="78"/>
    </row>
    <row r="35" spans="1:6" ht="23.25">
      <c r="A35" s="78" t="s">
        <v>229</v>
      </c>
      <c r="B35" s="78"/>
      <c r="C35" s="78"/>
      <c r="D35" s="78"/>
      <c r="E35" s="1090" t="s">
        <v>23</v>
      </c>
      <c r="F35" s="1090"/>
    </row>
    <row r="36" spans="1:6" ht="23.25">
      <c r="A36" s="78"/>
      <c r="B36" s="78" t="s">
        <v>228</v>
      </c>
      <c r="C36" s="78"/>
      <c r="D36" s="78"/>
      <c r="E36" s="78"/>
      <c r="F36" s="78"/>
    </row>
    <row r="37" spans="1:6" ht="23.25">
      <c r="A37" s="78"/>
      <c r="B37" s="78"/>
      <c r="C37" s="78"/>
      <c r="D37" s="78"/>
      <c r="E37" s="78"/>
      <c r="F37" s="78"/>
    </row>
    <row r="38" spans="1:6" ht="23.25">
      <c r="A38" s="78"/>
      <c r="B38" s="78"/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1090" t="s">
        <v>24</v>
      </c>
      <c r="F39" s="1090"/>
    </row>
  </sheetData>
  <mergeCells count="34">
    <mergeCell ref="A2:F2"/>
    <mergeCell ref="A7:C7"/>
    <mergeCell ref="E7:F7"/>
    <mergeCell ref="E8:F8"/>
    <mergeCell ref="A9:C9"/>
    <mergeCell ref="E9:F9"/>
    <mergeCell ref="D18:E18"/>
    <mergeCell ref="A10:C10"/>
    <mergeCell ref="E10:F10"/>
    <mergeCell ref="A11:C11"/>
    <mergeCell ref="E11:F11"/>
    <mergeCell ref="A12:C12"/>
    <mergeCell ref="E12:F12"/>
    <mergeCell ref="A13:C13"/>
    <mergeCell ref="E13:F13"/>
    <mergeCell ref="E14:F14"/>
    <mergeCell ref="A16:C16"/>
    <mergeCell ref="E16:F16"/>
    <mergeCell ref="D19:E19"/>
    <mergeCell ref="A20:C21"/>
    <mergeCell ref="D20:E20"/>
    <mergeCell ref="D21:E21"/>
    <mergeCell ref="A22:C24"/>
    <mergeCell ref="D22:E22"/>
    <mergeCell ref="D23:E23"/>
    <mergeCell ref="D24:E24"/>
    <mergeCell ref="E35:F35"/>
    <mergeCell ref="E39:F39"/>
    <mergeCell ref="A25:C26"/>
    <mergeCell ref="D25:E25"/>
    <mergeCell ref="D26:E26"/>
    <mergeCell ref="A27:F27"/>
    <mergeCell ref="E32:F32"/>
    <mergeCell ref="E33:F33"/>
  </mergeCells>
  <hyperlinks>
    <hyperlink ref="B36" r:id="rId1" display="sanjit.sharma@sarestates.in"/>
  </hyperlinks>
  <pageMargins left="0.7" right="0.7" top="0.75" bottom="0.75" header="0.3" footer="0.3"/>
  <pageSetup scale="57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40"/>
  <sheetViews>
    <sheetView view="pageBreakPreview" zoomScale="60" workbookViewId="0">
      <selection sqref="A1:XFD1048576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26.85546875" customWidth="1"/>
    <col min="6" max="6" width="44.28515625" customWidth="1"/>
    <col min="7" max="7" width="6.28515625" customWidth="1"/>
    <col min="12" max="12" width="9.7109375" bestFit="1" customWidth="1"/>
    <col min="22" max="22" width="13.42578125" bestFit="1" customWidth="1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234</v>
      </c>
      <c r="B4" s="40"/>
      <c r="C4" s="40"/>
      <c r="D4" s="41"/>
      <c r="E4" s="41"/>
      <c r="F4" s="71" t="s">
        <v>232</v>
      </c>
    </row>
    <row r="5" spans="1:6" ht="24" thickBot="1">
      <c r="A5" s="39"/>
      <c r="B5" s="4"/>
      <c r="C5" s="4"/>
      <c r="D5" s="4"/>
      <c r="E5" s="4"/>
      <c r="F5" s="71" t="s">
        <v>233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1</v>
      </c>
      <c r="B9" s="1068"/>
      <c r="C9" s="1069"/>
      <c r="D9" s="8"/>
      <c r="E9" s="1067" t="s">
        <v>246</v>
      </c>
      <c r="F9" s="1069"/>
    </row>
    <row r="10" spans="1:6" ht="23.25">
      <c r="A10" s="1070" t="s">
        <v>2</v>
      </c>
      <c r="B10" s="1071"/>
      <c r="C10" s="1072"/>
      <c r="D10" s="7"/>
      <c r="E10" s="1073" t="s">
        <v>247</v>
      </c>
      <c r="F10" s="1074"/>
    </row>
    <row r="11" spans="1:6" ht="23.25">
      <c r="A11" s="1070" t="s">
        <v>3</v>
      </c>
      <c r="B11" s="1071"/>
      <c r="C11" s="1072"/>
      <c r="D11" s="7"/>
      <c r="E11" s="1073" t="s">
        <v>235</v>
      </c>
      <c r="F11" s="1074"/>
    </row>
    <row r="12" spans="1:6" ht="23.25">
      <c r="A12" s="1070" t="s">
        <v>14</v>
      </c>
      <c r="B12" s="1071"/>
      <c r="C12" s="1072"/>
      <c r="D12" s="7"/>
      <c r="E12" s="1073" t="s">
        <v>236</v>
      </c>
      <c r="F12" s="1074"/>
    </row>
    <row r="13" spans="1:6" s="1" customFormat="1" ht="23.25">
      <c r="A13" s="1070" t="s">
        <v>4</v>
      </c>
      <c r="B13" s="1071"/>
      <c r="C13" s="1072"/>
      <c r="D13" s="9"/>
      <c r="E13" s="1073" t="s">
        <v>237</v>
      </c>
      <c r="F13" s="1074"/>
    </row>
    <row r="14" spans="1:6" s="1" customFormat="1" ht="23.25">
      <c r="A14" s="124" t="s">
        <v>96</v>
      </c>
      <c r="B14" s="125"/>
      <c r="C14" s="126"/>
      <c r="D14" s="9"/>
      <c r="E14" s="1073" t="s">
        <v>238</v>
      </c>
      <c r="F14" s="1074"/>
    </row>
    <row r="15" spans="1:6" s="1" customFormat="1" ht="24" thickBot="1">
      <c r="A15" s="124" t="s">
        <v>89</v>
      </c>
      <c r="B15" s="125"/>
      <c r="C15" s="126"/>
      <c r="D15" s="9"/>
      <c r="E15" s="1070" t="s">
        <v>239</v>
      </c>
      <c r="F15" s="1072"/>
    </row>
    <row r="16" spans="1:6" ht="24" thickBot="1">
      <c r="A16" s="1077" t="s">
        <v>5</v>
      </c>
      <c r="B16" s="1078"/>
      <c r="C16" s="1079"/>
      <c r="D16" s="10"/>
      <c r="E16" s="1077" t="s">
        <v>5</v>
      </c>
      <c r="F16" s="1079"/>
    </row>
    <row r="17" spans="1:12" ht="3.4" customHeight="1">
      <c r="A17" s="60"/>
      <c r="B17" s="61"/>
      <c r="C17" s="61"/>
      <c r="D17" s="61"/>
      <c r="E17" s="61"/>
      <c r="F17" s="62"/>
    </row>
    <row r="18" spans="1:12" ht="42" customHeight="1">
      <c r="A18" s="63" t="s">
        <v>8</v>
      </c>
      <c r="B18" s="14" t="s">
        <v>9</v>
      </c>
      <c r="C18" s="14" t="s">
        <v>25</v>
      </c>
      <c r="D18" s="1058" t="s">
        <v>28</v>
      </c>
      <c r="E18" s="1058"/>
      <c r="F18" s="64" t="s">
        <v>10</v>
      </c>
    </row>
    <row r="19" spans="1:12" ht="52.9" customHeight="1">
      <c r="A19" s="65">
        <v>1</v>
      </c>
      <c r="B19" s="74" t="s">
        <v>240</v>
      </c>
      <c r="C19" s="73" t="s">
        <v>241</v>
      </c>
      <c r="D19" s="1089" t="s">
        <v>242</v>
      </c>
      <c r="E19" s="1089"/>
      <c r="F19" s="75" t="s">
        <v>243</v>
      </c>
      <c r="G19" s="2"/>
    </row>
    <row r="20" spans="1:12" ht="43.5" customHeight="1">
      <c r="A20" s="1081"/>
      <c r="B20" s="1053"/>
      <c r="C20" s="1054"/>
      <c r="D20" s="1040" t="s">
        <v>244</v>
      </c>
      <c r="E20" s="1041"/>
      <c r="F20" s="68" t="s">
        <v>245</v>
      </c>
    </row>
    <row r="21" spans="1:12" ht="47.65" customHeight="1">
      <c r="A21" s="1081"/>
      <c r="B21" s="1053"/>
      <c r="C21" s="1054"/>
      <c r="D21" s="1045" t="s">
        <v>105</v>
      </c>
      <c r="E21" s="1046"/>
      <c r="F21" s="68">
        <v>31226</v>
      </c>
    </row>
    <row r="22" spans="1:12" ht="47.65" customHeight="1">
      <c r="A22" s="129"/>
      <c r="B22" s="127"/>
      <c r="C22" s="128"/>
      <c r="D22" s="1040" t="s">
        <v>248</v>
      </c>
      <c r="E22" s="1041"/>
      <c r="F22" s="68">
        <v>72862</v>
      </c>
    </row>
    <row r="23" spans="1:12" ht="48.6" customHeight="1">
      <c r="A23" s="1081"/>
      <c r="B23" s="1053"/>
      <c r="C23" s="1054"/>
      <c r="D23" s="1045" t="s">
        <v>26</v>
      </c>
      <c r="E23" s="1046"/>
      <c r="F23" s="69"/>
      <c r="L23" s="123"/>
    </row>
    <row r="24" spans="1:12" ht="25.9" customHeight="1">
      <c r="A24" s="1081"/>
      <c r="B24" s="1053"/>
      <c r="C24" s="1054"/>
      <c r="D24" s="1043" t="s">
        <v>11</v>
      </c>
      <c r="E24" s="1044"/>
      <c r="F24" s="68">
        <v>6558</v>
      </c>
    </row>
    <row r="25" spans="1:12" ht="25.9" customHeight="1">
      <c r="A25" s="1081"/>
      <c r="B25" s="1053"/>
      <c r="C25" s="1054"/>
      <c r="D25" s="1043" t="s">
        <v>12</v>
      </c>
      <c r="E25" s="1044"/>
      <c r="F25" s="68">
        <v>6558</v>
      </c>
    </row>
    <row r="26" spans="1:12" ht="25.9" customHeight="1">
      <c r="A26" s="1081" t="s">
        <v>198</v>
      </c>
      <c r="B26" s="1053"/>
      <c r="C26" s="1054"/>
      <c r="D26" s="1043" t="s">
        <v>27</v>
      </c>
      <c r="E26" s="1044"/>
      <c r="F26" s="68" t="s">
        <v>102</v>
      </c>
    </row>
    <row r="27" spans="1:12" ht="52.9" customHeight="1" thickBot="1">
      <c r="A27" s="1082"/>
      <c r="B27" s="1083"/>
      <c r="C27" s="1084"/>
      <c r="D27" s="1085" t="s">
        <v>13</v>
      </c>
      <c r="E27" s="1086"/>
      <c r="F27" s="77">
        <v>85978</v>
      </c>
    </row>
    <row r="28" spans="1:12" ht="28.5" customHeight="1">
      <c r="A28" s="1087" t="s">
        <v>249</v>
      </c>
      <c r="B28" s="1087"/>
      <c r="C28" s="1087"/>
      <c r="D28" s="1087"/>
      <c r="E28" s="1087"/>
      <c r="F28" s="1087"/>
    </row>
    <row r="29" spans="1:12" ht="16.5" customHeight="1">
      <c r="A29" s="11"/>
      <c r="B29" s="11"/>
      <c r="C29" s="11"/>
      <c r="D29" s="12"/>
      <c r="E29" s="12"/>
      <c r="F29" s="13" t="s">
        <v>22</v>
      </c>
    </row>
    <row r="30" spans="1:12" ht="23.25">
      <c r="A30" s="78" t="s">
        <v>15</v>
      </c>
      <c r="B30" s="78"/>
      <c r="C30" s="78"/>
      <c r="D30" s="78"/>
      <c r="E30" s="78"/>
      <c r="F30" s="78"/>
    </row>
    <row r="31" spans="1:12" ht="18.75" customHeight="1">
      <c r="A31" s="78" t="s">
        <v>17</v>
      </c>
      <c r="B31" s="78"/>
      <c r="C31" s="78"/>
      <c r="D31" s="78"/>
    </row>
    <row r="32" spans="1:12" ht="18.75" customHeight="1">
      <c r="A32" s="78" t="s">
        <v>18</v>
      </c>
      <c r="B32" s="78"/>
      <c r="C32" s="78"/>
      <c r="D32" s="78"/>
    </row>
    <row r="33" spans="1:6" ht="23.25">
      <c r="A33" s="78" t="s">
        <v>16</v>
      </c>
      <c r="B33" s="78"/>
      <c r="C33" s="78"/>
      <c r="D33" s="78"/>
      <c r="E33" s="1090" t="s">
        <v>20</v>
      </c>
      <c r="F33" s="1090"/>
    </row>
    <row r="34" spans="1:6" ht="23.25">
      <c r="A34" s="78" t="s">
        <v>19</v>
      </c>
      <c r="B34" s="78"/>
      <c r="C34" s="78"/>
      <c r="D34" s="78"/>
      <c r="E34" s="1091" t="s">
        <v>21</v>
      </c>
      <c r="F34" s="1091"/>
    </row>
    <row r="35" spans="1:6" ht="23.25">
      <c r="A35" s="78"/>
      <c r="B35" s="78"/>
      <c r="C35" s="78"/>
      <c r="D35" s="78"/>
      <c r="E35" s="78"/>
      <c r="F35" s="78"/>
    </row>
    <row r="36" spans="1:6" ht="23.25">
      <c r="A36" s="78" t="s">
        <v>229</v>
      </c>
      <c r="B36" s="78"/>
      <c r="C36" s="78"/>
      <c r="D36" s="78"/>
      <c r="E36" s="1090" t="s">
        <v>23</v>
      </c>
      <c r="F36" s="1090"/>
    </row>
    <row r="37" spans="1:6" ht="23.25">
      <c r="A37" s="78"/>
      <c r="B37" s="78" t="s">
        <v>228</v>
      </c>
      <c r="C37" s="78"/>
      <c r="D37" s="78"/>
      <c r="E37" s="78"/>
      <c r="F37" s="78"/>
    </row>
    <row r="38" spans="1:6" ht="23.25">
      <c r="A38" s="78"/>
      <c r="B38" s="78"/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78"/>
      <c r="F39" s="78"/>
    </row>
    <row r="40" spans="1:6" ht="23.25">
      <c r="A40" s="78"/>
      <c r="B40" s="78"/>
      <c r="C40" s="78"/>
      <c r="D40" s="78"/>
      <c r="E40" s="1090" t="s">
        <v>24</v>
      </c>
      <c r="F40" s="1090"/>
    </row>
  </sheetData>
  <mergeCells count="36">
    <mergeCell ref="E36:F36"/>
    <mergeCell ref="E40:F40"/>
    <mergeCell ref="E15:F15"/>
    <mergeCell ref="D20:E20"/>
    <mergeCell ref="D22:E22"/>
    <mergeCell ref="E34:F34"/>
    <mergeCell ref="D19:E19"/>
    <mergeCell ref="D18:E18"/>
    <mergeCell ref="A26:C27"/>
    <mergeCell ref="D26:E26"/>
    <mergeCell ref="D27:E27"/>
    <mergeCell ref="A28:F28"/>
    <mergeCell ref="E33:F33"/>
    <mergeCell ref="A20:C21"/>
    <mergeCell ref="D21:E21"/>
    <mergeCell ref="A23:C25"/>
    <mergeCell ref="D23:E23"/>
    <mergeCell ref="D24:E24"/>
    <mergeCell ref="D25:E25"/>
    <mergeCell ref="A13:C13"/>
    <mergeCell ref="E13:F13"/>
    <mergeCell ref="E14:F14"/>
    <mergeCell ref="A16:C16"/>
    <mergeCell ref="E16:F16"/>
    <mergeCell ref="A10:C10"/>
    <mergeCell ref="E10:F10"/>
    <mergeCell ref="A11:C11"/>
    <mergeCell ref="E11:F11"/>
    <mergeCell ref="A12:C12"/>
    <mergeCell ref="E12:F12"/>
    <mergeCell ref="A2:F2"/>
    <mergeCell ref="A7:C7"/>
    <mergeCell ref="E7:F7"/>
    <mergeCell ref="E8:F8"/>
    <mergeCell ref="A9:C9"/>
    <mergeCell ref="E9:F9"/>
  </mergeCells>
  <hyperlinks>
    <hyperlink ref="B37" r:id="rId1" display="sanjit.sharma@sarestates.in"/>
  </hyperlinks>
  <pageMargins left="0.7" right="0.7" top="0.75" bottom="0.75" header="0.3" footer="0.3"/>
  <pageSetup scale="60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39"/>
  <sheetViews>
    <sheetView view="pageBreakPreview" zoomScale="60" workbookViewId="0">
      <selection activeCell="D22" sqref="D22:E22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26.85546875" customWidth="1"/>
    <col min="6" max="6" width="44.28515625" customWidth="1"/>
    <col min="7" max="7" width="6.28515625" customWidth="1"/>
  </cols>
  <sheetData>
    <row r="1" spans="1:6" ht="66" customHeight="1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262</v>
      </c>
      <c r="B4" s="40"/>
      <c r="C4" s="40"/>
      <c r="D4" s="41"/>
      <c r="E4" s="41"/>
      <c r="F4" s="71" t="s">
        <v>250</v>
      </c>
    </row>
    <row r="5" spans="1:6" ht="24" thickBot="1">
      <c r="A5" s="39"/>
      <c r="B5" s="4"/>
      <c r="C5" s="4"/>
      <c r="D5" s="4"/>
      <c r="E5" s="4"/>
      <c r="F5" s="71" t="s">
        <v>251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264</v>
      </c>
      <c r="B9" s="1068"/>
      <c r="C9" s="1069"/>
      <c r="D9" s="8"/>
      <c r="E9" s="1067" t="s">
        <v>252</v>
      </c>
      <c r="F9" s="1069"/>
    </row>
    <row r="10" spans="1:6" ht="23.25">
      <c r="A10" s="1070" t="s">
        <v>2</v>
      </c>
      <c r="B10" s="1071"/>
      <c r="C10" s="1072"/>
      <c r="D10" s="7"/>
      <c r="E10" s="1073" t="s">
        <v>253</v>
      </c>
      <c r="F10" s="1074"/>
    </row>
    <row r="11" spans="1:6" ht="23.25">
      <c r="A11" s="1070" t="s">
        <v>3</v>
      </c>
      <c r="B11" s="1071"/>
      <c r="C11" s="1072"/>
      <c r="D11" s="7"/>
      <c r="E11" s="1073" t="s">
        <v>254</v>
      </c>
      <c r="F11" s="1074"/>
    </row>
    <row r="12" spans="1:6" ht="23.25">
      <c r="A12" s="1070" t="s">
        <v>14</v>
      </c>
      <c r="B12" s="1071"/>
      <c r="C12" s="1072"/>
      <c r="D12" s="7"/>
      <c r="E12" s="1073" t="s">
        <v>255</v>
      </c>
      <c r="F12" s="1074"/>
    </row>
    <row r="13" spans="1:6" s="1" customFormat="1" ht="23.25">
      <c r="A13" s="1070" t="s">
        <v>4</v>
      </c>
      <c r="B13" s="1071"/>
      <c r="C13" s="1072"/>
      <c r="D13" s="9"/>
      <c r="E13" s="1070" t="s">
        <v>256</v>
      </c>
      <c r="F13" s="1072"/>
    </row>
    <row r="14" spans="1:6" s="1" customFormat="1" ht="23.25">
      <c r="A14" s="130" t="s">
        <v>96</v>
      </c>
      <c r="B14" s="131"/>
      <c r="C14" s="132"/>
      <c r="D14" s="9"/>
      <c r="E14" s="1070"/>
      <c r="F14" s="1072"/>
    </row>
    <row r="15" spans="1:6" s="1" customFormat="1" ht="24" thickBot="1">
      <c r="A15" s="130" t="s">
        <v>89</v>
      </c>
      <c r="B15" s="131"/>
      <c r="C15" s="132"/>
      <c r="D15" s="9"/>
      <c r="E15" s="79"/>
      <c r="F15" s="80"/>
    </row>
    <row r="16" spans="1:6" ht="24" thickBot="1">
      <c r="A16" s="1077" t="s">
        <v>5</v>
      </c>
      <c r="B16" s="1078"/>
      <c r="C16" s="1079"/>
      <c r="D16" s="10"/>
      <c r="E16" s="1077" t="s">
        <v>5</v>
      </c>
      <c r="F16" s="1079"/>
    </row>
    <row r="17" spans="1:7" ht="3.4" customHeight="1">
      <c r="A17" s="60"/>
      <c r="B17" s="61"/>
      <c r="C17" s="61"/>
      <c r="D17" s="61"/>
      <c r="E17" s="61"/>
      <c r="F17" s="62"/>
    </row>
    <row r="18" spans="1:7" ht="42" customHeight="1">
      <c r="A18" s="63" t="s">
        <v>8</v>
      </c>
      <c r="B18" s="14" t="s">
        <v>9</v>
      </c>
      <c r="C18" s="14" t="s">
        <v>25</v>
      </c>
      <c r="D18" s="1058" t="s">
        <v>28</v>
      </c>
      <c r="E18" s="1058"/>
      <c r="F18" s="64" t="s">
        <v>10</v>
      </c>
    </row>
    <row r="19" spans="1:7" ht="52.9" customHeight="1">
      <c r="A19" s="65">
        <v>1</v>
      </c>
      <c r="B19" s="74" t="s">
        <v>257</v>
      </c>
      <c r="C19" s="133" t="s">
        <v>258</v>
      </c>
      <c r="D19" s="1089" t="s">
        <v>259</v>
      </c>
      <c r="E19" s="1089"/>
      <c r="F19" s="75" t="s">
        <v>260</v>
      </c>
      <c r="G19" s="2"/>
    </row>
    <row r="20" spans="1:7" ht="43.5" customHeight="1">
      <c r="A20" s="1081"/>
      <c r="B20" s="1053"/>
      <c r="C20" s="1054"/>
      <c r="D20" s="1045" t="s">
        <v>105</v>
      </c>
      <c r="E20" s="1046"/>
      <c r="F20" s="81">
        <v>0</v>
      </c>
    </row>
    <row r="21" spans="1:7" ht="47.65" customHeight="1">
      <c r="A21" s="1081"/>
      <c r="B21" s="1053"/>
      <c r="C21" s="1054"/>
      <c r="D21" s="1040" t="s">
        <v>104</v>
      </c>
      <c r="E21" s="1041"/>
      <c r="F21" s="68">
        <v>54444</v>
      </c>
    </row>
    <row r="22" spans="1:7" ht="48.6" customHeight="1">
      <c r="A22" s="1081"/>
      <c r="B22" s="1053"/>
      <c r="C22" s="1054"/>
      <c r="D22" s="1045" t="s">
        <v>26</v>
      </c>
      <c r="E22" s="1046"/>
      <c r="F22" s="69"/>
    </row>
    <row r="23" spans="1:7" ht="25.9" customHeight="1">
      <c r="A23" s="1081"/>
      <c r="B23" s="1053"/>
      <c r="C23" s="1054"/>
      <c r="D23" s="1043" t="s">
        <v>11</v>
      </c>
      <c r="E23" s="1044"/>
      <c r="F23" s="68">
        <v>4900</v>
      </c>
    </row>
    <row r="24" spans="1:7" ht="25.9" customHeight="1">
      <c r="A24" s="1081"/>
      <c r="B24" s="1053"/>
      <c r="C24" s="1054"/>
      <c r="D24" s="1043" t="s">
        <v>12</v>
      </c>
      <c r="E24" s="1044"/>
      <c r="F24" s="68">
        <v>4900</v>
      </c>
    </row>
    <row r="25" spans="1:7" ht="25.9" customHeight="1">
      <c r="A25" s="1081" t="s">
        <v>263</v>
      </c>
      <c r="B25" s="1053"/>
      <c r="C25" s="1054"/>
      <c r="D25" s="1043" t="s">
        <v>27</v>
      </c>
      <c r="E25" s="1044"/>
      <c r="F25" s="68" t="s">
        <v>102</v>
      </c>
    </row>
    <row r="26" spans="1:7" ht="52.9" customHeight="1" thickBot="1">
      <c r="A26" s="1082"/>
      <c r="B26" s="1083"/>
      <c r="C26" s="1084"/>
      <c r="D26" s="1085" t="s">
        <v>13</v>
      </c>
      <c r="E26" s="1086"/>
      <c r="F26" s="77">
        <v>64244</v>
      </c>
    </row>
    <row r="27" spans="1:7" ht="28.5" customHeight="1">
      <c r="A27" s="1087" t="s">
        <v>261</v>
      </c>
      <c r="B27" s="1087"/>
      <c r="C27" s="1087"/>
      <c r="D27" s="1087"/>
      <c r="E27" s="1087"/>
      <c r="F27" s="1087"/>
    </row>
    <row r="28" spans="1:7" ht="16.5" customHeight="1">
      <c r="A28" s="11"/>
      <c r="B28" s="11"/>
      <c r="C28" s="11"/>
      <c r="D28" s="12"/>
      <c r="E28" s="12"/>
      <c r="F28" s="13" t="s">
        <v>22</v>
      </c>
    </row>
    <row r="29" spans="1:7" ht="23.25">
      <c r="A29" s="78" t="s">
        <v>15</v>
      </c>
      <c r="B29" s="78"/>
      <c r="C29" s="78"/>
      <c r="D29" s="78"/>
      <c r="E29" s="78"/>
      <c r="F29" s="78"/>
    </row>
    <row r="30" spans="1:7" ht="18.75" customHeight="1">
      <c r="A30" s="78" t="s">
        <v>265</v>
      </c>
      <c r="B30" s="78"/>
      <c r="C30" s="78"/>
      <c r="D30" s="78"/>
    </row>
    <row r="31" spans="1:7" ht="18.75" customHeight="1">
      <c r="A31" s="78" t="s">
        <v>18</v>
      </c>
      <c r="B31" s="78"/>
      <c r="C31" s="78"/>
      <c r="D31" s="78"/>
    </row>
    <row r="32" spans="1:7" ht="23.25">
      <c r="A32" s="78" t="s">
        <v>16</v>
      </c>
      <c r="B32" s="78"/>
      <c r="C32" s="78"/>
      <c r="D32" s="78"/>
      <c r="E32" s="1090" t="s">
        <v>20</v>
      </c>
      <c r="F32" s="1090"/>
    </row>
    <row r="33" spans="1:6" ht="23.25">
      <c r="A33" s="78" t="s">
        <v>19</v>
      </c>
      <c r="B33" s="78"/>
      <c r="C33" s="78"/>
      <c r="D33" s="78"/>
      <c r="E33" s="1091" t="s">
        <v>266</v>
      </c>
      <c r="F33" s="1091"/>
    </row>
    <row r="34" spans="1:6" ht="23.25">
      <c r="A34" s="78"/>
      <c r="B34" s="78"/>
      <c r="C34" s="78"/>
      <c r="D34" s="78"/>
      <c r="E34" s="78"/>
      <c r="F34" s="78"/>
    </row>
    <row r="35" spans="1:6" ht="23.25">
      <c r="A35" s="78" t="s">
        <v>229</v>
      </c>
      <c r="B35" s="78"/>
      <c r="C35" s="78"/>
      <c r="D35" s="78"/>
      <c r="E35" s="1090" t="s">
        <v>267</v>
      </c>
      <c r="F35" s="1090"/>
    </row>
    <row r="36" spans="1:6" ht="23.25">
      <c r="A36" s="78"/>
      <c r="B36" s="78" t="s">
        <v>228</v>
      </c>
      <c r="C36" s="78"/>
      <c r="D36" s="78"/>
      <c r="E36" s="78"/>
      <c r="F36" s="78"/>
    </row>
    <row r="37" spans="1:6" ht="23.25">
      <c r="A37" s="78"/>
      <c r="B37" s="78"/>
      <c r="C37" s="78"/>
      <c r="D37" s="78"/>
      <c r="E37" s="78"/>
      <c r="F37" s="78"/>
    </row>
    <row r="38" spans="1:6" ht="23.25">
      <c r="A38" s="78"/>
      <c r="B38" s="78"/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1090" t="s">
        <v>24</v>
      </c>
      <c r="F39" s="1090"/>
    </row>
  </sheetData>
  <mergeCells count="34">
    <mergeCell ref="E35:F35"/>
    <mergeCell ref="E39:F39"/>
    <mergeCell ref="A25:C26"/>
    <mergeCell ref="D25:E25"/>
    <mergeCell ref="D26:E26"/>
    <mergeCell ref="A27:F27"/>
    <mergeCell ref="E32:F32"/>
    <mergeCell ref="E33:F33"/>
    <mergeCell ref="D19:E19"/>
    <mergeCell ref="A20:C21"/>
    <mergeCell ref="D20:E20"/>
    <mergeCell ref="D21:E21"/>
    <mergeCell ref="A22:C24"/>
    <mergeCell ref="D22:E22"/>
    <mergeCell ref="D23:E23"/>
    <mergeCell ref="D24:E24"/>
    <mergeCell ref="D18:E18"/>
    <mergeCell ref="A10:C10"/>
    <mergeCell ref="E10:F10"/>
    <mergeCell ref="A11:C11"/>
    <mergeCell ref="E11:F11"/>
    <mergeCell ref="A12:C12"/>
    <mergeCell ref="E12:F12"/>
    <mergeCell ref="A13:C13"/>
    <mergeCell ref="E13:F13"/>
    <mergeCell ref="E14:F14"/>
    <mergeCell ref="A16:C16"/>
    <mergeCell ref="E16:F16"/>
    <mergeCell ref="A2:F2"/>
    <mergeCell ref="A7:C7"/>
    <mergeCell ref="E7:F7"/>
    <mergeCell ref="E8:F8"/>
    <mergeCell ref="A9:C9"/>
    <mergeCell ref="E9:F9"/>
  </mergeCells>
  <hyperlinks>
    <hyperlink ref="B36" r:id="rId1" display="sanjit.sharma@sarestates.in"/>
  </hyperlinks>
  <pageMargins left="0.7" right="0.7" top="0.75" bottom="0.75" header="0.3" footer="0.3"/>
  <pageSetup scale="55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9:P59"/>
  <sheetViews>
    <sheetView topLeftCell="A10" workbookViewId="0">
      <selection activeCell="G53" sqref="A53:XFD53"/>
    </sheetView>
  </sheetViews>
  <sheetFormatPr defaultRowHeight="15"/>
  <cols>
    <col min="1" max="1" width="3.28515625" customWidth="1"/>
    <col min="2" max="2" width="20.28515625" customWidth="1"/>
    <col min="3" max="3" width="7.7109375" customWidth="1"/>
    <col min="4" max="4" width="11.42578125" bestFit="1" customWidth="1"/>
    <col min="5" max="5" width="6.7109375" customWidth="1"/>
    <col min="6" max="6" width="5.42578125" customWidth="1"/>
    <col min="7" max="7" width="9" bestFit="1" customWidth="1"/>
    <col min="8" max="8" width="10.7109375" customWidth="1"/>
    <col min="9" max="9" width="6.85546875" customWidth="1"/>
    <col min="10" max="10" width="10.140625" bestFit="1" customWidth="1"/>
    <col min="11" max="11" width="4.5703125" customWidth="1"/>
    <col min="12" max="12" width="7.7109375" customWidth="1"/>
    <col min="13" max="13" width="5" customWidth="1"/>
    <col min="14" max="14" width="8.85546875" customWidth="1"/>
    <col min="15" max="15" width="8.28515625" customWidth="1"/>
    <col min="16" max="16" width="2.85546875" customWidth="1"/>
    <col min="257" max="257" width="3.28515625" customWidth="1"/>
    <col min="258" max="258" width="20.28515625" customWidth="1"/>
    <col min="259" max="259" width="7.7109375" customWidth="1"/>
    <col min="260" max="260" width="11.42578125" bestFit="1" customWidth="1"/>
    <col min="261" max="261" width="6.7109375" customWidth="1"/>
    <col min="262" max="262" width="5.42578125" customWidth="1"/>
    <col min="263" max="263" width="9" bestFit="1" customWidth="1"/>
    <col min="264" max="264" width="10.7109375" customWidth="1"/>
    <col min="265" max="265" width="6.85546875" customWidth="1"/>
    <col min="266" max="266" width="10.140625" bestFit="1" customWidth="1"/>
    <col min="267" max="267" width="4.5703125" customWidth="1"/>
    <col min="268" max="268" width="7.7109375" customWidth="1"/>
    <col min="269" max="269" width="5" customWidth="1"/>
    <col min="270" max="270" width="8.85546875" customWidth="1"/>
    <col min="271" max="271" width="8.28515625" customWidth="1"/>
    <col min="272" max="272" width="2.85546875" customWidth="1"/>
    <col min="513" max="513" width="3.28515625" customWidth="1"/>
    <col min="514" max="514" width="20.28515625" customWidth="1"/>
    <col min="515" max="515" width="7.7109375" customWidth="1"/>
    <col min="516" max="516" width="11.42578125" bestFit="1" customWidth="1"/>
    <col min="517" max="517" width="6.7109375" customWidth="1"/>
    <col min="518" max="518" width="5.42578125" customWidth="1"/>
    <col min="519" max="519" width="9" bestFit="1" customWidth="1"/>
    <col min="520" max="520" width="10.7109375" customWidth="1"/>
    <col min="521" max="521" width="6.85546875" customWidth="1"/>
    <col min="522" max="522" width="10.140625" bestFit="1" customWidth="1"/>
    <col min="523" max="523" width="4.5703125" customWidth="1"/>
    <col min="524" max="524" width="7.7109375" customWidth="1"/>
    <col min="525" max="525" width="5" customWidth="1"/>
    <col min="526" max="526" width="8.85546875" customWidth="1"/>
    <col min="527" max="527" width="8.28515625" customWidth="1"/>
    <col min="528" max="528" width="2.85546875" customWidth="1"/>
    <col min="769" max="769" width="3.28515625" customWidth="1"/>
    <col min="770" max="770" width="20.28515625" customWidth="1"/>
    <col min="771" max="771" width="7.7109375" customWidth="1"/>
    <col min="772" max="772" width="11.42578125" bestFit="1" customWidth="1"/>
    <col min="773" max="773" width="6.7109375" customWidth="1"/>
    <col min="774" max="774" width="5.42578125" customWidth="1"/>
    <col min="775" max="775" width="9" bestFit="1" customWidth="1"/>
    <col min="776" max="776" width="10.7109375" customWidth="1"/>
    <col min="777" max="777" width="6.85546875" customWidth="1"/>
    <col min="778" max="778" width="10.140625" bestFit="1" customWidth="1"/>
    <col min="779" max="779" width="4.5703125" customWidth="1"/>
    <col min="780" max="780" width="7.7109375" customWidth="1"/>
    <col min="781" max="781" width="5" customWidth="1"/>
    <col min="782" max="782" width="8.85546875" customWidth="1"/>
    <col min="783" max="783" width="8.28515625" customWidth="1"/>
    <col min="784" max="784" width="2.85546875" customWidth="1"/>
    <col min="1025" max="1025" width="3.28515625" customWidth="1"/>
    <col min="1026" max="1026" width="20.28515625" customWidth="1"/>
    <col min="1027" max="1027" width="7.7109375" customWidth="1"/>
    <col min="1028" max="1028" width="11.42578125" bestFit="1" customWidth="1"/>
    <col min="1029" max="1029" width="6.7109375" customWidth="1"/>
    <col min="1030" max="1030" width="5.42578125" customWidth="1"/>
    <col min="1031" max="1031" width="9" bestFit="1" customWidth="1"/>
    <col min="1032" max="1032" width="10.7109375" customWidth="1"/>
    <col min="1033" max="1033" width="6.85546875" customWidth="1"/>
    <col min="1034" max="1034" width="10.140625" bestFit="1" customWidth="1"/>
    <col min="1035" max="1035" width="4.5703125" customWidth="1"/>
    <col min="1036" max="1036" width="7.7109375" customWidth="1"/>
    <col min="1037" max="1037" width="5" customWidth="1"/>
    <col min="1038" max="1038" width="8.85546875" customWidth="1"/>
    <col min="1039" max="1039" width="8.28515625" customWidth="1"/>
    <col min="1040" max="1040" width="2.85546875" customWidth="1"/>
    <col min="1281" max="1281" width="3.28515625" customWidth="1"/>
    <col min="1282" max="1282" width="20.28515625" customWidth="1"/>
    <col min="1283" max="1283" width="7.7109375" customWidth="1"/>
    <col min="1284" max="1284" width="11.42578125" bestFit="1" customWidth="1"/>
    <col min="1285" max="1285" width="6.7109375" customWidth="1"/>
    <col min="1286" max="1286" width="5.42578125" customWidth="1"/>
    <col min="1287" max="1287" width="9" bestFit="1" customWidth="1"/>
    <col min="1288" max="1288" width="10.7109375" customWidth="1"/>
    <col min="1289" max="1289" width="6.85546875" customWidth="1"/>
    <col min="1290" max="1290" width="10.140625" bestFit="1" customWidth="1"/>
    <col min="1291" max="1291" width="4.5703125" customWidth="1"/>
    <col min="1292" max="1292" width="7.7109375" customWidth="1"/>
    <col min="1293" max="1293" width="5" customWidth="1"/>
    <col min="1294" max="1294" width="8.85546875" customWidth="1"/>
    <col min="1295" max="1295" width="8.28515625" customWidth="1"/>
    <col min="1296" max="1296" width="2.85546875" customWidth="1"/>
    <col min="1537" max="1537" width="3.28515625" customWidth="1"/>
    <col min="1538" max="1538" width="20.28515625" customWidth="1"/>
    <col min="1539" max="1539" width="7.7109375" customWidth="1"/>
    <col min="1540" max="1540" width="11.42578125" bestFit="1" customWidth="1"/>
    <col min="1541" max="1541" width="6.7109375" customWidth="1"/>
    <col min="1542" max="1542" width="5.42578125" customWidth="1"/>
    <col min="1543" max="1543" width="9" bestFit="1" customWidth="1"/>
    <col min="1544" max="1544" width="10.7109375" customWidth="1"/>
    <col min="1545" max="1545" width="6.85546875" customWidth="1"/>
    <col min="1546" max="1546" width="10.140625" bestFit="1" customWidth="1"/>
    <col min="1547" max="1547" width="4.5703125" customWidth="1"/>
    <col min="1548" max="1548" width="7.7109375" customWidth="1"/>
    <col min="1549" max="1549" width="5" customWidth="1"/>
    <col min="1550" max="1550" width="8.85546875" customWidth="1"/>
    <col min="1551" max="1551" width="8.28515625" customWidth="1"/>
    <col min="1552" max="1552" width="2.85546875" customWidth="1"/>
    <col min="1793" max="1793" width="3.28515625" customWidth="1"/>
    <col min="1794" max="1794" width="20.28515625" customWidth="1"/>
    <col min="1795" max="1795" width="7.7109375" customWidth="1"/>
    <col min="1796" max="1796" width="11.42578125" bestFit="1" customWidth="1"/>
    <col min="1797" max="1797" width="6.7109375" customWidth="1"/>
    <col min="1798" max="1798" width="5.42578125" customWidth="1"/>
    <col min="1799" max="1799" width="9" bestFit="1" customWidth="1"/>
    <col min="1800" max="1800" width="10.7109375" customWidth="1"/>
    <col min="1801" max="1801" width="6.85546875" customWidth="1"/>
    <col min="1802" max="1802" width="10.140625" bestFit="1" customWidth="1"/>
    <col min="1803" max="1803" width="4.5703125" customWidth="1"/>
    <col min="1804" max="1804" width="7.7109375" customWidth="1"/>
    <col min="1805" max="1805" width="5" customWidth="1"/>
    <col min="1806" max="1806" width="8.85546875" customWidth="1"/>
    <col min="1807" max="1807" width="8.28515625" customWidth="1"/>
    <col min="1808" max="1808" width="2.85546875" customWidth="1"/>
    <col min="2049" max="2049" width="3.28515625" customWidth="1"/>
    <col min="2050" max="2050" width="20.28515625" customWidth="1"/>
    <col min="2051" max="2051" width="7.7109375" customWidth="1"/>
    <col min="2052" max="2052" width="11.42578125" bestFit="1" customWidth="1"/>
    <col min="2053" max="2053" width="6.7109375" customWidth="1"/>
    <col min="2054" max="2054" width="5.42578125" customWidth="1"/>
    <col min="2055" max="2055" width="9" bestFit="1" customWidth="1"/>
    <col min="2056" max="2056" width="10.7109375" customWidth="1"/>
    <col min="2057" max="2057" width="6.85546875" customWidth="1"/>
    <col min="2058" max="2058" width="10.140625" bestFit="1" customWidth="1"/>
    <col min="2059" max="2059" width="4.5703125" customWidth="1"/>
    <col min="2060" max="2060" width="7.7109375" customWidth="1"/>
    <col min="2061" max="2061" width="5" customWidth="1"/>
    <col min="2062" max="2062" width="8.85546875" customWidth="1"/>
    <col min="2063" max="2063" width="8.28515625" customWidth="1"/>
    <col min="2064" max="2064" width="2.85546875" customWidth="1"/>
    <col min="2305" max="2305" width="3.28515625" customWidth="1"/>
    <col min="2306" max="2306" width="20.28515625" customWidth="1"/>
    <col min="2307" max="2307" width="7.7109375" customWidth="1"/>
    <col min="2308" max="2308" width="11.42578125" bestFit="1" customWidth="1"/>
    <col min="2309" max="2309" width="6.7109375" customWidth="1"/>
    <col min="2310" max="2310" width="5.42578125" customWidth="1"/>
    <col min="2311" max="2311" width="9" bestFit="1" customWidth="1"/>
    <col min="2312" max="2312" width="10.7109375" customWidth="1"/>
    <col min="2313" max="2313" width="6.85546875" customWidth="1"/>
    <col min="2314" max="2314" width="10.140625" bestFit="1" customWidth="1"/>
    <col min="2315" max="2315" width="4.5703125" customWidth="1"/>
    <col min="2316" max="2316" width="7.7109375" customWidth="1"/>
    <col min="2317" max="2317" width="5" customWidth="1"/>
    <col min="2318" max="2318" width="8.85546875" customWidth="1"/>
    <col min="2319" max="2319" width="8.28515625" customWidth="1"/>
    <col min="2320" max="2320" width="2.85546875" customWidth="1"/>
    <col min="2561" max="2561" width="3.28515625" customWidth="1"/>
    <col min="2562" max="2562" width="20.28515625" customWidth="1"/>
    <col min="2563" max="2563" width="7.7109375" customWidth="1"/>
    <col min="2564" max="2564" width="11.42578125" bestFit="1" customWidth="1"/>
    <col min="2565" max="2565" width="6.7109375" customWidth="1"/>
    <col min="2566" max="2566" width="5.42578125" customWidth="1"/>
    <col min="2567" max="2567" width="9" bestFit="1" customWidth="1"/>
    <col min="2568" max="2568" width="10.7109375" customWidth="1"/>
    <col min="2569" max="2569" width="6.85546875" customWidth="1"/>
    <col min="2570" max="2570" width="10.140625" bestFit="1" customWidth="1"/>
    <col min="2571" max="2571" width="4.5703125" customWidth="1"/>
    <col min="2572" max="2572" width="7.7109375" customWidth="1"/>
    <col min="2573" max="2573" width="5" customWidth="1"/>
    <col min="2574" max="2574" width="8.85546875" customWidth="1"/>
    <col min="2575" max="2575" width="8.28515625" customWidth="1"/>
    <col min="2576" max="2576" width="2.85546875" customWidth="1"/>
    <col min="2817" max="2817" width="3.28515625" customWidth="1"/>
    <col min="2818" max="2818" width="20.28515625" customWidth="1"/>
    <col min="2819" max="2819" width="7.7109375" customWidth="1"/>
    <col min="2820" max="2820" width="11.42578125" bestFit="1" customWidth="1"/>
    <col min="2821" max="2821" width="6.7109375" customWidth="1"/>
    <col min="2822" max="2822" width="5.42578125" customWidth="1"/>
    <col min="2823" max="2823" width="9" bestFit="1" customWidth="1"/>
    <col min="2824" max="2824" width="10.7109375" customWidth="1"/>
    <col min="2825" max="2825" width="6.85546875" customWidth="1"/>
    <col min="2826" max="2826" width="10.140625" bestFit="1" customWidth="1"/>
    <col min="2827" max="2827" width="4.5703125" customWidth="1"/>
    <col min="2828" max="2828" width="7.7109375" customWidth="1"/>
    <col min="2829" max="2829" width="5" customWidth="1"/>
    <col min="2830" max="2830" width="8.85546875" customWidth="1"/>
    <col min="2831" max="2831" width="8.28515625" customWidth="1"/>
    <col min="2832" max="2832" width="2.85546875" customWidth="1"/>
    <col min="3073" max="3073" width="3.28515625" customWidth="1"/>
    <col min="3074" max="3074" width="20.28515625" customWidth="1"/>
    <col min="3075" max="3075" width="7.7109375" customWidth="1"/>
    <col min="3076" max="3076" width="11.42578125" bestFit="1" customWidth="1"/>
    <col min="3077" max="3077" width="6.7109375" customWidth="1"/>
    <col min="3078" max="3078" width="5.42578125" customWidth="1"/>
    <col min="3079" max="3079" width="9" bestFit="1" customWidth="1"/>
    <col min="3080" max="3080" width="10.7109375" customWidth="1"/>
    <col min="3081" max="3081" width="6.85546875" customWidth="1"/>
    <col min="3082" max="3082" width="10.140625" bestFit="1" customWidth="1"/>
    <col min="3083" max="3083" width="4.5703125" customWidth="1"/>
    <col min="3084" max="3084" width="7.7109375" customWidth="1"/>
    <col min="3085" max="3085" width="5" customWidth="1"/>
    <col min="3086" max="3086" width="8.85546875" customWidth="1"/>
    <col min="3087" max="3087" width="8.28515625" customWidth="1"/>
    <col min="3088" max="3088" width="2.85546875" customWidth="1"/>
    <col min="3329" max="3329" width="3.28515625" customWidth="1"/>
    <col min="3330" max="3330" width="20.28515625" customWidth="1"/>
    <col min="3331" max="3331" width="7.7109375" customWidth="1"/>
    <col min="3332" max="3332" width="11.42578125" bestFit="1" customWidth="1"/>
    <col min="3333" max="3333" width="6.7109375" customWidth="1"/>
    <col min="3334" max="3334" width="5.42578125" customWidth="1"/>
    <col min="3335" max="3335" width="9" bestFit="1" customWidth="1"/>
    <col min="3336" max="3336" width="10.7109375" customWidth="1"/>
    <col min="3337" max="3337" width="6.85546875" customWidth="1"/>
    <col min="3338" max="3338" width="10.140625" bestFit="1" customWidth="1"/>
    <col min="3339" max="3339" width="4.5703125" customWidth="1"/>
    <col min="3340" max="3340" width="7.7109375" customWidth="1"/>
    <col min="3341" max="3341" width="5" customWidth="1"/>
    <col min="3342" max="3342" width="8.85546875" customWidth="1"/>
    <col min="3343" max="3343" width="8.28515625" customWidth="1"/>
    <col min="3344" max="3344" width="2.85546875" customWidth="1"/>
    <col min="3585" max="3585" width="3.28515625" customWidth="1"/>
    <col min="3586" max="3586" width="20.28515625" customWidth="1"/>
    <col min="3587" max="3587" width="7.7109375" customWidth="1"/>
    <col min="3588" max="3588" width="11.42578125" bestFit="1" customWidth="1"/>
    <col min="3589" max="3589" width="6.7109375" customWidth="1"/>
    <col min="3590" max="3590" width="5.42578125" customWidth="1"/>
    <col min="3591" max="3591" width="9" bestFit="1" customWidth="1"/>
    <col min="3592" max="3592" width="10.7109375" customWidth="1"/>
    <col min="3593" max="3593" width="6.85546875" customWidth="1"/>
    <col min="3594" max="3594" width="10.140625" bestFit="1" customWidth="1"/>
    <col min="3595" max="3595" width="4.5703125" customWidth="1"/>
    <col min="3596" max="3596" width="7.7109375" customWidth="1"/>
    <col min="3597" max="3597" width="5" customWidth="1"/>
    <col min="3598" max="3598" width="8.85546875" customWidth="1"/>
    <col min="3599" max="3599" width="8.28515625" customWidth="1"/>
    <col min="3600" max="3600" width="2.85546875" customWidth="1"/>
    <col min="3841" max="3841" width="3.28515625" customWidth="1"/>
    <col min="3842" max="3842" width="20.28515625" customWidth="1"/>
    <col min="3843" max="3843" width="7.7109375" customWidth="1"/>
    <col min="3844" max="3844" width="11.42578125" bestFit="1" customWidth="1"/>
    <col min="3845" max="3845" width="6.7109375" customWidth="1"/>
    <col min="3846" max="3846" width="5.42578125" customWidth="1"/>
    <col min="3847" max="3847" width="9" bestFit="1" customWidth="1"/>
    <col min="3848" max="3848" width="10.7109375" customWidth="1"/>
    <col min="3849" max="3849" width="6.85546875" customWidth="1"/>
    <col min="3850" max="3850" width="10.140625" bestFit="1" customWidth="1"/>
    <col min="3851" max="3851" width="4.5703125" customWidth="1"/>
    <col min="3852" max="3852" width="7.7109375" customWidth="1"/>
    <col min="3853" max="3853" width="5" customWidth="1"/>
    <col min="3854" max="3854" width="8.85546875" customWidth="1"/>
    <col min="3855" max="3855" width="8.28515625" customWidth="1"/>
    <col min="3856" max="3856" width="2.85546875" customWidth="1"/>
    <col min="4097" max="4097" width="3.28515625" customWidth="1"/>
    <col min="4098" max="4098" width="20.28515625" customWidth="1"/>
    <col min="4099" max="4099" width="7.7109375" customWidth="1"/>
    <col min="4100" max="4100" width="11.42578125" bestFit="1" customWidth="1"/>
    <col min="4101" max="4101" width="6.7109375" customWidth="1"/>
    <col min="4102" max="4102" width="5.42578125" customWidth="1"/>
    <col min="4103" max="4103" width="9" bestFit="1" customWidth="1"/>
    <col min="4104" max="4104" width="10.7109375" customWidth="1"/>
    <col min="4105" max="4105" width="6.85546875" customWidth="1"/>
    <col min="4106" max="4106" width="10.140625" bestFit="1" customWidth="1"/>
    <col min="4107" max="4107" width="4.5703125" customWidth="1"/>
    <col min="4108" max="4108" width="7.7109375" customWidth="1"/>
    <col min="4109" max="4109" width="5" customWidth="1"/>
    <col min="4110" max="4110" width="8.85546875" customWidth="1"/>
    <col min="4111" max="4111" width="8.28515625" customWidth="1"/>
    <col min="4112" max="4112" width="2.85546875" customWidth="1"/>
    <col min="4353" max="4353" width="3.28515625" customWidth="1"/>
    <col min="4354" max="4354" width="20.28515625" customWidth="1"/>
    <col min="4355" max="4355" width="7.7109375" customWidth="1"/>
    <col min="4356" max="4356" width="11.42578125" bestFit="1" customWidth="1"/>
    <col min="4357" max="4357" width="6.7109375" customWidth="1"/>
    <col min="4358" max="4358" width="5.42578125" customWidth="1"/>
    <col min="4359" max="4359" width="9" bestFit="1" customWidth="1"/>
    <col min="4360" max="4360" width="10.7109375" customWidth="1"/>
    <col min="4361" max="4361" width="6.85546875" customWidth="1"/>
    <col min="4362" max="4362" width="10.140625" bestFit="1" customWidth="1"/>
    <col min="4363" max="4363" width="4.5703125" customWidth="1"/>
    <col min="4364" max="4364" width="7.7109375" customWidth="1"/>
    <col min="4365" max="4365" width="5" customWidth="1"/>
    <col min="4366" max="4366" width="8.85546875" customWidth="1"/>
    <col min="4367" max="4367" width="8.28515625" customWidth="1"/>
    <col min="4368" max="4368" width="2.85546875" customWidth="1"/>
    <col min="4609" max="4609" width="3.28515625" customWidth="1"/>
    <col min="4610" max="4610" width="20.28515625" customWidth="1"/>
    <col min="4611" max="4611" width="7.7109375" customWidth="1"/>
    <col min="4612" max="4612" width="11.42578125" bestFit="1" customWidth="1"/>
    <col min="4613" max="4613" width="6.7109375" customWidth="1"/>
    <col min="4614" max="4614" width="5.42578125" customWidth="1"/>
    <col min="4615" max="4615" width="9" bestFit="1" customWidth="1"/>
    <col min="4616" max="4616" width="10.7109375" customWidth="1"/>
    <col min="4617" max="4617" width="6.85546875" customWidth="1"/>
    <col min="4618" max="4618" width="10.140625" bestFit="1" customWidth="1"/>
    <col min="4619" max="4619" width="4.5703125" customWidth="1"/>
    <col min="4620" max="4620" width="7.7109375" customWidth="1"/>
    <col min="4621" max="4621" width="5" customWidth="1"/>
    <col min="4622" max="4622" width="8.85546875" customWidth="1"/>
    <col min="4623" max="4623" width="8.28515625" customWidth="1"/>
    <col min="4624" max="4624" width="2.85546875" customWidth="1"/>
    <col min="4865" max="4865" width="3.28515625" customWidth="1"/>
    <col min="4866" max="4866" width="20.28515625" customWidth="1"/>
    <col min="4867" max="4867" width="7.7109375" customWidth="1"/>
    <col min="4868" max="4868" width="11.42578125" bestFit="1" customWidth="1"/>
    <col min="4869" max="4869" width="6.7109375" customWidth="1"/>
    <col min="4870" max="4870" width="5.42578125" customWidth="1"/>
    <col min="4871" max="4871" width="9" bestFit="1" customWidth="1"/>
    <col min="4872" max="4872" width="10.7109375" customWidth="1"/>
    <col min="4873" max="4873" width="6.85546875" customWidth="1"/>
    <col min="4874" max="4874" width="10.140625" bestFit="1" customWidth="1"/>
    <col min="4875" max="4875" width="4.5703125" customWidth="1"/>
    <col min="4876" max="4876" width="7.7109375" customWidth="1"/>
    <col min="4877" max="4877" width="5" customWidth="1"/>
    <col min="4878" max="4878" width="8.85546875" customWidth="1"/>
    <col min="4879" max="4879" width="8.28515625" customWidth="1"/>
    <col min="4880" max="4880" width="2.85546875" customWidth="1"/>
    <col min="5121" max="5121" width="3.28515625" customWidth="1"/>
    <col min="5122" max="5122" width="20.28515625" customWidth="1"/>
    <col min="5123" max="5123" width="7.7109375" customWidth="1"/>
    <col min="5124" max="5124" width="11.42578125" bestFit="1" customWidth="1"/>
    <col min="5125" max="5125" width="6.7109375" customWidth="1"/>
    <col min="5126" max="5126" width="5.42578125" customWidth="1"/>
    <col min="5127" max="5127" width="9" bestFit="1" customWidth="1"/>
    <col min="5128" max="5128" width="10.7109375" customWidth="1"/>
    <col min="5129" max="5129" width="6.85546875" customWidth="1"/>
    <col min="5130" max="5130" width="10.140625" bestFit="1" customWidth="1"/>
    <col min="5131" max="5131" width="4.5703125" customWidth="1"/>
    <col min="5132" max="5132" width="7.7109375" customWidth="1"/>
    <col min="5133" max="5133" width="5" customWidth="1"/>
    <col min="5134" max="5134" width="8.85546875" customWidth="1"/>
    <col min="5135" max="5135" width="8.28515625" customWidth="1"/>
    <col min="5136" max="5136" width="2.85546875" customWidth="1"/>
    <col min="5377" max="5377" width="3.28515625" customWidth="1"/>
    <col min="5378" max="5378" width="20.28515625" customWidth="1"/>
    <col min="5379" max="5379" width="7.7109375" customWidth="1"/>
    <col min="5380" max="5380" width="11.42578125" bestFit="1" customWidth="1"/>
    <col min="5381" max="5381" width="6.7109375" customWidth="1"/>
    <col min="5382" max="5382" width="5.42578125" customWidth="1"/>
    <col min="5383" max="5383" width="9" bestFit="1" customWidth="1"/>
    <col min="5384" max="5384" width="10.7109375" customWidth="1"/>
    <col min="5385" max="5385" width="6.85546875" customWidth="1"/>
    <col min="5386" max="5386" width="10.140625" bestFit="1" customWidth="1"/>
    <col min="5387" max="5387" width="4.5703125" customWidth="1"/>
    <col min="5388" max="5388" width="7.7109375" customWidth="1"/>
    <col min="5389" max="5389" width="5" customWidth="1"/>
    <col min="5390" max="5390" width="8.85546875" customWidth="1"/>
    <col min="5391" max="5391" width="8.28515625" customWidth="1"/>
    <col min="5392" max="5392" width="2.85546875" customWidth="1"/>
    <col min="5633" max="5633" width="3.28515625" customWidth="1"/>
    <col min="5634" max="5634" width="20.28515625" customWidth="1"/>
    <col min="5635" max="5635" width="7.7109375" customWidth="1"/>
    <col min="5636" max="5636" width="11.42578125" bestFit="1" customWidth="1"/>
    <col min="5637" max="5637" width="6.7109375" customWidth="1"/>
    <col min="5638" max="5638" width="5.42578125" customWidth="1"/>
    <col min="5639" max="5639" width="9" bestFit="1" customWidth="1"/>
    <col min="5640" max="5640" width="10.7109375" customWidth="1"/>
    <col min="5641" max="5641" width="6.85546875" customWidth="1"/>
    <col min="5642" max="5642" width="10.140625" bestFit="1" customWidth="1"/>
    <col min="5643" max="5643" width="4.5703125" customWidth="1"/>
    <col min="5644" max="5644" width="7.7109375" customWidth="1"/>
    <col min="5645" max="5645" width="5" customWidth="1"/>
    <col min="5646" max="5646" width="8.85546875" customWidth="1"/>
    <col min="5647" max="5647" width="8.28515625" customWidth="1"/>
    <col min="5648" max="5648" width="2.85546875" customWidth="1"/>
    <col min="5889" max="5889" width="3.28515625" customWidth="1"/>
    <col min="5890" max="5890" width="20.28515625" customWidth="1"/>
    <col min="5891" max="5891" width="7.7109375" customWidth="1"/>
    <col min="5892" max="5892" width="11.42578125" bestFit="1" customWidth="1"/>
    <col min="5893" max="5893" width="6.7109375" customWidth="1"/>
    <col min="5894" max="5894" width="5.42578125" customWidth="1"/>
    <col min="5895" max="5895" width="9" bestFit="1" customWidth="1"/>
    <col min="5896" max="5896" width="10.7109375" customWidth="1"/>
    <col min="5897" max="5897" width="6.85546875" customWidth="1"/>
    <col min="5898" max="5898" width="10.140625" bestFit="1" customWidth="1"/>
    <col min="5899" max="5899" width="4.5703125" customWidth="1"/>
    <col min="5900" max="5900" width="7.7109375" customWidth="1"/>
    <col min="5901" max="5901" width="5" customWidth="1"/>
    <col min="5902" max="5902" width="8.85546875" customWidth="1"/>
    <col min="5903" max="5903" width="8.28515625" customWidth="1"/>
    <col min="5904" max="5904" width="2.85546875" customWidth="1"/>
    <col min="6145" max="6145" width="3.28515625" customWidth="1"/>
    <col min="6146" max="6146" width="20.28515625" customWidth="1"/>
    <col min="6147" max="6147" width="7.7109375" customWidth="1"/>
    <col min="6148" max="6148" width="11.42578125" bestFit="1" customWidth="1"/>
    <col min="6149" max="6149" width="6.7109375" customWidth="1"/>
    <col min="6150" max="6150" width="5.42578125" customWidth="1"/>
    <col min="6151" max="6151" width="9" bestFit="1" customWidth="1"/>
    <col min="6152" max="6152" width="10.7109375" customWidth="1"/>
    <col min="6153" max="6153" width="6.85546875" customWidth="1"/>
    <col min="6154" max="6154" width="10.140625" bestFit="1" customWidth="1"/>
    <col min="6155" max="6155" width="4.5703125" customWidth="1"/>
    <col min="6156" max="6156" width="7.7109375" customWidth="1"/>
    <col min="6157" max="6157" width="5" customWidth="1"/>
    <col min="6158" max="6158" width="8.85546875" customWidth="1"/>
    <col min="6159" max="6159" width="8.28515625" customWidth="1"/>
    <col min="6160" max="6160" width="2.85546875" customWidth="1"/>
    <col min="6401" max="6401" width="3.28515625" customWidth="1"/>
    <col min="6402" max="6402" width="20.28515625" customWidth="1"/>
    <col min="6403" max="6403" width="7.7109375" customWidth="1"/>
    <col min="6404" max="6404" width="11.42578125" bestFit="1" customWidth="1"/>
    <col min="6405" max="6405" width="6.7109375" customWidth="1"/>
    <col min="6406" max="6406" width="5.42578125" customWidth="1"/>
    <col min="6407" max="6407" width="9" bestFit="1" customWidth="1"/>
    <col min="6408" max="6408" width="10.7109375" customWidth="1"/>
    <col min="6409" max="6409" width="6.85546875" customWidth="1"/>
    <col min="6410" max="6410" width="10.140625" bestFit="1" customWidth="1"/>
    <col min="6411" max="6411" width="4.5703125" customWidth="1"/>
    <col min="6412" max="6412" width="7.7109375" customWidth="1"/>
    <col min="6413" max="6413" width="5" customWidth="1"/>
    <col min="6414" max="6414" width="8.85546875" customWidth="1"/>
    <col min="6415" max="6415" width="8.28515625" customWidth="1"/>
    <col min="6416" max="6416" width="2.85546875" customWidth="1"/>
    <col min="6657" max="6657" width="3.28515625" customWidth="1"/>
    <col min="6658" max="6658" width="20.28515625" customWidth="1"/>
    <col min="6659" max="6659" width="7.7109375" customWidth="1"/>
    <col min="6660" max="6660" width="11.42578125" bestFit="1" customWidth="1"/>
    <col min="6661" max="6661" width="6.7109375" customWidth="1"/>
    <col min="6662" max="6662" width="5.42578125" customWidth="1"/>
    <col min="6663" max="6663" width="9" bestFit="1" customWidth="1"/>
    <col min="6664" max="6664" width="10.7109375" customWidth="1"/>
    <col min="6665" max="6665" width="6.85546875" customWidth="1"/>
    <col min="6666" max="6666" width="10.140625" bestFit="1" customWidth="1"/>
    <col min="6667" max="6667" width="4.5703125" customWidth="1"/>
    <col min="6668" max="6668" width="7.7109375" customWidth="1"/>
    <col min="6669" max="6669" width="5" customWidth="1"/>
    <col min="6670" max="6670" width="8.85546875" customWidth="1"/>
    <col min="6671" max="6671" width="8.28515625" customWidth="1"/>
    <col min="6672" max="6672" width="2.85546875" customWidth="1"/>
    <col min="6913" max="6913" width="3.28515625" customWidth="1"/>
    <col min="6914" max="6914" width="20.28515625" customWidth="1"/>
    <col min="6915" max="6915" width="7.7109375" customWidth="1"/>
    <col min="6916" max="6916" width="11.42578125" bestFit="1" customWidth="1"/>
    <col min="6917" max="6917" width="6.7109375" customWidth="1"/>
    <col min="6918" max="6918" width="5.42578125" customWidth="1"/>
    <col min="6919" max="6919" width="9" bestFit="1" customWidth="1"/>
    <col min="6920" max="6920" width="10.7109375" customWidth="1"/>
    <col min="6921" max="6921" width="6.85546875" customWidth="1"/>
    <col min="6922" max="6922" width="10.140625" bestFit="1" customWidth="1"/>
    <col min="6923" max="6923" width="4.5703125" customWidth="1"/>
    <col min="6924" max="6924" width="7.7109375" customWidth="1"/>
    <col min="6925" max="6925" width="5" customWidth="1"/>
    <col min="6926" max="6926" width="8.85546875" customWidth="1"/>
    <col min="6927" max="6927" width="8.28515625" customWidth="1"/>
    <col min="6928" max="6928" width="2.85546875" customWidth="1"/>
    <col min="7169" max="7169" width="3.28515625" customWidth="1"/>
    <col min="7170" max="7170" width="20.28515625" customWidth="1"/>
    <col min="7171" max="7171" width="7.7109375" customWidth="1"/>
    <col min="7172" max="7172" width="11.42578125" bestFit="1" customWidth="1"/>
    <col min="7173" max="7173" width="6.7109375" customWidth="1"/>
    <col min="7174" max="7174" width="5.42578125" customWidth="1"/>
    <col min="7175" max="7175" width="9" bestFit="1" customWidth="1"/>
    <col min="7176" max="7176" width="10.7109375" customWidth="1"/>
    <col min="7177" max="7177" width="6.85546875" customWidth="1"/>
    <col min="7178" max="7178" width="10.140625" bestFit="1" customWidth="1"/>
    <col min="7179" max="7179" width="4.5703125" customWidth="1"/>
    <col min="7180" max="7180" width="7.7109375" customWidth="1"/>
    <col min="7181" max="7181" width="5" customWidth="1"/>
    <col min="7182" max="7182" width="8.85546875" customWidth="1"/>
    <col min="7183" max="7183" width="8.28515625" customWidth="1"/>
    <col min="7184" max="7184" width="2.85546875" customWidth="1"/>
    <col min="7425" max="7425" width="3.28515625" customWidth="1"/>
    <col min="7426" max="7426" width="20.28515625" customWidth="1"/>
    <col min="7427" max="7427" width="7.7109375" customWidth="1"/>
    <col min="7428" max="7428" width="11.42578125" bestFit="1" customWidth="1"/>
    <col min="7429" max="7429" width="6.7109375" customWidth="1"/>
    <col min="7430" max="7430" width="5.42578125" customWidth="1"/>
    <col min="7431" max="7431" width="9" bestFit="1" customWidth="1"/>
    <col min="7432" max="7432" width="10.7109375" customWidth="1"/>
    <col min="7433" max="7433" width="6.85546875" customWidth="1"/>
    <col min="7434" max="7434" width="10.140625" bestFit="1" customWidth="1"/>
    <col min="7435" max="7435" width="4.5703125" customWidth="1"/>
    <col min="7436" max="7436" width="7.7109375" customWidth="1"/>
    <col min="7437" max="7437" width="5" customWidth="1"/>
    <col min="7438" max="7438" width="8.85546875" customWidth="1"/>
    <col min="7439" max="7439" width="8.28515625" customWidth="1"/>
    <col min="7440" max="7440" width="2.85546875" customWidth="1"/>
    <col min="7681" max="7681" width="3.28515625" customWidth="1"/>
    <col min="7682" max="7682" width="20.28515625" customWidth="1"/>
    <col min="7683" max="7683" width="7.7109375" customWidth="1"/>
    <col min="7684" max="7684" width="11.42578125" bestFit="1" customWidth="1"/>
    <col min="7685" max="7685" width="6.7109375" customWidth="1"/>
    <col min="7686" max="7686" width="5.42578125" customWidth="1"/>
    <col min="7687" max="7687" width="9" bestFit="1" customWidth="1"/>
    <col min="7688" max="7688" width="10.7109375" customWidth="1"/>
    <col min="7689" max="7689" width="6.85546875" customWidth="1"/>
    <col min="7690" max="7690" width="10.140625" bestFit="1" customWidth="1"/>
    <col min="7691" max="7691" width="4.5703125" customWidth="1"/>
    <col min="7692" max="7692" width="7.7109375" customWidth="1"/>
    <col min="7693" max="7693" width="5" customWidth="1"/>
    <col min="7694" max="7694" width="8.85546875" customWidth="1"/>
    <col min="7695" max="7695" width="8.28515625" customWidth="1"/>
    <col min="7696" max="7696" width="2.85546875" customWidth="1"/>
    <col min="7937" max="7937" width="3.28515625" customWidth="1"/>
    <col min="7938" max="7938" width="20.28515625" customWidth="1"/>
    <col min="7939" max="7939" width="7.7109375" customWidth="1"/>
    <col min="7940" max="7940" width="11.42578125" bestFit="1" customWidth="1"/>
    <col min="7941" max="7941" width="6.7109375" customWidth="1"/>
    <col min="7942" max="7942" width="5.42578125" customWidth="1"/>
    <col min="7943" max="7943" width="9" bestFit="1" customWidth="1"/>
    <col min="7944" max="7944" width="10.7109375" customWidth="1"/>
    <col min="7945" max="7945" width="6.85546875" customWidth="1"/>
    <col min="7946" max="7946" width="10.140625" bestFit="1" customWidth="1"/>
    <col min="7947" max="7947" width="4.5703125" customWidth="1"/>
    <col min="7948" max="7948" width="7.7109375" customWidth="1"/>
    <col min="7949" max="7949" width="5" customWidth="1"/>
    <col min="7950" max="7950" width="8.85546875" customWidth="1"/>
    <col min="7951" max="7951" width="8.28515625" customWidth="1"/>
    <col min="7952" max="7952" width="2.85546875" customWidth="1"/>
    <col min="8193" max="8193" width="3.28515625" customWidth="1"/>
    <col min="8194" max="8194" width="20.28515625" customWidth="1"/>
    <col min="8195" max="8195" width="7.7109375" customWidth="1"/>
    <col min="8196" max="8196" width="11.42578125" bestFit="1" customWidth="1"/>
    <col min="8197" max="8197" width="6.7109375" customWidth="1"/>
    <col min="8198" max="8198" width="5.42578125" customWidth="1"/>
    <col min="8199" max="8199" width="9" bestFit="1" customWidth="1"/>
    <col min="8200" max="8200" width="10.7109375" customWidth="1"/>
    <col min="8201" max="8201" width="6.85546875" customWidth="1"/>
    <col min="8202" max="8202" width="10.140625" bestFit="1" customWidth="1"/>
    <col min="8203" max="8203" width="4.5703125" customWidth="1"/>
    <col min="8204" max="8204" width="7.7109375" customWidth="1"/>
    <col min="8205" max="8205" width="5" customWidth="1"/>
    <col min="8206" max="8206" width="8.85546875" customWidth="1"/>
    <col min="8207" max="8207" width="8.28515625" customWidth="1"/>
    <col min="8208" max="8208" width="2.85546875" customWidth="1"/>
    <col min="8449" max="8449" width="3.28515625" customWidth="1"/>
    <col min="8450" max="8450" width="20.28515625" customWidth="1"/>
    <col min="8451" max="8451" width="7.7109375" customWidth="1"/>
    <col min="8452" max="8452" width="11.42578125" bestFit="1" customWidth="1"/>
    <col min="8453" max="8453" width="6.7109375" customWidth="1"/>
    <col min="8454" max="8454" width="5.42578125" customWidth="1"/>
    <col min="8455" max="8455" width="9" bestFit="1" customWidth="1"/>
    <col min="8456" max="8456" width="10.7109375" customWidth="1"/>
    <col min="8457" max="8457" width="6.85546875" customWidth="1"/>
    <col min="8458" max="8458" width="10.140625" bestFit="1" customWidth="1"/>
    <col min="8459" max="8459" width="4.5703125" customWidth="1"/>
    <col min="8460" max="8460" width="7.7109375" customWidth="1"/>
    <col min="8461" max="8461" width="5" customWidth="1"/>
    <col min="8462" max="8462" width="8.85546875" customWidth="1"/>
    <col min="8463" max="8463" width="8.28515625" customWidth="1"/>
    <col min="8464" max="8464" width="2.85546875" customWidth="1"/>
    <col min="8705" max="8705" width="3.28515625" customWidth="1"/>
    <col min="8706" max="8706" width="20.28515625" customWidth="1"/>
    <col min="8707" max="8707" width="7.7109375" customWidth="1"/>
    <col min="8708" max="8708" width="11.42578125" bestFit="1" customWidth="1"/>
    <col min="8709" max="8709" width="6.7109375" customWidth="1"/>
    <col min="8710" max="8710" width="5.42578125" customWidth="1"/>
    <col min="8711" max="8711" width="9" bestFit="1" customWidth="1"/>
    <col min="8712" max="8712" width="10.7109375" customWidth="1"/>
    <col min="8713" max="8713" width="6.85546875" customWidth="1"/>
    <col min="8714" max="8714" width="10.140625" bestFit="1" customWidth="1"/>
    <col min="8715" max="8715" width="4.5703125" customWidth="1"/>
    <col min="8716" max="8716" width="7.7109375" customWidth="1"/>
    <col min="8717" max="8717" width="5" customWidth="1"/>
    <col min="8718" max="8718" width="8.85546875" customWidth="1"/>
    <col min="8719" max="8719" width="8.28515625" customWidth="1"/>
    <col min="8720" max="8720" width="2.85546875" customWidth="1"/>
    <col min="8961" max="8961" width="3.28515625" customWidth="1"/>
    <col min="8962" max="8962" width="20.28515625" customWidth="1"/>
    <col min="8963" max="8963" width="7.7109375" customWidth="1"/>
    <col min="8964" max="8964" width="11.42578125" bestFit="1" customWidth="1"/>
    <col min="8965" max="8965" width="6.7109375" customWidth="1"/>
    <col min="8966" max="8966" width="5.42578125" customWidth="1"/>
    <col min="8967" max="8967" width="9" bestFit="1" customWidth="1"/>
    <col min="8968" max="8968" width="10.7109375" customWidth="1"/>
    <col min="8969" max="8969" width="6.85546875" customWidth="1"/>
    <col min="8970" max="8970" width="10.140625" bestFit="1" customWidth="1"/>
    <col min="8971" max="8971" width="4.5703125" customWidth="1"/>
    <col min="8972" max="8972" width="7.7109375" customWidth="1"/>
    <col min="8973" max="8973" width="5" customWidth="1"/>
    <col min="8974" max="8974" width="8.85546875" customWidth="1"/>
    <col min="8975" max="8975" width="8.28515625" customWidth="1"/>
    <col min="8976" max="8976" width="2.85546875" customWidth="1"/>
    <col min="9217" max="9217" width="3.28515625" customWidth="1"/>
    <col min="9218" max="9218" width="20.28515625" customWidth="1"/>
    <col min="9219" max="9219" width="7.7109375" customWidth="1"/>
    <col min="9220" max="9220" width="11.42578125" bestFit="1" customWidth="1"/>
    <col min="9221" max="9221" width="6.7109375" customWidth="1"/>
    <col min="9222" max="9222" width="5.42578125" customWidth="1"/>
    <col min="9223" max="9223" width="9" bestFit="1" customWidth="1"/>
    <col min="9224" max="9224" width="10.7109375" customWidth="1"/>
    <col min="9225" max="9225" width="6.85546875" customWidth="1"/>
    <col min="9226" max="9226" width="10.140625" bestFit="1" customWidth="1"/>
    <col min="9227" max="9227" width="4.5703125" customWidth="1"/>
    <col min="9228" max="9228" width="7.7109375" customWidth="1"/>
    <col min="9229" max="9229" width="5" customWidth="1"/>
    <col min="9230" max="9230" width="8.85546875" customWidth="1"/>
    <col min="9231" max="9231" width="8.28515625" customWidth="1"/>
    <col min="9232" max="9232" width="2.85546875" customWidth="1"/>
    <col min="9473" max="9473" width="3.28515625" customWidth="1"/>
    <col min="9474" max="9474" width="20.28515625" customWidth="1"/>
    <col min="9475" max="9475" width="7.7109375" customWidth="1"/>
    <col min="9476" max="9476" width="11.42578125" bestFit="1" customWidth="1"/>
    <col min="9477" max="9477" width="6.7109375" customWidth="1"/>
    <col min="9478" max="9478" width="5.42578125" customWidth="1"/>
    <col min="9479" max="9479" width="9" bestFit="1" customWidth="1"/>
    <col min="9480" max="9480" width="10.7109375" customWidth="1"/>
    <col min="9481" max="9481" width="6.85546875" customWidth="1"/>
    <col min="9482" max="9482" width="10.140625" bestFit="1" customWidth="1"/>
    <col min="9483" max="9483" width="4.5703125" customWidth="1"/>
    <col min="9484" max="9484" width="7.7109375" customWidth="1"/>
    <col min="9485" max="9485" width="5" customWidth="1"/>
    <col min="9486" max="9486" width="8.85546875" customWidth="1"/>
    <col min="9487" max="9487" width="8.28515625" customWidth="1"/>
    <col min="9488" max="9488" width="2.85546875" customWidth="1"/>
    <col min="9729" max="9729" width="3.28515625" customWidth="1"/>
    <col min="9730" max="9730" width="20.28515625" customWidth="1"/>
    <col min="9731" max="9731" width="7.7109375" customWidth="1"/>
    <col min="9732" max="9732" width="11.42578125" bestFit="1" customWidth="1"/>
    <col min="9733" max="9733" width="6.7109375" customWidth="1"/>
    <col min="9734" max="9734" width="5.42578125" customWidth="1"/>
    <col min="9735" max="9735" width="9" bestFit="1" customWidth="1"/>
    <col min="9736" max="9736" width="10.7109375" customWidth="1"/>
    <col min="9737" max="9737" width="6.85546875" customWidth="1"/>
    <col min="9738" max="9738" width="10.140625" bestFit="1" customWidth="1"/>
    <col min="9739" max="9739" width="4.5703125" customWidth="1"/>
    <col min="9740" max="9740" width="7.7109375" customWidth="1"/>
    <col min="9741" max="9741" width="5" customWidth="1"/>
    <col min="9742" max="9742" width="8.85546875" customWidth="1"/>
    <col min="9743" max="9743" width="8.28515625" customWidth="1"/>
    <col min="9744" max="9744" width="2.85546875" customWidth="1"/>
    <col min="9985" max="9985" width="3.28515625" customWidth="1"/>
    <col min="9986" max="9986" width="20.28515625" customWidth="1"/>
    <col min="9987" max="9987" width="7.7109375" customWidth="1"/>
    <col min="9988" max="9988" width="11.42578125" bestFit="1" customWidth="1"/>
    <col min="9989" max="9989" width="6.7109375" customWidth="1"/>
    <col min="9990" max="9990" width="5.42578125" customWidth="1"/>
    <col min="9991" max="9991" width="9" bestFit="1" customWidth="1"/>
    <col min="9992" max="9992" width="10.7109375" customWidth="1"/>
    <col min="9993" max="9993" width="6.85546875" customWidth="1"/>
    <col min="9994" max="9994" width="10.140625" bestFit="1" customWidth="1"/>
    <col min="9995" max="9995" width="4.5703125" customWidth="1"/>
    <col min="9996" max="9996" width="7.7109375" customWidth="1"/>
    <col min="9997" max="9997" width="5" customWidth="1"/>
    <col min="9998" max="9998" width="8.85546875" customWidth="1"/>
    <col min="9999" max="9999" width="8.28515625" customWidth="1"/>
    <col min="10000" max="10000" width="2.85546875" customWidth="1"/>
    <col min="10241" max="10241" width="3.28515625" customWidth="1"/>
    <col min="10242" max="10242" width="20.28515625" customWidth="1"/>
    <col min="10243" max="10243" width="7.7109375" customWidth="1"/>
    <col min="10244" max="10244" width="11.42578125" bestFit="1" customWidth="1"/>
    <col min="10245" max="10245" width="6.7109375" customWidth="1"/>
    <col min="10246" max="10246" width="5.42578125" customWidth="1"/>
    <col min="10247" max="10247" width="9" bestFit="1" customWidth="1"/>
    <col min="10248" max="10248" width="10.7109375" customWidth="1"/>
    <col min="10249" max="10249" width="6.85546875" customWidth="1"/>
    <col min="10250" max="10250" width="10.140625" bestFit="1" customWidth="1"/>
    <col min="10251" max="10251" width="4.5703125" customWidth="1"/>
    <col min="10252" max="10252" width="7.7109375" customWidth="1"/>
    <col min="10253" max="10253" width="5" customWidth="1"/>
    <col min="10254" max="10254" width="8.85546875" customWidth="1"/>
    <col min="10255" max="10255" width="8.28515625" customWidth="1"/>
    <col min="10256" max="10256" width="2.85546875" customWidth="1"/>
    <col min="10497" max="10497" width="3.28515625" customWidth="1"/>
    <col min="10498" max="10498" width="20.28515625" customWidth="1"/>
    <col min="10499" max="10499" width="7.7109375" customWidth="1"/>
    <col min="10500" max="10500" width="11.42578125" bestFit="1" customWidth="1"/>
    <col min="10501" max="10501" width="6.7109375" customWidth="1"/>
    <col min="10502" max="10502" width="5.42578125" customWidth="1"/>
    <col min="10503" max="10503" width="9" bestFit="1" customWidth="1"/>
    <col min="10504" max="10504" width="10.7109375" customWidth="1"/>
    <col min="10505" max="10505" width="6.85546875" customWidth="1"/>
    <col min="10506" max="10506" width="10.140625" bestFit="1" customWidth="1"/>
    <col min="10507" max="10507" width="4.5703125" customWidth="1"/>
    <col min="10508" max="10508" width="7.7109375" customWidth="1"/>
    <col min="10509" max="10509" width="5" customWidth="1"/>
    <col min="10510" max="10510" width="8.85546875" customWidth="1"/>
    <col min="10511" max="10511" width="8.28515625" customWidth="1"/>
    <col min="10512" max="10512" width="2.85546875" customWidth="1"/>
    <col min="10753" max="10753" width="3.28515625" customWidth="1"/>
    <col min="10754" max="10754" width="20.28515625" customWidth="1"/>
    <col min="10755" max="10755" width="7.7109375" customWidth="1"/>
    <col min="10756" max="10756" width="11.42578125" bestFit="1" customWidth="1"/>
    <col min="10757" max="10757" width="6.7109375" customWidth="1"/>
    <col min="10758" max="10758" width="5.42578125" customWidth="1"/>
    <col min="10759" max="10759" width="9" bestFit="1" customWidth="1"/>
    <col min="10760" max="10760" width="10.7109375" customWidth="1"/>
    <col min="10761" max="10761" width="6.85546875" customWidth="1"/>
    <col min="10762" max="10762" width="10.140625" bestFit="1" customWidth="1"/>
    <col min="10763" max="10763" width="4.5703125" customWidth="1"/>
    <col min="10764" max="10764" width="7.7109375" customWidth="1"/>
    <col min="10765" max="10765" width="5" customWidth="1"/>
    <col min="10766" max="10766" width="8.85546875" customWidth="1"/>
    <col min="10767" max="10767" width="8.28515625" customWidth="1"/>
    <col min="10768" max="10768" width="2.85546875" customWidth="1"/>
    <col min="11009" max="11009" width="3.28515625" customWidth="1"/>
    <col min="11010" max="11010" width="20.28515625" customWidth="1"/>
    <col min="11011" max="11011" width="7.7109375" customWidth="1"/>
    <col min="11012" max="11012" width="11.42578125" bestFit="1" customWidth="1"/>
    <col min="11013" max="11013" width="6.7109375" customWidth="1"/>
    <col min="11014" max="11014" width="5.42578125" customWidth="1"/>
    <col min="11015" max="11015" width="9" bestFit="1" customWidth="1"/>
    <col min="11016" max="11016" width="10.7109375" customWidth="1"/>
    <col min="11017" max="11017" width="6.85546875" customWidth="1"/>
    <col min="11018" max="11018" width="10.140625" bestFit="1" customWidth="1"/>
    <col min="11019" max="11019" width="4.5703125" customWidth="1"/>
    <col min="11020" max="11020" width="7.7109375" customWidth="1"/>
    <col min="11021" max="11021" width="5" customWidth="1"/>
    <col min="11022" max="11022" width="8.85546875" customWidth="1"/>
    <col min="11023" max="11023" width="8.28515625" customWidth="1"/>
    <col min="11024" max="11024" width="2.85546875" customWidth="1"/>
    <col min="11265" max="11265" width="3.28515625" customWidth="1"/>
    <col min="11266" max="11266" width="20.28515625" customWidth="1"/>
    <col min="11267" max="11267" width="7.7109375" customWidth="1"/>
    <col min="11268" max="11268" width="11.42578125" bestFit="1" customWidth="1"/>
    <col min="11269" max="11269" width="6.7109375" customWidth="1"/>
    <col min="11270" max="11270" width="5.42578125" customWidth="1"/>
    <col min="11271" max="11271" width="9" bestFit="1" customWidth="1"/>
    <col min="11272" max="11272" width="10.7109375" customWidth="1"/>
    <col min="11273" max="11273" width="6.85546875" customWidth="1"/>
    <col min="11274" max="11274" width="10.140625" bestFit="1" customWidth="1"/>
    <col min="11275" max="11275" width="4.5703125" customWidth="1"/>
    <col min="11276" max="11276" width="7.7109375" customWidth="1"/>
    <col min="11277" max="11277" width="5" customWidth="1"/>
    <col min="11278" max="11278" width="8.85546875" customWidth="1"/>
    <col min="11279" max="11279" width="8.28515625" customWidth="1"/>
    <col min="11280" max="11280" width="2.85546875" customWidth="1"/>
    <col min="11521" max="11521" width="3.28515625" customWidth="1"/>
    <col min="11522" max="11522" width="20.28515625" customWidth="1"/>
    <col min="11523" max="11523" width="7.7109375" customWidth="1"/>
    <col min="11524" max="11524" width="11.42578125" bestFit="1" customWidth="1"/>
    <col min="11525" max="11525" width="6.7109375" customWidth="1"/>
    <col min="11526" max="11526" width="5.42578125" customWidth="1"/>
    <col min="11527" max="11527" width="9" bestFit="1" customWidth="1"/>
    <col min="11528" max="11528" width="10.7109375" customWidth="1"/>
    <col min="11529" max="11529" width="6.85546875" customWidth="1"/>
    <col min="11530" max="11530" width="10.140625" bestFit="1" customWidth="1"/>
    <col min="11531" max="11531" width="4.5703125" customWidth="1"/>
    <col min="11532" max="11532" width="7.7109375" customWidth="1"/>
    <col min="11533" max="11533" width="5" customWidth="1"/>
    <col min="11534" max="11534" width="8.85546875" customWidth="1"/>
    <col min="11535" max="11535" width="8.28515625" customWidth="1"/>
    <col min="11536" max="11536" width="2.85546875" customWidth="1"/>
    <col min="11777" max="11777" width="3.28515625" customWidth="1"/>
    <col min="11778" max="11778" width="20.28515625" customWidth="1"/>
    <col min="11779" max="11779" width="7.7109375" customWidth="1"/>
    <col min="11780" max="11780" width="11.42578125" bestFit="1" customWidth="1"/>
    <col min="11781" max="11781" width="6.7109375" customWidth="1"/>
    <col min="11782" max="11782" width="5.42578125" customWidth="1"/>
    <col min="11783" max="11783" width="9" bestFit="1" customWidth="1"/>
    <col min="11784" max="11784" width="10.7109375" customWidth="1"/>
    <col min="11785" max="11785" width="6.85546875" customWidth="1"/>
    <col min="11786" max="11786" width="10.140625" bestFit="1" customWidth="1"/>
    <col min="11787" max="11787" width="4.5703125" customWidth="1"/>
    <col min="11788" max="11788" width="7.7109375" customWidth="1"/>
    <col min="11789" max="11789" width="5" customWidth="1"/>
    <col min="11790" max="11790" width="8.85546875" customWidth="1"/>
    <col min="11791" max="11791" width="8.28515625" customWidth="1"/>
    <col min="11792" max="11792" width="2.85546875" customWidth="1"/>
    <col min="12033" max="12033" width="3.28515625" customWidth="1"/>
    <col min="12034" max="12034" width="20.28515625" customWidth="1"/>
    <col min="12035" max="12035" width="7.7109375" customWidth="1"/>
    <col min="12036" max="12036" width="11.42578125" bestFit="1" customWidth="1"/>
    <col min="12037" max="12037" width="6.7109375" customWidth="1"/>
    <col min="12038" max="12038" width="5.42578125" customWidth="1"/>
    <col min="12039" max="12039" width="9" bestFit="1" customWidth="1"/>
    <col min="12040" max="12040" width="10.7109375" customWidth="1"/>
    <col min="12041" max="12041" width="6.85546875" customWidth="1"/>
    <col min="12042" max="12042" width="10.140625" bestFit="1" customWidth="1"/>
    <col min="12043" max="12043" width="4.5703125" customWidth="1"/>
    <col min="12044" max="12044" width="7.7109375" customWidth="1"/>
    <col min="12045" max="12045" width="5" customWidth="1"/>
    <col min="12046" max="12046" width="8.85546875" customWidth="1"/>
    <col min="12047" max="12047" width="8.28515625" customWidth="1"/>
    <col min="12048" max="12048" width="2.85546875" customWidth="1"/>
    <col min="12289" max="12289" width="3.28515625" customWidth="1"/>
    <col min="12290" max="12290" width="20.28515625" customWidth="1"/>
    <col min="12291" max="12291" width="7.7109375" customWidth="1"/>
    <col min="12292" max="12292" width="11.42578125" bestFit="1" customWidth="1"/>
    <col min="12293" max="12293" width="6.7109375" customWidth="1"/>
    <col min="12294" max="12294" width="5.42578125" customWidth="1"/>
    <col min="12295" max="12295" width="9" bestFit="1" customWidth="1"/>
    <col min="12296" max="12296" width="10.7109375" customWidth="1"/>
    <col min="12297" max="12297" width="6.85546875" customWidth="1"/>
    <col min="12298" max="12298" width="10.140625" bestFit="1" customWidth="1"/>
    <col min="12299" max="12299" width="4.5703125" customWidth="1"/>
    <col min="12300" max="12300" width="7.7109375" customWidth="1"/>
    <col min="12301" max="12301" width="5" customWidth="1"/>
    <col min="12302" max="12302" width="8.85546875" customWidth="1"/>
    <col min="12303" max="12303" width="8.28515625" customWidth="1"/>
    <col min="12304" max="12304" width="2.85546875" customWidth="1"/>
    <col min="12545" max="12545" width="3.28515625" customWidth="1"/>
    <col min="12546" max="12546" width="20.28515625" customWidth="1"/>
    <col min="12547" max="12547" width="7.7109375" customWidth="1"/>
    <col min="12548" max="12548" width="11.42578125" bestFit="1" customWidth="1"/>
    <col min="12549" max="12549" width="6.7109375" customWidth="1"/>
    <col min="12550" max="12550" width="5.42578125" customWidth="1"/>
    <col min="12551" max="12551" width="9" bestFit="1" customWidth="1"/>
    <col min="12552" max="12552" width="10.7109375" customWidth="1"/>
    <col min="12553" max="12553" width="6.85546875" customWidth="1"/>
    <col min="12554" max="12554" width="10.140625" bestFit="1" customWidth="1"/>
    <col min="12555" max="12555" width="4.5703125" customWidth="1"/>
    <col min="12556" max="12556" width="7.7109375" customWidth="1"/>
    <col min="12557" max="12557" width="5" customWidth="1"/>
    <col min="12558" max="12558" width="8.85546875" customWidth="1"/>
    <col min="12559" max="12559" width="8.28515625" customWidth="1"/>
    <col min="12560" max="12560" width="2.85546875" customWidth="1"/>
    <col min="12801" max="12801" width="3.28515625" customWidth="1"/>
    <col min="12802" max="12802" width="20.28515625" customWidth="1"/>
    <col min="12803" max="12803" width="7.7109375" customWidth="1"/>
    <col min="12804" max="12804" width="11.42578125" bestFit="1" customWidth="1"/>
    <col min="12805" max="12805" width="6.7109375" customWidth="1"/>
    <col min="12806" max="12806" width="5.42578125" customWidth="1"/>
    <col min="12807" max="12807" width="9" bestFit="1" customWidth="1"/>
    <col min="12808" max="12808" width="10.7109375" customWidth="1"/>
    <col min="12809" max="12809" width="6.85546875" customWidth="1"/>
    <col min="12810" max="12810" width="10.140625" bestFit="1" customWidth="1"/>
    <col min="12811" max="12811" width="4.5703125" customWidth="1"/>
    <col min="12812" max="12812" width="7.7109375" customWidth="1"/>
    <col min="12813" max="12813" width="5" customWidth="1"/>
    <col min="12814" max="12814" width="8.85546875" customWidth="1"/>
    <col min="12815" max="12815" width="8.28515625" customWidth="1"/>
    <col min="12816" max="12816" width="2.85546875" customWidth="1"/>
    <col min="13057" max="13057" width="3.28515625" customWidth="1"/>
    <col min="13058" max="13058" width="20.28515625" customWidth="1"/>
    <col min="13059" max="13059" width="7.7109375" customWidth="1"/>
    <col min="13060" max="13060" width="11.42578125" bestFit="1" customWidth="1"/>
    <col min="13061" max="13061" width="6.7109375" customWidth="1"/>
    <col min="13062" max="13062" width="5.42578125" customWidth="1"/>
    <col min="13063" max="13063" width="9" bestFit="1" customWidth="1"/>
    <col min="13064" max="13064" width="10.7109375" customWidth="1"/>
    <col min="13065" max="13065" width="6.85546875" customWidth="1"/>
    <col min="13066" max="13066" width="10.140625" bestFit="1" customWidth="1"/>
    <col min="13067" max="13067" width="4.5703125" customWidth="1"/>
    <col min="13068" max="13068" width="7.7109375" customWidth="1"/>
    <col min="13069" max="13069" width="5" customWidth="1"/>
    <col min="13070" max="13070" width="8.85546875" customWidth="1"/>
    <col min="13071" max="13071" width="8.28515625" customWidth="1"/>
    <col min="13072" max="13072" width="2.85546875" customWidth="1"/>
    <col min="13313" max="13313" width="3.28515625" customWidth="1"/>
    <col min="13314" max="13314" width="20.28515625" customWidth="1"/>
    <col min="13315" max="13315" width="7.7109375" customWidth="1"/>
    <col min="13316" max="13316" width="11.42578125" bestFit="1" customWidth="1"/>
    <col min="13317" max="13317" width="6.7109375" customWidth="1"/>
    <col min="13318" max="13318" width="5.42578125" customWidth="1"/>
    <col min="13319" max="13319" width="9" bestFit="1" customWidth="1"/>
    <col min="13320" max="13320" width="10.7109375" customWidth="1"/>
    <col min="13321" max="13321" width="6.85546875" customWidth="1"/>
    <col min="13322" max="13322" width="10.140625" bestFit="1" customWidth="1"/>
    <col min="13323" max="13323" width="4.5703125" customWidth="1"/>
    <col min="13324" max="13324" width="7.7109375" customWidth="1"/>
    <col min="13325" max="13325" width="5" customWidth="1"/>
    <col min="13326" max="13326" width="8.85546875" customWidth="1"/>
    <col min="13327" max="13327" width="8.28515625" customWidth="1"/>
    <col min="13328" max="13328" width="2.85546875" customWidth="1"/>
    <col min="13569" max="13569" width="3.28515625" customWidth="1"/>
    <col min="13570" max="13570" width="20.28515625" customWidth="1"/>
    <col min="13571" max="13571" width="7.7109375" customWidth="1"/>
    <col min="13572" max="13572" width="11.42578125" bestFit="1" customWidth="1"/>
    <col min="13573" max="13573" width="6.7109375" customWidth="1"/>
    <col min="13574" max="13574" width="5.42578125" customWidth="1"/>
    <col min="13575" max="13575" width="9" bestFit="1" customWidth="1"/>
    <col min="13576" max="13576" width="10.7109375" customWidth="1"/>
    <col min="13577" max="13577" width="6.85546875" customWidth="1"/>
    <col min="13578" max="13578" width="10.140625" bestFit="1" customWidth="1"/>
    <col min="13579" max="13579" width="4.5703125" customWidth="1"/>
    <col min="13580" max="13580" width="7.7109375" customWidth="1"/>
    <col min="13581" max="13581" width="5" customWidth="1"/>
    <col min="13582" max="13582" width="8.85546875" customWidth="1"/>
    <col min="13583" max="13583" width="8.28515625" customWidth="1"/>
    <col min="13584" max="13584" width="2.85546875" customWidth="1"/>
    <col min="13825" max="13825" width="3.28515625" customWidth="1"/>
    <col min="13826" max="13826" width="20.28515625" customWidth="1"/>
    <col min="13827" max="13827" width="7.7109375" customWidth="1"/>
    <col min="13828" max="13828" width="11.42578125" bestFit="1" customWidth="1"/>
    <col min="13829" max="13829" width="6.7109375" customWidth="1"/>
    <col min="13830" max="13830" width="5.42578125" customWidth="1"/>
    <col min="13831" max="13831" width="9" bestFit="1" customWidth="1"/>
    <col min="13832" max="13832" width="10.7109375" customWidth="1"/>
    <col min="13833" max="13833" width="6.85546875" customWidth="1"/>
    <col min="13834" max="13834" width="10.140625" bestFit="1" customWidth="1"/>
    <col min="13835" max="13835" width="4.5703125" customWidth="1"/>
    <col min="13836" max="13836" width="7.7109375" customWidth="1"/>
    <col min="13837" max="13837" width="5" customWidth="1"/>
    <col min="13838" max="13838" width="8.85546875" customWidth="1"/>
    <col min="13839" max="13839" width="8.28515625" customWidth="1"/>
    <col min="13840" max="13840" width="2.85546875" customWidth="1"/>
    <col min="14081" max="14081" width="3.28515625" customWidth="1"/>
    <col min="14082" max="14082" width="20.28515625" customWidth="1"/>
    <col min="14083" max="14083" width="7.7109375" customWidth="1"/>
    <col min="14084" max="14084" width="11.42578125" bestFit="1" customWidth="1"/>
    <col min="14085" max="14085" width="6.7109375" customWidth="1"/>
    <col min="14086" max="14086" width="5.42578125" customWidth="1"/>
    <col min="14087" max="14087" width="9" bestFit="1" customWidth="1"/>
    <col min="14088" max="14088" width="10.7109375" customWidth="1"/>
    <col min="14089" max="14089" width="6.85546875" customWidth="1"/>
    <col min="14090" max="14090" width="10.140625" bestFit="1" customWidth="1"/>
    <col min="14091" max="14091" width="4.5703125" customWidth="1"/>
    <col min="14092" max="14092" width="7.7109375" customWidth="1"/>
    <col min="14093" max="14093" width="5" customWidth="1"/>
    <col min="14094" max="14094" width="8.85546875" customWidth="1"/>
    <col min="14095" max="14095" width="8.28515625" customWidth="1"/>
    <col min="14096" max="14096" width="2.85546875" customWidth="1"/>
    <col min="14337" max="14337" width="3.28515625" customWidth="1"/>
    <col min="14338" max="14338" width="20.28515625" customWidth="1"/>
    <col min="14339" max="14339" width="7.7109375" customWidth="1"/>
    <col min="14340" max="14340" width="11.42578125" bestFit="1" customWidth="1"/>
    <col min="14341" max="14341" width="6.7109375" customWidth="1"/>
    <col min="14342" max="14342" width="5.42578125" customWidth="1"/>
    <col min="14343" max="14343" width="9" bestFit="1" customWidth="1"/>
    <col min="14344" max="14344" width="10.7109375" customWidth="1"/>
    <col min="14345" max="14345" width="6.85546875" customWidth="1"/>
    <col min="14346" max="14346" width="10.140625" bestFit="1" customWidth="1"/>
    <col min="14347" max="14347" width="4.5703125" customWidth="1"/>
    <col min="14348" max="14348" width="7.7109375" customWidth="1"/>
    <col min="14349" max="14349" width="5" customWidth="1"/>
    <col min="14350" max="14350" width="8.85546875" customWidth="1"/>
    <col min="14351" max="14351" width="8.28515625" customWidth="1"/>
    <col min="14352" max="14352" width="2.85546875" customWidth="1"/>
    <col min="14593" max="14593" width="3.28515625" customWidth="1"/>
    <col min="14594" max="14594" width="20.28515625" customWidth="1"/>
    <col min="14595" max="14595" width="7.7109375" customWidth="1"/>
    <col min="14596" max="14596" width="11.42578125" bestFit="1" customWidth="1"/>
    <col min="14597" max="14597" width="6.7109375" customWidth="1"/>
    <col min="14598" max="14598" width="5.42578125" customWidth="1"/>
    <col min="14599" max="14599" width="9" bestFit="1" customWidth="1"/>
    <col min="14600" max="14600" width="10.7109375" customWidth="1"/>
    <col min="14601" max="14601" width="6.85546875" customWidth="1"/>
    <col min="14602" max="14602" width="10.140625" bestFit="1" customWidth="1"/>
    <col min="14603" max="14603" width="4.5703125" customWidth="1"/>
    <col min="14604" max="14604" width="7.7109375" customWidth="1"/>
    <col min="14605" max="14605" width="5" customWidth="1"/>
    <col min="14606" max="14606" width="8.85546875" customWidth="1"/>
    <col min="14607" max="14607" width="8.28515625" customWidth="1"/>
    <col min="14608" max="14608" width="2.85546875" customWidth="1"/>
    <col min="14849" max="14849" width="3.28515625" customWidth="1"/>
    <col min="14850" max="14850" width="20.28515625" customWidth="1"/>
    <col min="14851" max="14851" width="7.7109375" customWidth="1"/>
    <col min="14852" max="14852" width="11.42578125" bestFit="1" customWidth="1"/>
    <col min="14853" max="14853" width="6.7109375" customWidth="1"/>
    <col min="14854" max="14854" width="5.42578125" customWidth="1"/>
    <col min="14855" max="14855" width="9" bestFit="1" customWidth="1"/>
    <col min="14856" max="14856" width="10.7109375" customWidth="1"/>
    <col min="14857" max="14857" width="6.85546875" customWidth="1"/>
    <col min="14858" max="14858" width="10.140625" bestFit="1" customWidth="1"/>
    <col min="14859" max="14859" width="4.5703125" customWidth="1"/>
    <col min="14860" max="14860" width="7.7109375" customWidth="1"/>
    <col min="14861" max="14861" width="5" customWidth="1"/>
    <col min="14862" max="14862" width="8.85546875" customWidth="1"/>
    <col min="14863" max="14863" width="8.28515625" customWidth="1"/>
    <col min="14864" max="14864" width="2.85546875" customWidth="1"/>
    <col min="15105" max="15105" width="3.28515625" customWidth="1"/>
    <col min="15106" max="15106" width="20.28515625" customWidth="1"/>
    <col min="15107" max="15107" width="7.7109375" customWidth="1"/>
    <col min="15108" max="15108" width="11.42578125" bestFit="1" customWidth="1"/>
    <col min="15109" max="15109" width="6.7109375" customWidth="1"/>
    <col min="15110" max="15110" width="5.42578125" customWidth="1"/>
    <col min="15111" max="15111" width="9" bestFit="1" customWidth="1"/>
    <col min="15112" max="15112" width="10.7109375" customWidth="1"/>
    <col min="15113" max="15113" width="6.85546875" customWidth="1"/>
    <col min="15114" max="15114" width="10.140625" bestFit="1" customWidth="1"/>
    <col min="15115" max="15115" width="4.5703125" customWidth="1"/>
    <col min="15116" max="15116" width="7.7109375" customWidth="1"/>
    <col min="15117" max="15117" width="5" customWidth="1"/>
    <col min="15118" max="15118" width="8.85546875" customWidth="1"/>
    <col min="15119" max="15119" width="8.28515625" customWidth="1"/>
    <col min="15120" max="15120" width="2.85546875" customWidth="1"/>
    <col min="15361" max="15361" width="3.28515625" customWidth="1"/>
    <col min="15362" max="15362" width="20.28515625" customWidth="1"/>
    <col min="15363" max="15363" width="7.7109375" customWidth="1"/>
    <col min="15364" max="15364" width="11.42578125" bestFit="1" customWidth="1"/>
    <col min="15365" max="15365" width="6.7109375" customWidth="1"/>
    <col min="15366" max="15366" width="5.42578125" customWidth="1"/>
    <col min="15367" max="15367" width="9" bestFit="1" customWidth="1"/>
    <col min="15368" max="15368" width="10.7109375" customWidth="1"/>
    <col min="15369" max="15369" width="6.85546875" customWidth="1"/>
    <col min="15370" max="15370" width="10.140625" bestFit="1" customWidth="1"/>
    <col min="15371" max="15371" width="4.5703125" customWidth="1"/>
    <col min="15372" max="15372" width="7.7109375" customWidth="1"/>
    <col min="15373" max="15373" width="5" customWidth="1"/>
    <col min="15374" max="15374" width="8.85546875" customWidth="1"/>
    <col min="15375" max="15375" width="8.28515625" customWidth="1"/>
    <col min="15376" max="15376" width="2.85546875" customWidth="1"/>
    <col min="15617" max="15617" width="3.28515625" customWidth="1"/>
    <col min="15618" max="15618" width="20.28515625" customWidth="1"/>
    <col min="15619" max="15619" width="7.7109375" customWidth="1"/>
    <col min="15620" max="15620" width="11.42578125" bestFit="1" customWidth="1"/>
    <col min="15621" max="15621" width="6.7109375" customWidth="1"/>
    <col min="15622" max="15622" width="5.42578125" customWidth="1"/>
    <col min="15623" max="15623" width="9" bestFit="1" customWidth="1"/>
    <col min="15624" max="15624" width="10.7109375" customWidth="1"/>
    <col min="15625" max="15625" width="6.85546875" customWidth="1"/>
    <col min="15626" max="15626" width="10.140625" bestFit="1" customWidth="1"/>
    <col min="15627" max="15627" width="4.5703125" customWidth="1"/>
    <col min="15628" max="15628" width="7.7109375" customWidth="1"/>
    <col min="15629" max="15629" width="5" customWidth="1"/>
    <col min="15630" max="15630" width="8.85546875" customWidth="1"/>
    <col min="15631" max="15631" width="8.28515625" customWidth="1"/>
    <col min="15632" max="15632" width="2.85546875" customWidth="1"/>
    <col min="15873" max="15873" width="3.28515625" customWidth="1"/>
    <col min="15874" max="15874" width="20.28515625" customWidth="1"/>
    <col min="15875" max="15875" width="7.7109375" customWidth="1"/>
    <col min="15876" max="15876" width="11.42578125" bestFit="1" customWidth="1"/>
    <col min="15877" max="15877" width="6.7109375" customWidth="1"/>
    <col min="15878" max="15878" width="5.42578125" customWidth="1"/>
    <col min="15879" max="15879" width="9" bestFit="1" customWidth="1"/>
    <col min="15880" max="15880" width="10.7109375" customWidth="1"/>
    <col min="15881" max="15881" width="6.85546875" customWidth="1"/>
    <col min="15882" max="15882" width="10.140625" bestFit="1" customWidth="1"/>
    <col min="15883" max="15883" width="4.5703125" customWidth="1"/>
    <col min="15884" max="15884" width="7.7109375" customWidth="1"/>
    <col min="15885" max="15885" width="5" customWidth="1"/>
    <col min="15886" max="15886" width="8.85546875" customWidth="1"/>
    <col min="15887" max="15887" width="8.28515625" customWidth="1"/>
    <col min="15888" max="15888" width="2.85546875" customWidth="1"/>
    <col min="16129" max="16129" width="3.28515625" customWidth="1"/>
    <col min="16130" max="16130" width="20.28515625" customWidth="1"/>
    <col min="16131" max="16131" width="7.7109375" customWidth="1"/>
    <col min="16132" max="16132" width="11.42578125" bestFit="1" customWidth="1"/>
    <col min="16133" max="16133" width="6.7109375" customWidth="1"/>
    <col min="16134" max="16134" width="5.42578125" customWidth="1"/>
    <col min="16135" max="16135" width="9" bestFit="1" customWidth="1"/>
    <col min="16136" max="16136" width="10.7109375" customWidth="1"/>
    <col min="16137" max="16137" width="6.85546875" customWidth="1"/>
    <col min="16138" max="16138" width="10.140625" bestFit="1" customWidth="1"/>
    <col min="16139" max="16139" width="4.5703125" customWidth="1"/>
    <col min="16140" max="16140" width="7.7109375" customWidth="1"/>
    <col min="16141" max="16141" width="5" customWidth="1"/>
    <col min="16142" max="16142" width="8.85546875" customWidth="1"/>
    <col min="16143" max="16143" width="8.28515625" customWidth="1"/>
    <col min="16144" max="16144" width="2.85546875" customWidth="1"/>
  </cols>
  <sheetData>
    <row r="9" spans="1:16" ht="15.75" thickBot="1"/>
    <row r="10" spans="1:16" ht="18" customHeight="1">
      <c r="A10" s="1196" t="s">
        <v>277</v>
      </c>
      <c r="B10" s="1197"/>
      <c r="C10" s="1197"/>
      <c r="D10" s="1197"/>
      <c r="E10" s="1197"/>
      <c r="F10" s="1197"/>
      <c r="G10" s="1197"/>
      <c r="H10" s="1197"/>
      <c r="I10" s="1197"/>
      <c r="J10" s="1197"/>
      <c r="K10" s="1197"/>
      <c r="L10" s="1197"/>
      <c r="M10" s="1197"/>
      <c r="N10" s="1197"/>
      <c r="O10" s="1197"/>
      <c r="P10" s="1198"/>
    </row>
    <row r="11" spans="1:16" ht="18" customHeight="1">
      <c r="A11" s="1199"/>
      <c r="B11" s="1200"/>
      <c r="C11" s="1200"/>
      <c r="D11" s="1200"/>
      <c r="E11" s="1200"/>
      <c r="F11" s="1200"/>
      <c r="G11" s="1200"/>
      <c r="H11" s="1200"/>
      <c r="I11" s="1200"/>
      <c r="J11" s="1200"/>
      <c r="K11" s="1200"/>
      <c r="L11" s="1200"/>
      <c r="M11" s="1200"/>
      <c r="N11" s="1200"/>
      <c r="O11" s="1200"/>
      <c r="P11" s="1201"/>
    </row>
    <row r="12" spans="1:16" ht="39" customHeight="1" thickBot="1">
      <c r="A12" s="1202" t="s">
        <v>278</v>
      </c>
      <c r="B12" s="1203"/>
      <c r="C12" s="1203"/>
      <c r="D12" s="1203"/>
      <c r="E12" s="1203"/>
      <c r="F12" s="1203"/>
      <c r="G12" s="1203"/>
      <c r="H12" s="1203"/>
      <c r="I12" s="1203"/>
      <c r="J12" s="1203"/>
      <c r="K12" s="1203"/>
      <c r="L12" s="1203"/>
      <c r="M12" s="1203"/>
      <c r="N12" s="1203"/>
      <c r="O12" s="1203"/>
      <c r="P12" s="1204"/>
    </row>
    <row r="13" spans="1:16" ht="11.1" customHeight="1" thickBot="1">
      <c r="A13" s="1107"/>
      <c r="B13" s="1170"/>
      <c r="C13" s="1170"/>
      <c r="D13" s="1170"/>
      <c r="E13" s="1170"/>
      <c r="F13" s="1170"/>
      <c r="G13" s="1170"/>
      <c r="H13" s="1170"/>
      <c r="I13" s="1170"/>
      <c r="J13" s="1170"/>
      <c r="K13" s="1170"/>
      <c r="L13" s="1170"/>
      <c r="M13" s="1170"/>
      <c r="N13" s="1170"/>
      <c r="O13" s="1170"/>
      <c r="P13" s="1108"/>
    </row>
    <row r="14" spans="1:16" ht="18" customHeight="1">
      <c r="A14" s="1205" t="s">
        <v>268</v>
      </c>
      <c r="B14" s="1206"/>
      <c r="C14" s="1206"/>
      <c r="D14" s="1206"/>
      <c r="E14" s="1206"/>
      <c r="F14" s="1206"/>
      <c r="G14" s="1206"/>
      <c r="H14" s="1206"/>
      <c r="I14" s="1206"/>
      <c r="J14" s="1206"/>
      <c r="K14" s="1206"/>
      <c r="L14" s="1206"/>
      <c r="M14" s="1206"/>
      <c r="N14" s="1206"/>
      <c r="O14" s="1206"/>
      <c r="P14" s="1207"/>
    </row>
    <row r="15" spans="1:16" ht="18" customHeight="1" thickBot="1">
      <c r="A15" s="1208"/>
      <c r="B15" s="1209"/>
      <c r="C15" s="1209"/>
      <c r="D15" s="1209"/>
      <c r="E15" s="1209"/>
      <c r="F15" s="1209"/>
      <c r="G15" s="1209"/>
      <c r="H15" s="1209"/>
      <c r="I15" s="1209"/>
      <c r="J15" s="1209"/>
      <c r="K15" s="1209"/>
      <c r="L15" s="1209"/>
      <c r="M15" s="1209"/>
      <c r="N15" s="1209"/>
      <c r="O15" s="1209"/>
      <c r="P15" s="1210"/>
    </row>
    <row r="16" spans="1:16" ht="18" customHeight="1">
      <c r="A16" s="1211" t="s">
        <v>276</v>
      </c>
      <c r="B16" s="1212"/>
      <c r="C16" s="1212"/>
      <c r="D16" s="1212"/>
      <c r="E16" s="1212"/>
      <c r="F16" s="1212"/>
      <c r="G16" s="1212"/>
      <c r="H16" s="1212"/>
      <c r="I16" s="1213"/>
      <c r="J16" s="1214" t="s">
        <v>286</v>
      </c>
      <c r="K16" s="1214"/>
      <c r="L16" s="1214"/>
      <c r="M16" s="1214"/>
      <c r="N16" s="1214"/>
      <c r="O16" s="1214"/>
      <c r="P16" s="1215"/>
    </row>
    <row r="17" spans="1:16" ht="18" customHeight="1">
      <c r="A17" s="1185" t="s">
        <v>139</v>
      </c>
      <c r="B17" s="1186"/>
      <c r="C17" s="1227"/>
      <c r="D17" s="1227"/>
      <c r="E17" s="1227"/>
      <c r="F17" s="143"/>
      <c r="G17" s="143"/>
      <c r="H17" s="143"/>
      <c r="I17" s="144"/>
      <c r="J17" s="1228" t="s">
        <v>450</v>
      </c>
      <c r="K17" s="1228"/>
      <c r="L17" s="1228"/>
      <c r="M17" s="1228"/>
      <c r="N17" s="1228"/>
      <c r="O17" s="1228"/>
      <c r="P17" s="1229"/>
    </row>
    <row r="18" spans="1:16" ht="18" customHeight="1" thickBot="1">
      <c r="A18" s="1187" t="s">
        <v>284</v>
      </c>
      <c r="B18" s="1188"/>
      <c r="C18" s="1188"/>
      <c r="D18" s="1188"/>
      <c r="E18" s="1188"/>
      <c r="F18" s="1188"/>
      <c r="G18" s="140"/>
      <c r="H18" s="86" t="s">
        <v>143</v>
      </c>
      <c r="I18" s="87">
        <v>29</v>
      </c>
      <c r="J18" s="1189" t="s">
        <v>285</v>
      </c>
      <c r="K18" s="1189"/>
      <c r="L18" s="1189"/>
      <c r="M18" s="1189"/>
      <c r="N18" s="1189"/>
      <c r="O18" s="1189"/>
      <c r="P18" s="1190"/>
    </row>
    <row r="19" spans="1:16" ht="11.1" customHeight="1" thickBot="1">
      <c r="A19" s="1191"/>
      <c r="B19" s="1192"/>
      <c r="C19" s="1192"/>
      <c r="D19" s="1192"/>
      <c r="E19" s="1192"/>
      <c r="F19" s="1192"/>
      <c r="G19" s="1192"/>
      <c r="H19" s="1192"/>
      <c r="I19" s="1192"/>
      <c r="J19" s="1192"/>
      <c r="K19" s="1192"/>
      <c r="L19" s="1192"/>
      <c r="M19" s="1192"/>
      <c r="N19" s="1192"/>
      <c r="O19" s="1192"/>
      <c r="P19" s="1193"/>
    </row>
    <row r="20" spans="1:16" ht="15.75" thickBot="1">
      <c r="A20" s="1147" t="s">
        <v>145</v>
      </c>
      <c r="B20" s="1148"/>
      <c r="C20" s="1148"/>
      <c r="D20" s="1148"/>
      <c r="E20" s="1148"/>
      <c r="F20" s="1148"/>
      <c r="G20" s="1148"/>
      <c r="H20" s="1148"/>
      <c r="I20" s="1194"/>
      <c r="J20" s="1147" t="s">
        <v>146</v>
      </c>
      <c r="K20" s="1148"/>
      <c r="L20" s="1148"/>
      <c r="M20" s="1148"/>
      <c r="N20" s="1148"/>
      <c r="O20" s="1148"/>
      <c r="P20" s="1194"/>
    </row>
    <row r="21" spans="1:16" ht="18" customHeight="1">
      <c r="A21" s="1149" t="s">
        <v>269</v>
      </c>
      <c r="B21" s="1150"/>
      <c r="C21" s="1150"/>
      <c r="D21" s="1150"/>
      <c r="E21" s="1150"/>
      <c r="F21" s="1150"/>
      <c r="G21" s="1150"/>
      <c r="H21" s="1150"/>
      <c r="I21" s="1195"/>
      <c r="J21" s="1149" t="s">
        <v>272</v>
      </c>
      <c r="K21" s="1150"/>
      <c r="L21" s="1150"/>
      <c r="M21" s="1150"/>
      <c r="N21" s="1150"/>
      <c r="O21" s="1150"/>
      <c r="P21" s="1195"/>
    </row>
    <row r="22" spans="1:16" ht="18" customHeight="1">
      <c r="A22" s="1176" t="s">
        <v>270</v>
      </c>
      <c r="B22" s="1177"/>
      <c r="C22" s="1177"/>
      <c r="D22" s="1177"/>
      <c r="E22" s="1177"/>
      <c r="F22" s="1177"/>
      <c r="G22" s="1177"/>
      <c r="H22" s="1177"/>
      <c r="I22" s="1178"/>
      <c r="J22" s="1176" t="s">
        <v>150</v>
      </c>
      <c r="K22" s="1177"/>
      <c r="L22" s="1177"/>
      <c r="M22" s="1177"/>
      <c r="N22" s="1177"/>
      <c r="O22" s="1177"/>
      <c r="P22" s="1178"/>
    </row>
    <row r="23" spans="1:16" ht="18" customHeight="1">
      <c r="A23" s="1179"/>
      <c r="B23" s="1180"/>
      <c r="C23" s="1180"/>
      <c r="D23" s="1180"/>
      <c r="E23" s="1180"/>
      <c r="F23" s="1180"/>
      <c r="G23" s="1180"/>
      <c r="H23" s="1180"/>
      <c r="I23" s="1181"/>
      <c r="J23" s="1179"/>
      <c r="K23" s="1180"/>
      <c r="L23" s="1180"/>
      <c r="M23" s="1180"/>
      <c r="N23" s="1180"/>
      <c r="O23" s="1180"/>
      <c r="P23" s="1181"/>
    </row>
    <row r="24" spans="1:16" ht="18" customHeight="1">
      <c r="A24" s="1165" t="s">
        <v>280</v>
      </c>
      <c r="B24" s="1166"/>
      <c r="C24" s="1166"/>
      <c r="D24" s="1166"/>
      <c r="E24" s="1166"/>
      <c r="F24" s="1166"/>
      <c r="G24" s="1166"/>
      <c r="H24" s="1166"/>
      <c r="I24" s="1167"/>
      <c r="J24" s="1165" t="s">
        <v>152</v>
      </c>
      <c r="K24" s="1166"/>
      <c r="L24" s="1166"/>
      <c r="M24" s="1166"/>
      <c r="N24" s="1166"/>
      <c r="O24" s="1166"/>
      <c r="P24" s="1167"/>
    </row>
    <row r="25" spans="1:16" ht="18" customHeight="1" thickBot="1">
      <c r="A25" s="1135" t="s">
        <v>153</v>
      </c>
      <c r="B25" s="1136"/>
      <c r="C25" s="1136"/>
      <c r="D25" s="1136"/>
      <c r="E25" s="1136"/>
      <c r="F25" s="1136"/>
      <c r="G25" s="136"/>
      <c r="H25" s="86" t="s">
        <v>143</v>
      </c>
      <c r="I25" s="89">
        <v>29</v>
      </c>
      <c r="J25" s="1135" t="s">
        <v>153</v>
      </c>
      <c r="K25" s="1136"/>
      <c r="L25" s="1136"/>
      <c r="M25" s="1136"/>
      <c r="N25" s="1136"/>
      <c r="O25" s="86" t="s">
        <v>143</v>
      </c>
      <c r="P25" s="89">
        <v>29</v>
      </c>
    </row>
    <row r="26" spans="1:16" ht="11.1" customHeight="1" thickBot="1">
      <c r="A26" s="1168"/>
      <c r="B26" s="1169"/>
      <c r="C26" s="1169"/>
      <c r="D26" s="1169"/>
      <c r="E26" s="1169"/>
      <c r="F26" s="1169"/>
      <c r="G26" s="1169"/>
      <c r="H26" s="1169"/>
      <c r="I26" s="1169"/>
      <c r="J26" s="1170"/>
      <c r="K26" s="1170"/>
      <c r="L26" s="1170"/>
      <c r="M26" s="1170"/>
      <c r="N26" s="1170"/>
      <c r="O26" s="1170"/>
      <c r="P26" s="1108"/>
    </row>
    <row r="27" spans="1:16" ht="18" customHeight="1">
      <c r="A27" s="1171" t="s">
        <v>154</v>
      </c>
      <c r="B27" s="1173" t="s">
        <v>155</v>
      </c>
      <c r="C27" s="1173" t="s">
        <v>156</v>
      </c>
      <c r="D27" s="1173" t="s">
        <v>157</v>
      </c>
      <c r="E27" s="1173" t="s">
        <v>158</v>
      </c>
      <c r="F27" s="1173" t="s">
        <v>159</v>
      </c>
      <c r="G27" s="1175" t="s">
        <v>160</v>
      </c>
      <c r="H27" s="1173" t="s">
        <v>161</v>
      </c>
      <c r="I27" s="1173" t="s">
        <v>162</v>
      </c>
      <c r="J27" s="1173" t="s">
        <v>163</v>
      </c>
      <c r="K27" s="1156" t="s">
        <v>164</v>
      </c>
      <c r="L27" s="1164"/>
      <c r="M27" s="1156" t="s">
        <v>165</v>
      </c>
      <c r="N27" s="1157"/>
      <c r="O27" s="1158" t="s">
        <v>166</v>
      </c>
      <c r="P27" s="1159"/>
    </row>
    <row r="28" spans="1:16" ht="18" customHeight="1">
      <c r="A28" s="1172"/>
      <c r="B28" s="1174"/>
      <c r="C28" s="1174"/>
      <c r="D28" s="1174"/>
      <c r="E28" s="1174"/>
      <c r="F28" s="1174"/>
      <c r="G28" s="1173"/>
      <c r="H28" s="1174"/>
      <c r="I28" s="1174"/>
      <c r="J28" s="1174"/>
      <c r="K28" s="90" t="s">
        <v>159</v>
      </c>
      <c r="L28" s="91" t="s">
        <v>167</v>
      </c>
      <c r="M28" s="90" t="s">
        <v>159</v>
      </c>
      <c r="N28" s="90" t="s">
        <v>167</v>
      </c>
      <c r="O28" s="1160"/>
      <c r="P28" s="1161"/>
    </row>
    <row r="29" spans="1:16" ht="18" customHeight="1">
      <c r="A29" s="92">
        <v>1</v>
      </c>
      <c r="B29" s="145" t="s">
        <v>281</v>
      </c>
      <c r="C29" s="97"/>
      <c r="D29" s="146" t="s">
        <v>273</v>
      </c>
      <c r="E29" s="97"/>
      <c r="F29" s="97"/>
      <c r="G29" s="97">
        <v>4680780</v>
      </c>
      <c r="H29" s="98">
        <f>G29*3%</f>
        <v>140423.4</v>
      </c>
      <c r="I29" s="97"/>
      <c r="J29" s="98">
        <f>H29-I29</f>
        <v>140423.4</v>
      </c>
      <c r="K29" s="150">
        <v>0.09</v>
      </c>
      <c r="L29" s="139">
        <f>J29*K29</f>
        <v>12638.106</v>
      </c>
      <c r="M29" s="150">
        <v>0.09</v>
      </c>
      <c r="N29" s="98">
        <f>J29*M29</f>
        <v>12638.106</v>
      </c>
      <c r="O29" s="1162">
        <f t="shared" ref="O29:O39" si="0">J29+L29+N29</f>
        <v>165699.61199999999</v>
      </c>
      <c r="P29" s="1163"/>
    </row>
    <row r="30" spans="1:16" ht="18" customHeight="1">
      <c r="A30" s="92">
        <v>2</v>
      </c>
      <c r="B30" s="145" t="s">
        <v>282</v>
      </c>
      <c r="C30" s="97"/>
      <c r="D30" s="146" t="s">
        <v>283</v>
      </c>
      <c r="E30" s="97"/>
      <c r="F30" s="97"/>
      <c r="G30" s="97">
        <v>5042455</v>
      </c>
      <c r="H30" s="98">
        <f>G30*3%</f>
        <v>151273.65</v>
      </c>
      <c r="I30" s="97"/>
      <c r="J30" s="98">
        <f>H30-I30</f>
        <v>151273.65</v>
      </c>
      <c r="K30" s="150">
        <v>0.09</v>
      </c>
      <c r="L30" s="142">
        <f>J30*K30</f>
        <v>13614.628499999999</v>
      </c>
      <c r="M30" s="150">
        <v>0.09</v>
      </c>
      <c r="N30" s="98">
        <f>J30*M30</f>
        <v>13614.628499999999</v>
      </c>
      <c r="O30" s="1162">
        <f t="shared" ref="O30" si="1">J30+L30+N30</f>
        <v>178502.90699999998</v>
      </c>
      <c r="P30" s="1163"/>
    </row>
    <row r="31" spans="1:16" ht="18" customHeight="1">
      <c r="A31" s="92"/>
      <c r="B31" s="145"/>
      <c r="C31" s="97"/>
      <c r="D31" s="146"/>
      <c r="E31" s="97"/>
      <c r="F31" s="97"/>
      <c r="G31" s="97"/>
      <c r="H31" s="98">
        <f>G31*2.5%</f>
        <v>0</v>
      </c>
      <c r="I31" s="97"/>
      <c r="J31" s="97">
        <f t="shared" ref="J31:J39" si="2">H31-I31</f>
        <v>0</v>
      </c>
      <c r="K31" s="150"/>
      <c r="L31" s="138">
        <f>J31*K31</f>
        <v>0</v>
      </c>
      <c r="M31" s="150"/>
      <c r="N31" s="98">
        <f>J31*M31</f>
        <v>0</v>
      </c>
      <c r="O31" s="1162">
        <f t="shared" si="0"/>
        <v>0</v>
      </c>
      <c r="P31" s="1163"/>
    </row>
    <row r="32" spans="1:16" ht="18" customHeight="1">
      <c r="A32" s="92"/>
      <c r="B32" s="97"/>
      <c r="C32" s="97"/>
      <c r="D32" s="97"/>
      <c r="E32" s="97"/>
      <c r="F32" s="97"/>
      <c r="G32" s="97"/>
      <c r="H32" s="97">
        <f t="shared" ref="H32:H40" si="3">G32*2%</f>
        <v>0</v>
      </c>
      <c r="I32" s="97"/>
      <c r="J32" s="97">
        <f t="shared" si="2"/>
        <v>0</v>
      </c>
      <c r="K32" s="97"/>
      <c r="L32" s="138">
        <f t="shared" ref="L32:L39" si="4">J32*K32/100</f>
        <v>0</v>
      </c>
      <c r="M32" s="97"/>
      <c r="N32" s="97">
        <f t="shared" ref="N32:N39" si="5">J32*M32/100</f>
        <v>0</v>
      </c>
      <c r="O32" s="1154">
        <f t="shared" si="0"/>
        <v>0</v>
      </c>
      <c r="P32" s="1155"/>
    </row>
    <row r="33" spans="1:16" ht="18" customHeight="1">
      <c r="A33" s="92"/>
      <c r="B33" s="97"/>
      <c r="C33" s="97"/>
      <c r="D33" s="97"/>
      <c r="E33" s="97"/>
      <c r="F33" s="97"/>
      <c r="G33" s="97"/>
      <c r="H33" s="97">
        <f t="shared" si="3"/>
        <v>0</v>
      </c>
      <c r="I33" s="97"/>
      <c r="J33" s="97">
        <f t="shared" si="2"/>
        <v>0</v>
      </c>
      <c r="K33" s="97"/>
      <c r="L33" s="138">
        <f t="shared" si="4"/>
        <v>0</v>
      </c>
      <c r="M33" s="97"/>
      <c r="N33" s="97">
        <f t="shared" si="5"/>
        <v>0</v>
      </c>
      <c r="O33" s="1154">
        <f t="shared" si="0"/>
        <v>0</v>
      </c>
      <c r="P33" s="1155"/>
    </row>
    <row r="34" spans="1:16" ht="18" customHeight="1">
      <c r="A34" s="92"/>
      <c r="B34" s="97"/>
      <c r="C34" s="97"/>
      <c r="D34" s="97"/>
      <c r="E34" s="97"/>
      <c r="F34" s="97"/>
      <c r="G34" s="97"/>
      <c r="H34" s="97">
        <f t="shared" si="3"/>
        <v>0</v>
      </c>
      <c r="I34" s="97"/>
      <c r="J34" s="97">
        <f t="shared" si="2"/>
        <v>0</v>
      </c>
      <c r="K34" s="97"/>
      <c r="L34" s="138">
        <f t="shared" si="4"/>
        <v>0</v>
      </c>
      <c r="M34" s="97"/>
      <c r="N34" s="97">
        <f t="shared" si="5"/>
        <v>0</v>
      </c>
      <c r="O34" s="1154">
        <f t="shared" si="0"/>
        <v>0</v>
      </c>
      <c r="P34" s="1155"/>
    </row>
    <row r="35" spans="1:16" ht="18" customHeight="1">
      <c r="A35" s="92"/>
      <c r="B35" s="97"/>
      <c r="C35" s="97"/>
      <c r="D35" s="97"/>
      <c r="E35" s="97"/>
      <c r="F35" s="97"/>
      <c r="G35" s="97"/>
      <c r="H35" s="97">
        <f t="shared" si="3"/>
        <v>0</v>
      </c>
      <c r="I35" s="97"/>
      <c r="J35" s="97">
        <f t="shared" si="2"/>
        <v>0</v>
      </c>
      <c r="K35" s="97"/>
      <c r="L35" s="138">
        <f t="shared" si="4"/>
        <v>0</v>
      </c>
      <c r="M35" s="97"/>
      <c r="N35" s="97">
        <f t="shared" si="5"/>
        <v>0</v>
      </c>
      <c r="O35" s="1154">
        <f t="shared" si="0"/>
        <v>0</v>
      </c>
      <c r="P35" s="1155"/>
    </row>
    <row r="36" spans="1:16" ht="18" customHeight="1">
      <c r="A36" s="92"/>
      <c r="B36" s="97"/>
      <c r="C36" s="97"/>
      <c r="D36" s="97"/>
      <c r="E36" s="97"/>
      <c r="F36" s="97"/>
      <c r="G36" s="97"/>
      <c r="H36" s="97">
        <f t="shared" si="3"/>
        <v>0</v>
      </c>
      <c r="I36" s="97"/>
      <c r="J36" s="97">
        <f t="shared" si="2"/>
        <v>0</v>
      </c>
      <c r="K36" s="97"/>
      <c r="L36" s="138">
        <f t="shared" si="4"/>
        <v>0</v>
      </c>
      <c r="M36" s="97"/>
      <c r="N36" s="97">
        <f t="shared" si="5"/>
        <v>0</v>
      </c>
      <c r="O36" s="1154">
        <f t="shared" si="0"/>
        <v>0</v>
      </c>
      <c r="P36" s="1155"/>
    </row>
    <row r="37" spans="1:16" ht="18" customHeight="1">
      <c r="A37" s="92"/>
      <c r="B37" s="97"/>
      <c r="C37" s="97"/>
      <c r="D37" s="97"/>
      <c r="E37" s="97"/>
      <c r="F37" s="97"/>
      <c r="G37" s="97"/>
      <c r="H37" s="97">
        <f t="shared" si="3"/>
        <v>0</v>
      </c>
      <c r="I37" s="97"/>
      <c r="J37" s="97">
        <f t="shared" si="2"/>
        <v>0</v>
      </c>
      <c r="K37" s="97"/>
      <c r="L37" s="138">
        <f t="shared" si="4"/>
        <v>0</v>
      </c>
      <c r="M37" s="97"/>
      <c r="N37" s="97">
        <f t="shared" si="5"/>
        <v>0</v>
      </c>
      <c r="O37" s="1154">
        <f t="shared" si="0"/>
        <v>0</v>
      </c>
      <c r="P37" s="1155"/>
    </row>
    <row r="38" spans="1:16" ht="18" customHeight="1">
      <c r="A38" s="92"/>
      <c r="B38" s="97"/>
      <c r="C38" s="97"/>
      <c r="D38" s="97"/>
      <c r="E38" s="97"/>
      <c r="F38" s="97"/>
      <c r="G38" s="97"/>
      <c r="H38" s="97">
        <f t="shared" si="3"/>
        <v>0</v>
      </c>
      <c r="I38" s="97"/>
      <c r="J38" s="97">
        <f t="shared" si="2"/>
        <v>0</v>
      </c>
      <c r="K38" s="97"/>
      <c r="L38" s="138">
        <f t="shared" si="4"/>
        <v>0</v>
      </c>
      <c r="M38" s="97"/>
      <c r="N38" s="97">
        <f t="shared" si="5"/>
        <v>0</v>
      </c>
      <c r="O38" s="1154">
        <f t="shared" si="0"/>
        <v>0</v>
      </c>
      <c r="P38" s="1155"/>
    </row>
    <row r="39" spans="1:16" ht="18" customHeight="1" thickBot="1">
      <c r="A39" s="101"/>
      <c r="B39" s="102"/>
      <c r="C39" s="102"/>
      <c r="D39" s="102"/>
      <c r="E39" s="102"/>
      <c r="F39" s="102"/>
      <c r="G39" s="102"/>
      <c r="H39" s="102">
        <f t="shared" si="3"/>
        <v>0</v>
      </c>
      <c r="I39" s="102"/>
      <c r="J39" s="102">
        <f t="shared" si="2"/>
        <v>0</v>
      </c>
      <c r="K39" s="102"/>
      <c r="L39" s="137">
        <f t="shared" si="4"/>
        <v>0</v>
      </c>
      <c r="M39" s="102"/>
      <c r="N39" s="102">
        <f t="shared" si="5"/>
        <v>0</v>
      </c>
      <c r="O39" s="1140">
        <f t="shared" si="0"/>
        <v>0</v>
      </c>
      <c r="P39" s="1141"/>
    </row>
    <row r="40" spans="1:16" ht="34.9" customHeight="1" thickBot="1">
      <c r="A40" s="1142" t="s">
        <v>166</v>
      </c>
      <c r="B40" s="1143"/>
      <c r="C40" s="1143"/>
      <c r="D40" s="1144"/>
      <c r="E40" s="147">
        <f>SUM(E29:E39)</f>
        <v>0</v>
      </c>
      <c r="F40" s="147"/>
      <c r="G40" s="147"/>
      <c r="H40" s="105">
        <f t="shared" si="3"/>
        <v>0</v>
      </c>
      <c r="I40" s="147">
        <f>SUM(I29:I39)</f>
        <v>0</v>
      </c>
      <c r="J40" s="147">
        <f>SUM(J29:J39)</f>
        <v>291697.05</v>
      </c>
      <c r="K40" s="147"/>
      <c r="L40" s="148">
        <f>SUM(L29:L39)</f>
        <v>26252.734499999999</v>
      </c>
      <c r="M40" s="147"/>
      <c r="N40" s="149">
        <f>SUM(N29:N39)</f>
        <v>26252.734499999999</v>
      </c>
      <c r="O40" s="1222">
        <f>SUM(O29:P39)</f>
        <v>344202.51899999997</v>
      </c>
      <c r="P40" s="1223"/>
    </row>
    <row r="41" spans="1:16" ht="15.75" thickBot="1">
      <c r="A41" s="1147" t="s">
        <v>170</v>
      </c>
      <c r="B41" s="1148"/>
      <c r="C41" s="1148"/>
      <c r="D41" s="1148"/>
      <c r="E41" s="1148"/>
      <c r="F41" s="1148"/>
      <c r="G41" s="1148"/>
      <c r="H41" s="1148"/>
      <c r="I41" s="1148"/>
      <c r="J41" s="1148"/>
      <c r="K41" s="1149" t="s">
        <v>171</v>
      </c>
      <c r="L41" s="1150"/>
      <c r="M41" s="1150"/>
      <c r="N41" s="1151"/>
      <c r="O41" s="1224">
        <f>J40</f>
        <v>291697.05</v>
      </c>
      <c r="P41" s="1225"/>
    </row>
    <row r="42" spans="1:16">
      <c r="A42" s="1128" t="s">
        <v>449</v>
      </c>
      <c r="B42" s="1129"/>
      <c r="C42" s="1129"/>
      <c r="D42" s="1129"/>
      <c r="E42" s="1129"/>
      <c r="F42" s="1129"/>
      <c r="G42" s="1129"/>
      <c r="H42" s="1129"/>
      <c r="I42" s="1129"/>
      <c r="J42" s="1129"/>
      <c r="K42" s="1130" t="s">
        <v>164</v>
      </c>
      <c r="L42" s="1131"/>
      <c r="M42" s="1131"/>
      <c r="N42" s="1132"/>
      <c r="O42" s="1133">
        <f>L40</f>
        <v>26252.734499999999</v>
      </c>
      <c r="P42" s="1226"/>
    </row>
    <row r="43" spans="1:16">
      <c r="A43" s="1118"/>
      <c r="B43" s="1119"/>
      <c r="C43" s="1119"/>
      <c r="D43" s="1119"/>
      <c r="E43" s="1119"/>
      <c r="F43" s="1119"/>
      <c r="G43" s="1119"/>
      <c r="H43" s="1119"/>
      <c r="I43" s="1119"/>
      <c r="J43" s="1119"/>
      <c r="K43" s="1130" t="s">
        <v>165</v>
      </c>
      <c r="L43" s="1131"/>
      <c r="M43" s="1131"/>
      <c r="N43" s="1132"/>
      <c r="O43" s="1133">
        <f>N40</f>
        <v>26252.734499999999</v>
      </c>
      <c r="P43" s="1226"/>
    </row>
    <row r="44" spans="1:16">
      <c r="A44" s="1118"/>
      <c r="B44" s="1119"/>
      <c r="C44" s="1119"/>
      <c r="D44" s="1119"/>
      <c r="E44" s="1119"/>
      <c r="F44" s="1119"/>
      <c r="G44" s="1119"/>
      <c r="H44" s="1119"/>
      <c r="I44" s="1119"/>
      <c r="J44" s="1119"/>
      <c r="K44" s="1130" t="s">
        <v>274</v>
      </c>
      <c r="L44" s="1131"/>
      <c r="M44" s="1131"/>
      <c r="N44" s="1132"/>
      <c r="O44" s="1133" t="s">
        <v>102</v>
      </c>
      <c r="P44" s="1226"/>
    </row>
    <row r="45" spans="1:16" ht="15.75" thickBot="1">
      <c r="A45" s="1092"/>
      <c r="B45" s="1093"/>
      <c r="C45" s="1093"/>
      <c r="D45" s="1093"/>
      <c r="E45" s="1093"/>
      <c r="F45" s="1093"/>
      <c r="G45" s="1119"/>
      <c r="H45" s="1119"/>
      <c r="I45" s="1119"/>
      <c r="J45" s="1119"/>
      <c r="K45" s="1135" t="s">
        <v>176</v>
      </c>
      <c r="L45" s="1136"/>
      <c r="M45" s="1136"/>
      <c r="N45" s="1137"/>
      <c r="O45" s="1220">
        <f>+O41+O42+O43</f>
        <v>344202.51900000003</v>
      </c>
      <c r="P45" s="1221"/>
    </row>
    <row r="46" spans="1:16" ht="18" customHeight="1" thickBot="1">
      <c r="A46" s="1147" t="s">
        <v>177</v>
      </c>
      <c r="B46" s="1148"/>
      <c r="C46" s="1148"/>
      <c r="D46" s="1148"/>
      <c r="E46" s="1148"/>
      <c r="F46" s="1148"/>
      <c r="G46" s="141"/>
      <c r="H46" s="1098"/>
      <c r="I46" s="1099"/>
      <c r="J46" s="1100"/>
      <c r="K46" s="1105"/>
      <c r="L46" s="1105"/>
      <c r="M46" s="1105"/>
      <c r="N46" s="1106"/>
      <c r="O46" s="1107"/>
      <c r="P46" s="1108"/>
    </row>
    <row r="47" spans="1:16" ht="18" customHeight="1">
      <c r="A47" s="1109" t="s">
        <v>279</v>
      </c>
      <c r="B47" s="1110"/>
      <c r="C47" s="1110"/>
      <c r="D47" s="1110"/>
      <c r="E47" s="1110"/>
      <c r="F47" s="1110"/>
      <c r="G47" s="1111"/>
      <c r="H47" s="1104"/>
      <c r="I47" s="1102"/>
      <c r="J47" s="1103"/>
      <c r="K47" s="1112" t="s">
        <v>180</v>
      </c>
      <c r="L47" s="1113"/>
      <c r="M47" s="1113"/>
      <c r="N47" s="1113"/>
      <c r="O47" s="1113"/>
      <c r="P47" s="1114"/>
    </row>
    <row r="48" spans="1:16" ht="34.9" customHeight="1" thickBot="1">
      <c r="A48" s="1115" t="s">
        <v>181</v>
      </c>
      <c r="B48" s="1116"/>
      <c r="C48" s="1116"/>
      <c r="D48" s="1116"/>
      <c r="E48" s="1116"/>
      <c r="F48" s="1116"/>
      <c r="G48" s="1117"/>
      <c r="H48" s="1104"/>
      <c r="I48" s="1102"/>
      <c r="J48" s="1103"/>
      <c r="K48" s="1216" t="s">
        <v>271</v>
      </c>
      <c r="L48" s="1217"/>
      <c r="M48" s="1217"/>
      <c r="N48" s="1217"/>
      <c r="O48" s="1217"/>
      <c r="P48" s="1218"/>
    </row>
    <row r="49" spans="1:16" ht="18" customHeight="1">
      <c r="A49" s="1219" t="s">
        <v>275</v>
      </c>
      <c r="B49" s="1122"/>
      <c r="C49" s="1122"/>
      <c r="D49" s="1122"/>
      <c r="E49" s="1122"/>
      <c r="F49" s="1122"/>
      <c r="G49" s="134"/>
      <c r="H49" s="1104"/>
      <c r="I49" s="1102"/>
      <c r="J49" s="1103"/>
      <c r="K49" s="1125"/>
      <c r="L49" s="1126"/>
      <c r="M49" s="1126"/>
      <c r="N49" s="1126"/>
      <c r="O49" s="1126"/>
      <c r="P49" s="1127"/>
    </row>
    <row r="50" spans="1:16" ht="18" customHeight="1">
      <c r="A50" s="1121"/>
      <c r="B50" s="1122"/>
      <c r="C50" s="1122"/>
      <c r="D50" s="1122"/>
      <c r="E50" s="1122"/>
      <c r="F50" s="1122"/>
      <c r="G50" s="134"/>
      <c r="H50" s="1104"/>
      <c r="I50" s="1102"/>
      <c r="J50" s="1103"/>
      <c r="K50" s="1125"/>
      <c r="L50" s="1126"/>
      <c r="M50" s="1126"/>
      <c r="N50" s="1126"/>
      <c r="O50" s="1126"/>
      <c r="P50" s="1127"/>
    </row>
    <row r="51" spans="1:16" ht="18" customHeight="1">
      <c r="A51" s="1121"/>
      <c r="B51" s="1122"/>
      <c r="C51" s="1122"/>
      <c r="D51" s="1122"/>
      <c r="E51" s="1122"/>
      <c r="F51" s="1122"/>
      <c r="G51" s="134"/>
      <c r="H51" s="1104"/>
      <c r="I51" s="1102"/>
      <c r="J51" s="1103"/>
      <c r="K51" s="1125"/>
      <c r="L51" s="1126"/>
      <c r="M51" s="1126"/>
      <c r="N51" s="1126"/>
      <c r="O51" s="1126"/>
      <c r="P51" s="1127"/>
    </row>
    <row r="52" spans="1:16" ht="18" customHeight="1">
      <c r="A52" s="1121"/>
      <c r="B52" s="1122"/>
      <c r="C52" s="1122"/>
      <c r="D52" s="1122"/>
      <c r="E52" s="1122"/>
      <c r="F52" s="1122"/>
      <c r="G52" s="134"/>
      <c r="H52" s="1104"/>
      <c r="I52" s="1102"/>
      <c r="J52" s="1103"/>
      <c r="K52" s="1125"/>
      <c r="L52" s="1126"/>
      <c r="M52" s="1126"/>
      <c r="N52" s="1126"/>
      <c r="O52" s="1126"/>
      <c r="P52" s="1127"/>
    </row>
    <row r="53" spans="1:16" ht="18" customHeight="1" thickBot="1">
      <c r="A53" s="1123"/>
      <c r="B53" s="1124"/>
      <c r="C53" s="1124"/>
      <c r="D53" s="1124"/>
      <c r="E53" s="1124"/>
      <c r="F53" s="1124"/>
      <c r="G53" s="135"/>
      <c r="H53" s="1092" t="s">
        <v>184</v>
      </c>
      <c r="I53" s="1093"/>
      <c r="J53" s="1094"/>
      <c r="K53" s="1092" t="s">
        <v>185</v>
      </c>
      <c r="L53" s="1093"/>
      <c r="M53" s="1093"/>
      <c r="N53" s="1093"/>
      <c r="O53" s="1093"/>
      <c r="P53" s="1094"/>
    </row>
    <row r="59" spans="1:16" ht="26.25">
      <c r="D59" s="1095"/>
      <c r="E59" s="1095"/>
      <c r="F59" s="1095"/>
      <c r="G59" s="1095"/>
      <c r="H59" s="1095"/>
      <c r="I59" s="1095"/>
      <c r="J59" s="1095"/>
    </row>
  </sheetData>
  <mergeCells count="74">
    <mergeCell ref="A19:P19"/>
    <mergeCell ref="A10:P11"/>
    <mergeCell ref="A13:P13"/>
    <mergeCell ref="A14:P15"/>
    <mergeCell ref="A16:I16"/>
    <mergeCell ref="J16:P16"/>
    <mergeCell ref="A17:B17"/>
    <mergeCell ref="C17:E17"/>
    <mergeCell ref="J17:P17"/>
    <mergeCell ref="A18:F18"/>
    <mergeCell ref="J18:P18"/>
    <mergeCell ref="A12:P12"/>
    <mergeCell ref="A20:I20"/>
    <mergeCell ref="J20:P20"/>
    <mergeCell ref="A21:I21"/>
    <mergeCell ref="J21:P21"/>
    <mergeCell ref="A22:I23"/>
    <mergeCell ref="J22:P23"/>
    <mergeCell ref="K27:L27"/>
    <mergeCell ref="A24:I24"/>
    <mergeCell ref="J24:P24"/>
    <mergeCell ref="A25:F25"/>
    <mergeCell ref="J25:N25"/>
    <mergeCell ref="A26:P26"/>
    <mergeCell ref="A27:A28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O38:P38"/>
    <mergeCell ref="M27:N27"/>
    <mergeCell ref="O27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K45:N45"/>
    <mergeCell ref="O45:P45"/>
    <mergeCell ref="O39:P39"/>
    <mergeCell ref="A40:D40"/>
    <mergeCell ref="O40:P40"/>
    <mergeCell ref="A41:J41"/>
    <mergeCell ref="K41:N41"/>
    <mergeCell ref="O41:P41"/>
    <mergeCell ref="A42:J45"/>
    <mergeCell ref="K42:N42"/>
    <mergeCell ref="O42:P42"/>
    <mergeCell ref="K43:N43"/>
    <mergeCell ref="O43:P43"/>
    <mergeCell ref="K44:N44"/>
    <mergeCell ref="O44:P44"/>
    <mergeCell ref="K46:N46"/>
    <mergeCell ref="O46:P46"/>
    <mergeCell ref="K47:P47"/>
    <mergeCell ref="K48:P48"/>
    <mergeCell ref="A49:F53"/>
    <mergeCell ref="K49:P52"/>
    <mergeCell ref="H53:J53"/>
    <mergeCell ref="K53:P53"/>
    <mergeCell ref="D59:J59"/>
    <mergeCell ref="A47:G47"/>
    <mergeCell ref="A48:G48"/>
    <mergeCell ref="A46:F46"/>
    <mergeCell ref="H46:J52"/>
  </mergeCells>
  <pageMargins left="0.25" right="0.1" top="0.5" bottom="0.5" header="0.3" footer="0.3"/>
  <pageSetup paperSize="9" scale="7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9"/>
  <sheetViews>
    <sheetView view="pageBreakPreview" zoomScale="60" workbookViewId="0">
      <selection activeCell="E35" sqref="E35:F35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26.85546875" customWidth="1"/>
    <col min="6" max="6" width="44.28515625" customWidth="1"/>
    <col min="7" max="7" width="6.28515625" customWidth="1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295</v>
      </c>
      <c r="B4" s="40"/>
      <c r="C4" s="40"/>
      <c r="D4" s="41"/>
      <c r="E4" s="41"/>
      <c r="F4" s="71" t="s">
        <v>287</v>
      </c>
    </row>
    <row r="5" spans="1:6" ht="24" thickBot="1">
      <c r="A5" s="39"/>
      <c r="B5" s="4"/>
      <c r="C5" s="4"/>
      <c r="D5" s="4"/>
      <c r="E5" s="4"/>
      <c r="F5" s="71" t="s">
        <v>288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1</v>
      </c>
      <c r="B9" s="1068"/>
      <c r="C9" s="1069"/>
      <c r="D9" s="8"/>
      <c r="E9" s="1067" t="s">
        <v>289</v>
      </c>
      <c r="F9" s="1069"/>
    </row>
    <row r="10" spans="1:6" ht="23.25">
      <c r="A10" s="1070" t="s">
        <v>2</v>
      </c>
      <c r="B10" s="1071"/>
      <c r="C10" s="1072"/>
      <c r="D10" s="7"/>
      <c r="E10" s="1073" t="s">
        <v>311</v>
      </c>
      <c r="F10" s="1074"/>
    </row>
    <row r="11" spans="1:6" ht="23.25">
      <c r="A11" s="1070" t="s">
        <v>3</v>
      </c>
      <c r="B11" s="1071"/>
      <c r="C11" s="1072"/>
      <c r="D11" s="7"/>
      <c r="E11" s="1073" t="s">
        <v>312</v>
      </c>
      <c r="F11" s="1074"/>
    </row>
    <row r="12" spans="1:6" ht="23.25">
      <c r="A12" s="1070" t="s">
        <v>14</v>
      </c>
      <c r="B12" s="1071"/>
      <c r="C12" s="1072"/>
      <c r="D12" s="7"/>
      <c r="E12" s="1073" t="s">
        <v>313</v>
      </c>
      <c r="F12" s="1074"/>
    </row>
    <row r="13" spans="1:6" s="1" customFormat="1" ht="23.25">
      <c r="A13" s="1070" t="s">
        <v>4</v>
      </c>
      <c r="B13" s="1071"/>
      <c r="C13" s="1072"/>
      <c r="D13" s="9"/>
      <c r="E13" s="1230" t="s">
        <v>316</v>
      </c>
      <c r="F13" s="1231"/>
    </row>
    <row r="14" spans="1:6" s="1" customFormat="1" ht="23.25">
      <c r="A14" s="151" t="s">
        <v>96</v>
      </c>
      <c r="B14" s="152"/>
      <c r="C14" s="153"/>
      <c r="D14" s="9"/>
      <c r="E14" s="1070"/>
      <c r="F14" s="1072"/>
    </row>
    <row r="15" spans="1:6" s="1" customFormat="1" ht="24" thickBot="1">
      <c r="A15" s="151" t="s">
        <v>89</v>
      </c>
      <c r="B15" s="152"/>
      <c r="C15" s="153"/>
      <c r="D15" s="9"/>
      <c r="E15" s="79"/>
      <c r="F15" s="80"/>
    </row>
    <row r="16" spans="1:6" ht="24" thickBot="1">
      <c r="A16" s="1077" t="s">
        <v>5</v>
      </c>
      <c r="B16" s="1078"/>
      <c r="C16" s="1079"/>
      <c r="D16" s="10"/>
      <c r="E16" s="1077" t="s">
        <v>314</v>
      </c>
      <c r="F16" s="1079"/>
    </row>
    <row r="17" spans="1:7" ht="3.4" customHeight="1">
      <c r="A17" s="60"/>
      <c r="B17" s="61"/>
      <c r="C17" s="61"/>
      <c r="D17" s="61"/>
      <c r="E17" s="61"/>
      <c r="F17" s="62"/>
    </row>
    <row r="18" spans="1:7" ht="42" customHeight="1">
      <c r="A18" s="63" t="s">
        <v>8</v>
      </c>
      <c r="B18" s="14" t="s">
        <v>9</v>
      </c>
      <c r="C18" s="14" t="s">
        <v>25</v>
      </c>
      <c r="D18" s="1058" t="s">
        <v>28</v>
      </c>
      <c r="E18" s="1058"/>
      <c r="F18" s="64" t="s">
        <v>10</v>
      </c>
    </row>
    <row r="19" spans="1:7" ht="52.9" customHeight="1">
      <c r="A19" s="65">
        <v>1</v>
      </c>
      <c r="B19" s="74" t="s">
        <v>290</v>
      </c>
      <c r="C19" s="133" t="s">
        <v>291</v>
      </c>
      <c r="D19" s="1089" t="s">
        <v>292</v>
      </c>
      <c r="E19" s="1089"/>
      <c r="F19" s="75" t="s">
        <v>293</v>
      </c>
      <c r="G19" s="2"/>
    </row>
    <row r="20" spans="1:7" ht="43.5" customHeight="1">
      <c r="A20" s="1081"/>
      <c r="B20" s="1053"/>
      <c r="C20" s="1054"/>
      <c r="D20" s="1045" t="s">
        <v>105</v>
      </c>
      <c r="E20" s="1046"/>
      <c r="F20" s="81">
        <v>0</v>
      </c>
    </row>
    <row r="21" spans="1:7" ht="47.65" customHeight="1">
      <c r="A21" s="1081"/>
      <c r="B21" s="1053"/>
      <c r="C21" s="1054"/>
      <c r="D21" s="1040" t="s">
        <v>104</v>
      </c>
      <c r="E21" s="1041"/>
      <c r="F21" s="68">
        <v>108000</v>
      </c>
    </row>
    <row r="22" spans="1:7" ht="48.6" customHeight="1">
      <c r="A22" s="1081"/>
      <c r="B22" s="1053"/>
      <c r="C22" s="1054"/>
      <c r="D22" s="1045" t="s">
        <v>26</v>
      </c>
      <c r="E22" s="1046"/>
      <c r="F22" s="69"/>
    </row>
    <row r="23" spans="1:7" ht="25.9" customHeight="1">
      <c r="A23" s="1081"/>
      <c r="B23" s="1053"/>
      <c r="C23" s="1054"/>
      <c r="D23" s="1043" t="s">
        <v>11</v>
      </c>
      <c r="E23" s="1044"/>
      <c r="F23" s="68" t="s">
        <v>102</v>
      </c>
    </row>
    <row r="24" spans="1:7" ht="25.9" customHeight="1">
      <c r="A24" s="1081"/>
      <c r="B24" s="1053"/>
      <c r="C24" s="1054"/>
      <c r="D24" s="1043" t="s">
        <v>12</v>
      </c>
      <c r="E24" s="1044"/>
      <c r="F24" s="68" t="s">
        <v>102</v>
      </c>
    </row>
    <row r="25" spans="1:7" ht="25.9" customHeight="1">
      <c r="A25" s="1081" t="s">
        <v>302</v>
      </c>
      <c r="B25" s="1053"/>
      <c r="C25" s="1054"/>
      <c r="D25" s="1043" t="s">
        <v>27</v>
      </c>
      <c r="E25" s="1044"/>
      <c r="F25" s="68">
        <f>+F21*18%</f>
        <v>19440</v>
      </c>
    </row>
    <row r="26" spans="1:7" ht="52.9" customHeight="1" thickBot="1">
      <c r="A26" s="1082"/>
      <c r="B26" s="1083"/>
      <c r="C26" s="1084"/>
      <c r="D26" s="1085" t="s">
        <v>13</v>
      </c>
      <c r="E26" s="1086"/>
      <c r="F26" s="77">
        <f>+F21+F25</f>
        <v>127440</v>
      </c>
    </row>
    <row r="27" spans="1:7" ht="28.5" customHeight="1">
      <c r="A27" s="1087" t="s">
        <v>294</v>
      </c>
      <c r="B27" s="1087"/>
      <c r="C27" s="1087"/>
      <c r="D27" s="1087"/>
      <c r="E27" s="1087"/>
      <c r="F27" s="1087"/>
    </row>
    <row r="28" spans="1:7" ht="16.5" customHeight="1">
      <c r="A28" s="11"/>
      <c r="B28" s="11"/>
      <c r="C28" s="11"/>
      <c r="D28" s="12"/>
      <c r="E28" s="12"/>
      <c r="F28" s="13" t="s">
        <v>22</v>
      </c>
    </row>
    <row r="29" spans="1:7" ht="23.25">
      <c r="A29" s="78" t="s">
        <v>15</v>
      </c>
      <c r="B29" s="78"/>
      <c r="C29" s="78"/>
      <c r="D29" s="78"/>
      <c r="E29" s="78"/>
      <c r="F29" s="78"/>
    </row>
    <row r="30" spans="1:7" ht="18.75" customHeight="1">
      <c r="A30" s="78" t="s">
        <v>17</v>
      </c>
      <c r="B30" s="78"/>
      <c r="C30" s="78"/>
      <c r="D30" s="78"/>
    </row>
    <row r="31" spans="1:7" ht="18.75" customHeight="1">
      <c r="A31" s="78" t="s">
        <v>18</v>
      </c>
      <c r="B31" s="78"/>
      <c r="C31" s="78"/>
      <c r="D31" s="78"/>
    </row>
    <row r="32" spans="1:7" ht="23.25">
      <c r="A32" s="78" t="s">
        <v>16</v>
      </c>
      <c r="B32" s="78"/>
      <c r="C32" s="78"/>
      <c r="D32" s="78"/>
      <c r="E32" s="1090" t="s">
        <v>20</v>
      </c>
      <c r="F32" s="1090"/>
    </row>
    <row r="33" spans="1:6" ht="23.25">
      <c r="A33" s="78" t="s">
        <v>19</v>
      </c>
      <c r="B33" s="78"/>
      <c r="C33" s="78"/>
      <c r="D33" s="78"/>
      <c r="E33" s="1091" t="s">
        <v>21</v>
      </c>
      <c r="F33" s="1091"/>
    </row>
    <row r="34" spans="1:6" ht="23.25">
      <c r="A34" s="78"/>
      <c r="B34" s="78"/>
      <c r="C34" s="78"/>
      <c r="D34" s="78"/>
      <c r="E34" s="78"/>
      <c r="F34" s="78"/>
    </row>
    <row r="35" spans="1:6" ht="23.25">
      <c r="A35" s="78" t="s">
        <v>229</v>
      </c>
      <c r="B35" s="78"/>
      <c r="C35" s="78"/>
      <c r="D35" s="78"/>
      <c r="E35" s="1090" t="s">
        <v>23</v>
      </c>
      <c r="F35" s="1090"/>
    </row>
    <row r="36" spans="1:6" ht="23.25">
      <c r="A36" s="78"/>
      <c r="B36" s="78" t="s">
        <v>228</v>
      </c>
      <c r="C36" s="78"/>
      <c r="D36" s="78"/>
      <c r="E36" s="78"/>
      <c r="F36" s="78"/>
    </row>
    <row r="37" spans="1:6" ht="23.25">
      <c r="A37" s="78"/>
      <c r="B37" s="78"/>
      <c r="C37" s="78"/>
      <c r="D37" s="78"/>
      <c r="E37" s="78"/>
      <c r="F37" s="78"/>
    </row>
    <row r="38" spans="1:6" ht="23.25">
      <c r="A38" s="78"/>
      <c r="B38" s="78"/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1090" t="s">
        <v>24</v>
      </c>
      <c r="F39" s="1090"/>
    </row>
  </sheetData>
  <mergeCells count="34">
    <mergeCell ref="E35:F35"/>
    <mergeCell ref="E39:F39"/>
    <mergeCell ref="A25:C26"/>
    <mergeCell ref="D25:E25"/>
    <mergeCell ref="D26:E26"/>
    <mergeCell ref="A27:F27"/>
    <mergeCell ref="E32:F32"/>
    <mergeCell ref="E33:F33"/>
    <mergeCell ref="D19:E19"/>
    <mergeCell ref="A20:C21"/>
    <mergeCell ref="D20:E20"/>
    <mergeCell ref="D21:E21"/>
    <mergeCell ref="A22:C24"/>
    <mergeCell ref="D22:E22"/>
    <mergeCell ref="D23:E23"/>
    <mergeCell ref="D24:E24"/>
    <mergeCell ref="D18:E18"/>
    <mergeCell ref="A10:C10"/>
    <mergeCell ref="E10:F10"/>
    <mergeCell ref="A11:C11"/>
    <mergeCell ref="E11:F11"/>
    <mergeCell ref="A12:C12"/>
    <mergeCell ref="E12:F12"/>
    <mergeCell ref="A13:C13"/>
    <mergeCell ref="E13:F13"/>
    <mergeCell ref="E14:F14"/>
    <mergeCell ref="A16:C16"/>
    <mergeCell ref="E16:F16"/>
    <mergeCell ref="A2:F2"/>
    <mergeCell ref="A7:C7"/>
    <mergeCell ref="E7:F7"/>
    <mergeCell ref="E8:F8"/>
    <mergeCell ref="A9:C9"/>
    <mergeCell ref="E9:F9"/>
  </mergeCells>
  <hyperlinks>
    <hyperlink ref="B36" r:id="rId1" display="sanjit.sharma@sarestates.in"/>
  </hyperlinks>
  <pageMargins left="0.35" right="0.2" top="1.35" bottom="0.75" header="0.3" footer="0.3"/>
  <pageSetup paperSize="9" scale="65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39"/>
  <sheetViews>
    <sheetView view="pageBreakPreview" zoomScale="60" workbookViewId="0">
      <selection activeCell="A13" sqref="A13:C13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26.85546875" customWidth="1"/>
    <col min="6" max="6" width="44.28515625" customWidth="1"/>
    <col min="7" max="7" width="6.28515625" customWidth="1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295</v>
      </c>
      <c r="B4" s="40"/>
      <c r="C4" s="40"/>
      <c r="D4" s="41"/>
      <c r="E4" s="41"/>
      <c r="F4" s="71" t="s">
        <v>296</v>
      </c>
    </row>
    <row r="5" spans="1:6" ht="24" thickBot="1">
      <c r="A5" s="39"/>
      <c r="B5" s="4"/>
      <c r="C5" s="4"/>
      <c r="D5" s="4"/>
      <c r="E5" s="4"/>
      <c r="F5" s="71" t="s">
        <v>288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1</v>
      </c>
      <c r="B9" s="1068"/>
      <c r="C9" s="1069"/>
      <c r="D9" s="8"/>
      <c r="E9" s="1067" t="s">
        <v>310</v>
      </c>
      <c r="F9" s="1069"/>
    </row>
    <row r="10" spans="1:6" ht="23.25">
      <c r="A10" s="1070" t="s">
        <v>2</v>
      </c>
      <c r="B10" s="1071"/>
      <c r="C10" s="1072"/>
      <c r="D10" s="7"/>
      <c r="E10" s="1073" t="s">
        <v>311</v>
      </c>
      <c r="F10" s="1074"/>
    </row>
    <row r="11" spans="1:6" ht="23.25">
      <c r="A11" s="1070" t="s">
        <v>3</v>
      </c>
      <c r="B11" s="1071"/>
      <c r="C11" s="1072"/>
      <c r="D11" s="7"/>
      <c r="E11" s="1073" t="s">
        <v>312</v>
      </c>
      <c r="F11" s="1074"/>
    </row>
    <row r="12" spans="1:6" ht="23.25">
      <c r="A12" s="1070" t="s">
        <v>14</v>
      </c>
      <c r="B12" s="1071"/>
      <c r="C12" s="1072"/>
      <c r="D12" s="7"/>
      <c r="E12" s="1073" t="s">
        <v>313</v>
      </c>
      <c r="F12" s="1074"/>
    </row>
    <row r="13" spans="1:6" s="1" customFormat="1" ht="23.25">
      <c r="A13" s="1070" t="s">
        <v>4</v>
      </c>
      <c r="B13" s="1071"/>
      <c r="C13" s="1072"/>
      <c r="D13" s="9"/>
      <c r="E13" s="1230" t="s">
        <v>315</v>
      </c>
      <c r="F13" s="1231"/>
    </row>
    <row r="14" spans="1:6" s="1" customFormat="1" ht="23.25">
      <c r="A14" s="151" t="s">
        <v>96</v>
      </c>
      <c r="B14" s="152"/>
      <c r="C14" s="153"/>
      <c r="D14" s="9"/>
      <c r="E14" s="1070"/>
      <c r="F14" s="1072"/>
    </row>
    <row r="15" spans="1:6" s="1" customFormat="1" ht="24" thickBot="1">
      <c r="A15" s="151" t="s">
        <v>89</v>
      </c>
      <c r="B15" s="152"/>
      <c r="C15" s="153"/>
      <c r="D15" s="9"/>
      <c r="E15" s="79"/>
      <c r="F15" s="80"/>
    </row>
    <row r="16" spans="1:6" ht="24" thickBot="1">
      <c r="A16" s="1077" t="s">
        <v>5</v>
      </c>
      <c r="B16" s="1078"/>
      <c r="C16" s="1079"/>
      <c r="D16" s="10"/>
      <c r="E16" s="1077" t="s">
        <v>314</v>
      </c>
      <c r="F16" s="1079"/>
    </row>
    <row r="17" spans="1:7" ht="3.4" customHeight="1">
      <c r="A17" s="60"/>
      <c r="B17" s="61"/>
      <c r="C17" s="61"/>
      <c r="D17" s="61"/>
      <c r="E17" s="61"/>
      <c r="F17" s="62"/>
    </row>
    <row r="18" spans="1:7" ht="42" customHeight="1">
      <c r="A18" s="63" t="s">
        <v>8</v>
      </c>
      <c r="B18" s="14" t="s">
        <v>9</v>
      </c>
      <c r="C18" s="14" t="s">
        <v>25</v>
      </c>
      <c r="D18" s="1058" t="s">
        <v>28</v>
      </c>
      <c r="E18" s="1058"/>
      <c r="F18" s="64" t="s">
        <v>10</v>
      </c>
    </row>
    <row r="19" spans="1:7" ht="52.9" customHeight="1">
      <c r="A19" s="65">
        <v>1</v>
      </c>
      <c r="B19" s="74" t="s">
        <v>297</v>
      </c>
      <c r="C19" s="133" t="s">
        <v>308</v>
      </c>
      <c r="D19" s="1089" t="s">
        <v>298</v>
      </c>
      <c r="E19" s="1089"/>
      <c r="F19" s="75" t="s">
        <v>299</v>
      </c>
      <c r="G19" s="2"/>
    </row>
    <row r="20" spans="1:7" ht="43.5" customHeight="1">
      <c r="A20" s="1081"/>
      <c r="B20" s="1053"/>
      <c r="C20" s="1054"/>
      <c r="D20" s="1045" t="s">
        <v>105</v>
      </c>
      <c r="E20" s="1046"/>
      <c r="F20" s="81">
        <v>0</v>
      </c>
    </row>
    <row r="21" spans="1:7" ht="47.65" customHeight="1">
      <c r="A21" s="1081"/>
      <c r="B21" s="1053"/>
      <c r="C21" s="1054"/>
      <c r="D21" s="1040" t="s">
        <v>104</v>
      </c>
      <c r="E21" s="1041"/>
      <c r="F21" s="68">
        <v>36000</v>
      </c>
    </row>
    <row r="22" spans="1:7" ht="48.6" customHeight="1">
      <c r="A22" s="1081"/>
      <c r="B22" s="1053"/>
      <c r="C22" s="1054"/>
      <c r="D22" s="1045" t="s">
        <v>26</v>
      </c>
      <c r="E22" s="1046"/>
      <c r="F22" s="69"/>
    </row>
    <row r="23" spans="1:7" ht="25.9" customHeight="1">
      <c r="A23" s="1081"/>
      <c r="B23" s="1053"/>
      <c r="C23" s="1054"/>
      <c r="D23" s="1043" t="s">
        <v>11</v>
      </c>
      <c r="E23" s="1044"/>
      <c r="F23" s="68" t="s">
        <v>102</v>
      </c>
    </row>
    <row r="24" spans="1:7" ht="25.9" customHeight="1">
      <c r="A24" s="1081"/>
      <c r="B24" s="1053"/>
      <c r="C24" s="1054"/>
      <c r="D24" s="1043" t="s">
        <v>12</v>
      </c>
      <c r="E24" s="1044"/>
      <c r="F24" s="68" t="s">
        <v>102</v>
      </c>
    </row>
    <row r="25" spans="1:7" ht="25.9" customHeight="1">
      <c r="A25" s="1081" t="s">
        <v>301</v>
      </c>
      <c r="B25" s="1053"/>
      <c r="C25" s="1054"/>
      <c r="D25" s="1043" t="s">
        <v>27</v>
      </c>
      <c r="E25" s="1044"/>
      <c r="F25" s="68">
        <f>+F21*18%</f>
        <v>6480</v>
      </c>
    </row>
    <row r="26" spans="1:7" ht="52.9" customHeight="1" thickBot="1">
      <c r="A26" s="1082"/>
      <c r="B26" s="1083"/>
      <c r="C26" s="1084"/>
      <c r="D26" s="1085" t="s">
        <v>13</v>
      </c>
      <c r="E26" s="1086"/>
      <c r="F26" s="77">
        <f>+F21+F25</f>
        <v>42480</v>
      </c>
    </row>
    <row r="27" spans="1:7" ht="28.5" customHeight="1">
      <c r="A27" s="1087" t="s">
        <v>300</v>
      </c>
      <c r="B27" s="1087"/>
      <c r="C27" s="1087"/>
      <c r="D27" s="1087"/>
      <c r="E27" s="1087"/>
      <c r="F27" s="1087"/>
    </row>
    <row r="28" spans="1:7" ht="16.5" customHeight="1">
      <c r="A28" s="11"/>
      <c r="B28" s="11"/>
      <c r="C28" s="11"/>
      <c r="D28" s="12"/>
      <c r="E28" s="12"/>
      <c r="F28" s="13" t="s">
        <v>22</v>
      </c>
    </row>
    <row r="29" spans="1:7" ht="23.25">
      <c r="A29" s="78" t="s">
        <v>15</v>
      </c>
      <c r="B29" s="78"/>
      <c r="C29" s="78"/>
      <c r="D29" s="78"/>
      <c r="E29" s="78"/>
      <c r="F29" s="78"/>
    </row>
    <row r="30" spans="1:7" ht="18.75" customHeight="1">
      <c r="A30" s="78" t="s">
        <v>17</v>
      </c>
      <c r="B30" s="78"/>
      <c r="C30" s="78"/>
      <c r="D30" s="78"/>
    </row>
    <row r="31" spans="1:7" ht="18.75" customHeight="1">
      <c r="A31" s="78" t="s">
        <v>18</v>
      </c>
      <c r="B31" s="78"/>
      <c r="C31" s="78"/>
      <c r="D31" s="78"/>
    </row>
    <row r="32" spans="1:7" ht="23.25">
      <c r="A32" s="78" t="s">
        <v>16</v>
      </c>
      <c r="B32" s="78"/>
      <c r="C32" s="78"/>
      <c r="D32" s="78"/>
      <c r="E32" s="1090" t="s">
        <v>20</v>
      </c>
      <c r="F32" s="1090"/>
    </row>
    <row r="33" spans="1:6" ht="23.25">
      <c r="A33" s="78" t="s">
        <v>19</v>
      </c>
      <c r="B33" s="78"/>
      <c r="C33" s="78"/>
      <c r="D33" s="78"/>
      <c r="E33" s="1091" t="s">
        <v>21</v>
      </c>
      <c r="F33" s="1091"/>
    </row>
    <row r="34" spans="1:6" ht="23.25">
      <c r="A34" s="78"/>
      <c r="B34" s="78"/>
      <c r="C34" s="78"/>
      <c r="D34" s="78"/>
      <c r="E34" s="78"/>
      <c r="F34" s="78"/>
    </row>
    <row r="35" spans="1:6" ht="23.25">
      <c r="A35" s="78" t="s">
        <v>229</v>
      </c>
      <c r="B35" s="78"/>
      <c r="C35" s="78"/>
      <c r="D35" s="78"/>
      <c r="E35" s="1090" t="s">
        <v>23</v>
      </c>
      <c r="F35" s="1090"/>
    </row>
    <row r="36" spans="1:6" ht="23.25">
      <c r="A36" s="78"/>
      <c r="B36" s="78" t="s">
        <v>228</v>
      </c>
      <c r="C36" s="78"/>
      <c r="D36" s="78"/>
      <c r="E36" s="78"/>
      <c r="F36" s="78"/>
    </row>
    <row r="37" spans="1:6" ht="23.25">
      <c r="A37" s="78"/>
      <c r="B37" s="78"/>
      <c r="C37" s="78"/>
      <c r="D37" s="78"/>
      <c r="E37" s="78"/>
      <c r="F37" s="78"/>
    </row>
    <row r="38" spans="1:6" ht="23.25">
      <c r="A38" s="78"/>
      <c r="B38" s="78"/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1090" t="s">
        <v>24</v>
      </c>
      <c r="F39" s="1090"/>
    </row>
  </sheetData>
  <mergeCells count="34">
    <mergeCell ref="E35:F35"/>
    <mergeCell ref="E39:F39"/>
    <mergeCell ref="A25:C26"/>
    <mergeCell ref="D25:E25"/>
    <mergeCell ref="D26:E26"/>
    <mergeCell ref="A27:F27"/>
    <mergeCell ref="E32:F32"/>
    <mergeCell ref="E33:F33"/>
    <mergeCell ref="D19:E19"/>
    <mergeCell ref="A20:C21"/>
    <mergeCell ref="D20:E20"/>
    <mergeCell ref="D21:E21"/>
    <mergeCell ref="A22:C24"/>
    <mergeCell ref="D22:E22"/>
    <mergeCell ref="D23:E23"/>
    <mergeCell ref="D24:E24"/>
    <mergeCell ref="D18:E18"/>
    <mergeCell ref="A10:C10"/>
    <mergeCell ref="E10:F10"/>
    <mergeCell ref="A11:C11"/>
    <mergeCell ref="E11:F11"/>
    <mergeCell ref="A12:C12"/>
    <mergeCell ref="E12:F12"/>
    <mergeCell ref="A13:C13"/>
    <mergeCell ref="E13:F13"/>
    <mergeCell ref="E14:F14"/>
    <mergeCell ref="A16:C16"/>
    <mergeCell ref="E16:F16"/>
    <mergeCell ref="A2:F2"/>
    <mergeCell ref="A7:C7"/>
    <mergeCell ref="E7:F7"/>
    <mergeCell ref="E8:F8"/>
    <mergeCell ref="A9:C9"/>
    <mergeCell ref="E9:F9"/>
  </mergeCells>
  <hyperlinks>
    <hyperlink ref="B36" r:id="rId1" display="sanjit.sharma@sarestates.in"/>
  </hyperlinks>
  <pageMargins left="0.35" right="0.2" top="1.35" bottom="0.75" header="0.3" footer="0.3"/>
  <pageSetup paperSize="9" scale="65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39"/>
  <sheetViews>
    <sheetView view="pageBreakPreview" zoomScale="60" workbookViewId="0">
      <selection activeCell="N11" sqref="N11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26.85546875" customWidth="1"/>
    <col min="6" max="6" width="44.28515625" customWidth="1"/>
    <col min="7" max="7" width="6.28515625" customWidth="1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295</v>
      </c>
      <c r="B4" s="40"/>
      <c r="C4" s="40"/>
      <c r="D4" s="41"/>
      <c r="E4" s="41"/>
      <c r="F4" s="71" t="s">
        <v>303</v>
      </c>
    </row>
    <row r="5" spans="1:6" ht="24" thickBot="1">
      <c r="A5" s="39"/>
      <c r="B5" s="4"/>
      <c r="C5" s="4"/>
      <c r="D5" s="4"/>
      <c r="E5" s="4"/>
      <c r="F5" s="71" t="s">
        <v>288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1</v>
      </c>
      <c r="B9" s="1068"/>
      <c r="C9" s="1069"/>
      <c r="D9" s="8"/>
      <c r="E9" s="1067" t="s">
        <v>289</v>
      </c>
      <c r="F9" s="1069"/>
    </row>
    <row r="10" spans="1:6" ht="23.25">
      <c r="A10" s="1070" t="s">
        <v>2</v>
      </c>
      <c r="B10" s="1071"/>
      <c r="C10" s="1072"/>
      <c r="D10" s="7"/>
      <c r="E10" s="1073" t="s">
        <v>311</v>
      </c>
      <c r="F10" s="1074"/>
    </row>
    <row r="11" spans="1:6" ht="23.25">
      <c r="A11" s="1070" t="s">
        <v>3</v>
      </c>
      <c r="B11" s="1071"/>
      <c r="C11" s="1072"/>
      <c r="D11" s="7"/>
      <c r="E11" s="1073" t="s">
        <v>312</v>
      </c>
      <c r="F11" s="1074"/>
    </row>
    <row r="12" spans="1:6" ht="23.25">
      <c r="A12" s="1070" t="s">
        <v>14</v>
      </c>
      <c r="B12" s="1071"/>
      <c r="C12" s="1072"/>
      <c r="D12" s="7"/>
      <c r="E12" s="1073" t="s">
        <v>313</v>
      </c>
      <c r="F12" s="1074"/>
    </row>
    <row r="13" spans="1:6" s="1" customFormat="1" ht="23.25">
      <c r="A13" s="1070" t="s">
        <v>4</v>
      </c>
      <c r="B13" s="1071"/>
      <c r="C13" s="1072"/>
      <c r="D13" s="9"/>
      <c r="E13" s="1230" t="s">
        <v>316</v>
      </c>
      <c r="F13" s="1231"/>
    </row>
    <row r="14" spans="1:6" s="1" customFormat="1" ht="23.25">
      <c r="A14" s="151" t="s">
        <v>96</v>
      </c>
      <c r="B14" s="152"/>
      <c r="C14" s="153"/>
      <c r="D14" s="9"/>
      <c r="E14" s="1070"/>
      <c r="F14" s="1072"/>
    </row>
    <row r="15" spans="1:6" s="1" customFormat="1" ht="24" thickBot="1">
      <c r="A15" s="151" t="s">
        <v>89</v>
      </c>
      <c r="B15" s="152"/>
      <c r="C15" s="153"/>
      <c r="D15" s="9"/>
      <c r="E15" s="79"/>
      <c r="F15" s="80"/>
    </row>
    <row r="16" spans="1:6" ht="24" thickBot="1">
      <c r="A16" s="1077" t="s">
        <v>5</v>
      </c>
      <c r="B16" s="1078"/>
      <c r="C16" s="1079"/>
      <c r="D16" s="10"/>
      <c r="E16" s="1077" t="s">
        <v>314</v>
      </c>
      <c r="F16" s="1079"/>
    </row>
    <row r="17" spans="1:7" ht="3.4" customHeight="1">
      <c r="A17" s="60"/>
      <c r="B17" s="61"/>
      <c r="C17" s="61"/>
      <c r="D17" s="61"/>
      <c r="E17" s="61"/>
      <c r="F17" s="62"/>
    </row>
    <row r="18" spans="1:7" ht="42" customHeight="1">
      <c r="A18" s="63" t="s">
        <v>8</v>
      </c>
      <c r="B18" s="14" t="s">
        <v>9</v>
      </c>
      <c r="C18" s="14" t="s">
        <v>25</v>
      </c>
      <c r="D18" s="1058" t="s">
        <v>28</v>
      </c>
      <c r="E18" s="1058"/>
      <c r="F18" s="64" t="s">
        <v>10</v>
      </c>
    </row>
    <row r="19" spans="1:7" ht="52.9" customHeight="1">
      <c r="A19" s="65">
        <v>1</v>
      </c>
      <c r="B19" s="74" t="s">
        <v>304</v>
      </c>
      <c r="C19" s="133" t="s">
        <v>309</v>
      </c>
      <c r="D19" s="1089" t="s">
        <v>305</v>
      </c>
      <c r="E19" s="1089"/>
      <c r="F19" s="75" t="s">
        <v>306</v>
      </c>
      <c r="G19" s="2"/>
    </row>
    <row r="20" spans="1:7" ht="43.5" customHeight="1">
      <c r="A20" s="1081"/>
      <c r="B20" s="1053"/>
      <c r="C20" s="1054"/>
      <c r="D20" s="1045" t="s">
        <v>105</v>
      </c>
      <c r="E20" s="1046"/>
      <c r="F20" s="81">
        <v>0</v>
      </c>
    </row>
    <row r="21" spans="1:7" ht="47.65" customHeight="1">
      <c r="A21" s="1081"/>
      <c r="B21" s="1053"/>
      <c r="C21" s="1054"/>
      <c r="D21" s="1040" t="s">
        <v>104</v>
      </c>
      <c r="E21" s="1041"/>
      <c r="F21" s="68">
        <v>54000</v>
      </c>
    </row>
    <row r="22" spans="1:7" ht="48.6" customHeight="1">
      <c r="A22" s="1081"/>
      <c r="B22" s="1053"/>
      <c r="C22" s="1054"/>
      <c r="D22" s="1045" t="s">
        <v>26</v>
      </c>
      <c r="E22" s="1046"/>
      <c r="F22" s="69"/>
    </row>
    <row r="23" spans="1:7" ht="25.9" customHeight="1">
      <c r="A23" s="1081"/>
      <c r="B23" s="1053"/>
      <c r="C23" s="1054"/>
      <c r="D23" s="1043" t="s">
        <v>11</v>
      </c>
      <c r="E23" s="1044"/>
      <c r="F23" s="68" t="s">
        <v>102</v>
      </c>
    </row>
    <row r="24" spans="1:7" ht="25.9" customHeight="1">
      <c r="A24" s="1081"/>
      <c r="B24" s="1053"/>
      <c r="C24" s="1054"/>
      <c r="D24" s="1043" t="s">
        <v>12</v>
      </c>
      <c r="E24" s="1044"/>
      <c r="F24" s="68" t="s">
        <v>102</v>
      </c>
    </row>
    <row r="25" spans="1:7" ht="25.9" customHeight="1">
      <c r="A25" s="1081" t="s">
        <v>301</v>
      </c>
      <c r="B25" s="1053"/>
      <c r="C25" s="1054"/>
      <c r="D25" s="1043" t="s">
        <v>27</v>
      </c>
      <c r="E25" s="1044"/>
      <c r="F25" s="68">
        <f>+F21*18%</f>
        <v>9720</v>
      </c>
    </row>
    <row r="26" spans="1:7" ht="52.9" customHeight="1" thickBot="1">
      <c r="A26" s="1082"/>
      <c r="B26" s="1083"/>
      <c r="C26" s="1084"/>
      <c r="D26" s="1085" t="s">
        <v>13</v>
      </c>
      <c r="E26" s="1086"/>
      <c r="F26" s="77">
        <f>+F21+F25</f>
        <v>63720</v>
      </c>
    </row>
    <row r="27" spans="1:7" ht="28.5" customHeight="1">
      <c r="A27" s="1087" t="s">
        <v>307</v>
      </c>
      <c r="B27" s="1087"/>
      <c r="C27" s="1087"/>
      <c r="D27" s="1087"/>
      <c r="E27" s="1087"/>
      <c r="F27" s="1087"/>
    </row>
    <row r="28" spans="1:7" ht="16.5" customHeight="1">
      <c r="A28" s="11"/>
      <c r="B28" s="11"/>
      <c r="C28" s="11"/>
      <c r="D28" s="12"/>
      <c r="E28" s="12"/>
      <c r="F28" s="13" t="s">
        <v>22</v>
      </c>
    </row>
    <row r="29" spans="1:7" ht="23.25">
      <c r="A29" s="78" t="s">
        <v>15</v>
      </c>
      <c r="B29" s="78"/>
      <c r="C29" s="78"/>
      <c r="D29" s="78"/>
      <c r="E29" s="78"/>
      <c r="F29" s="78"/>
    </row>
    <row r="30" spans="1:7" ht="18.75" customHeight="1">
      <c r="A30" s="78" t="s">
        <v>17</v>
      </c>
      <c r="B30" s="78"/>
      <c r="C30" s="78"/>
      <c r="D30" s="78"/>
    </row>
    <row r="31" spans="1:7" ht="18.75" customHeight="1">
      <c r="A31" s="78" t="s">
        <v>18</v>
      </c>
      <c r="B31" s="78"/>
      <c r="C31" s="78"/>
      <c r="D31" s="78"/>
    </row>
    <row r="32" spans="1:7" ht="23.25">
      <c r="A32" s="78" t="s">
        <v>16</v>
      </c>
      <c r="B32" s="78"/>
      <c r="C32" s="78"/>
      <c r="D32" s="78"/>
      <c r="E32" s="1090" t="s">
        <v>20</v>
      </c>
      <c r="F32" s="1090"/>
    </row>
    <row r="33" spans="1:6" ht="23.25">
      <c r="A33" s="78" t="s">
        <v>19</v>
      </c>
      <c r="B33" s="78"/>
      <c r="C33" s="78"/>
      <c r="D33" s="78"/>
      <c r="E33" s="1091" t="s">
        <v>21</v>
      </c>
      <c r="F33" s="1091"/>
    </row>
    <row r="34" spans="1:6" ht="23.25">
      <c r="A34" s="78"/>
      <c r="B34" s="78"/>
      <c r="C34" s="78"/>
      <c r="D34" s="78"/>
      <c r="E34" s="78"/>
      <c r="F34" s="78"/>
    </row>
    <row r="35" spans="1:6" ht="23.25">
      <c r="A35" s="78" t="s">
        <v>229</v>
      </c>
      <c r="B35" s="78"/>
      <c r="C35" s="78"/>
      <c r="D35" s="78"/>
      <c r="E35" s="1090" t="s">
        <v>23</v>
      </c>
      <c r="F35" s="1090"/>
    </row>
    <row r="36" spans="1:6" ht="23.25">
      <c r="A36" s="78"/>
      <c r="B36" s="78" t="s">
        <v>228</v>
      </c>
      <c r="C36" s="78"/>
      <c r="D36" s="78"/>
      <c r="E36" s="78"/>
      <c r="F36" s="78"/>
    </row>
    <row r="37" spans="1:6" ht="23.25">
      <c r="A37" s="78"/>
      <c r="B37" s="78"/>
      <c r="C37" s="78"/>
      <c r="D37" s="78"/>
      <c r="E37" s="78"/>
      <c r="F37" s="78"/>
    </row>
    <row r="38" spans="1:6" ht="23.25">
      <c r="A38" s="78"/>
      <c r="B38" s="78"/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1090" t="s">
        <v>24</v>
      </c>
      <c r="F39" s="1090"/>
    </row>
  </sheetData>
  <mergeCells count="34">
    <mergeCell ref="E35:F35"/>
    <mergeCell ref="E39:F39"/>
    <mergeCell ref="A25:C26"/>
    <mergeCell ref="D25:E25"/>
    <mergeCell ref="D26:E26"/>
    <mergeCell ref="A27:F27"/>
    <mergeCell ref="E32:F32"/>
    <mergeCell ref="E33:F33"/>
    <mergeCell ref="D19:E19"/>
    <mergeCell ref="A20:C21"/>
    <mergeCell ref="D20:E20"/>
    <mergeCell ref="D21:E21"/>
    <mergeCell ref="A22:C24"/>
    <mergeCell ref="D22:E22"/>
    <mergeCell ref="D23:E23"/>
    <mergeCell ref="D24:E24"/>
    <mergeCell ref="D18:E18"/>
    <mergeCell ref="A10:C10"/>
    <mergeCell ref="E10:F10"/>
    <mergeCell ref="A11:C11"/>
    <mergeCell ref="E11:F11"/>
    <mergeCell ref="A12:C12"/>
    <mergeCell ref="E12:F12"/>
    <mergeCell ref="A13:C13"/>
    <mergeCell ref="E13:F13"/>
    <mergeCell ref="E14:F14"/>
    <mergeCell ref="A16:C16"/>
    <mergeCell ref="E16:F16"/>
    <mergeCell ref="A2:F2"/>
    <mergeCell ref="A7:C7"/>
    <mergeCell ref="E7:F7"/>
    <mergeCell ref="E8:F8"/>
    <mergeCell ref="A9:C9"/>
    <mergeCell ref="E9:F9"/>
  </mergeCells>
  <hyperlinks>
    <hyperlink ref="B36" r:id="rId1" display="sanjit.sharma@sarestates.in"/>
  </hyperlinks>
  <pageMargins left="0.35" right="0.2" top="1.35" bottom="0.75" header="0.3" footer="0.3"/>
  <pageSetup paperSize="9" scale="65"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0000"/>
  </sheetPr>
  <dimension ref="A4:J37"/>
  <sheetViews>
    <sheetView workbookViewId="0">
      <selection sqref="A1:XFD1048576"/>
    </sheetView>
  </sheetViews>
  <sheetFormatPr defaultColWidth="8.85546875" defaultRowHeight="15.75"/>
  <cols>
    <col min="1" max="16384" width="8.85546875" style="160"/>
  </cols>
  <sheetData>
    <row r="4" spans="1:10">
      <c r="A4" s="1233" t="s">
        <v>317</v>
      </c>
      <c r="B4" s="1233"/>
      <c r="C4" s="1233"/>
      <c r="D4" s="1233"/>
      <c r="E4" s="1233"/>
      <c r="F4" s="1233"/>
      <c r="G4" s="1233"/>
      <c r="H4" s="1233"/>
      <c r="I4" s="1233"/>
      <c r="J4" s="1233"/>
    </row>
    <row r="5" spans="1:10" ht="14.45" customHeight="1">
      <c r="A5" s="1232" t="s">
        <v>359</v>
      </c>
      <c r="B5" s="1232"/>
      <c r="C5" s="1232"/>
      <c r="D5" s="1232"/>
      <c r="E5" s="1232"/>
      <c r="F5" s="1234" t="s">
        <v>318</v>
      </c>
      <c r="G5" s="1235"/>
      <c r="H5" s="1236"/>
      <c r="I5" s="1234" t="s">
        <v>825</v>
      </c>
      <c r="J5" s="1236"/>
    </row>
    <row r="6" spans="1:10">
      <c r="A6" s="1232"/>
      <c r="B6" s="1232"/>
      <c r="C6" s="1232"/>
      <c r="D6" s="1232"/>
      <c r="E6" s="1232"/>
      <c r="F6" s="1237"/>
      <c r="G6" s="1238"/>
      <c r="H6" s="1239"/>
      <c r="I6" s="1237"/>
      <c r="J6" s="1239"/>
    </row>
    <row r="7" spans="1:10">
      <c r="A7" s="1232"/>
      <c r="B7" s="1232"/>
      <c r="C7" s="1232"/>
      <c r="D7" s="1232"/>
      <c r="E7" s="1232"/>
      <c r="F7" s="1240"/>
      <c r="G7" s="1240"/>
      <c r="H7" s="1240"/>
      <c r="I7" s="1240"/>
      <c r="J7" s="1240"/>
    </row>
    <row r="8" spans="1:10">
      <c r="A8" s="1232"/>
      <c r="B8" s="1232"/>
      <c r="C8" s="1232"/>
      <c r="D8" s="1232"/>
      <c r="E8" s="1232"/>
      <c r="F8" s="1240"/>
      <c r="G8" s="1240"/>
      <c r="H8" s="1240"/>
      <c r="I8" s="1240"/>
      <c r="J8" s="1240"/>
    </row>
    <row r="9" spans="1:10">
      <c r="A9" s="1232"/>
      <c r="B9" s="1232"/>
      <c r="C9" s="1232"/>
      <c r="D9" s="1232"/>
      <c r="E9" s="1232"/>
      <c r="F9" s="1240"/>
      <c r="G9" s="1240"/>
      <c r="H9" s="1240"/>
      <c r="I9" s="1240"/>
      <c r="J9" s="1240"/>
    </row>
    <row r="10" spans="1:10" ht="14.45" customHeight="1">
      <c r="A10" s="1232" t="s">
        <v>319</v>
      </c>
      <c r="B10" s="1232"/>
      <c r="C10" s="1232"/>
      <c r="D10" s="1232"/>
      <c r="E10" s="1232"/>
      <c r="F10" s="1232"/>
      <c r="G10" s="1232"/>
      <c r="H10" s="1232"/>
      <c r="I10" s="1232"/>
      <c r="J10" s="1232"/>
    </row>
    <row r="11" spans="1:10">
      <c r="A11" s="1232"/>
      <c r="B11" s="1232"/>
      <c r="C11" s="1232"/>
      <c r="D11" s="1232"/>
      <c r="E11" s="1232"/>
      <c r="F11" s="1232"/>
      <c r="G11" s="1232"/>
      <c r="H11" s="1232"/>
      <c r="I11" s="1232"/>
      <c r="J11" s="1232"/>
    </row>
    <row r="12" spans="1:10">
      <c r="A12" s="1232"/>
      <c r="B12" s="1232"/>
      <c r="C12" s="1232"/>
      <c r="D12" s="1232"/>
      <c r="E12" s="1232"/>
      <c r="F12" s="1232"/>
      <c r="G12" s="1232"/>
      <c r="H12" s="1232"/>
      <c r="I12" s="1232"/>
      <c r="J12" s="1232"/>
    </row>
    <row r="13" spans="1:10">
      <c r="A13" s="1232"/>
      <c r="B13" s="1232"/>
      <c r="C13" s="1232"/>
      <c r="D13" s="1232"/>
      <c r="E13" s="1232"/>
      <c r="F13" s="1232"/>
      <c r="G13" s="1232"/>
      <c r="H13" s="1232"/>
      <c r="I13" s="1232"/>
      <c r="J13" s="1232"/>
    </row>
    <row r="14" spans="1:10">
      <c r="A14" s="1232"/>
      <c r="B14" s="1232"/>
      <c r="C14" s="1232"/>
      <c r="D14" s="1232"/>
      <c r="E14" s="1232"/>
      <c r="F14" s="1232"/>
      <c r="G14" s="1232"/>
      <c r="H14" s="1232"/>
      <c r="I14" s="1232"/>
      <c r="J14" s="1232"/>
    </row>
    <row r="15" spans="1:10">
      <c r="A15" s="1232"/>
      <c r="B15" s="1232"/>
      <c r="C15" s="1232"/>
      <c r="D15" s="1232"/>
      <c r="E15" s="1232"/>
      <c r="F15" s="1232"/>
      <c r="G15" s="1232"/>
      <c r="H15" s="1232"/>
      <c r="I15" s="1232"/>
      <c r="J15" s="1232"/>
    </row>
    <row r="16" spans="1:10">
      <c r="A16" s="161" t="s">
        <v>320</v>
      </c>
      <c r="B16" s="1243" t="s">
        <v>321</v>
      </c>
      <c r="C16" s="1244"/>
      <c r="D16" s="1244"/>
      <c r="E16" s="1244"/>
      <c r="F16" s="1244"/>
      <c r="G16" s="1244"/>
      <c r="H16" s="1245"/>
      <c r="I16" s="1240" t="s">
        <v>167</v>
      </c>
      <c r="J16" s="1240"/>
    </row>
    <row r="17" spans="1:10">
      <c r="A17" s="162"/>
      <c r="B17" s="163"/>
      <c r="C17" s="164"/>
      <c r="D17" s="164"/>
      <c r="E17" s="164"/>
      <c r="F17" s="164"/>
      <c r="G17" s="164"/>
      <c r="H17" s="165"/>
      <c r="I17" s="166"/>
      <c r="J17" s="167"/>
    </row>
    <row r="18" spans="1:10">
      <c r="A18" s="168">
        <v>1</v>
      </c>
      <c r="B18" s="1246" t="s">
        <v>322</v>
      </c>
      <c r="C18" s="1247"/>
      <c r="D18" s="1247"/>
      <c r="E18" s="1247"/>
      <c r="F18" s="1247"/>
      <c r="G18" s="1247"/>
      <c r="H18" s="1248"/>
      <c r="I18" s="1249">
        <v>162634</v>
      </c>
      <c r="J18" s="1250"/>
    </row>
    <row r="19" spans="1:10">
      <c r="A19" s="168"/>
      <c r="B19" s="1246"/>
      <c r="C19" s="1247"/>
      <c r="D19" s="1247"/>
      <c r="E19" s="1247"/>
      <c r="F19" s="1247"/>
      <c r="G19" s="1247"/>
      <c r="H19" s="1248"/>
      <c r="I19" s="1251"/>
      <c r="J19" s="1250"/>
    </row>
    <row r="20" spans="1:10">
      <c r="A20" s="168"/>
      <c r="B20" s="169"/>
      <c r="C20" s="170"/>
      <c r="D20" s="170"/>
      <c r="E20" s="170"/>
      <c r="F20" s="170"/>
      <c r="G20" s="170"/>
      <c r="H20" s="171"/>
      <c r="I20" s="172"/>
      <c r="J20" s="173"/>
    </row>
    <row r="21" spans="1:10">
      <c r="A21" s="168"/>
      <c r="B21" s="169" t="s">
        <v>334</v>
      </c>
      <c r="C21" s="170"/>
      <c r="D21" s="170"/>
      <c r="E21" s="170"/>
      <c r="F21" s="170"/>
      <c r="G21" s="170"/>
      <c r="H21" s="171"/>
      <c r="I21" s="1252">
        <f>+I18*18%-0.12</f>
        <v>29274</v>
      </c>
      <c r="J21" s="1253"/>
    </row>
    <row r="22" spans="1:10">
      <c r="A22" s="168"/>
      <c r="B22" s="169"/>
      <c r="C22" s="170"/>
      <c r="D22" s="170"/>
      <c r="E22" s="170"/>
      <c r="F22" s="170"/>
      <c r="G22" s="170"/>
      <c r="H22" s="171"/>
      <c r="I22" s="172"/>
      <c r="J22" s="173"/>
    </row>
    <row r="23" spans="1:10">
      <c r="A23" s="174"/>
      <c r="B23" s="175"/>
      <c r="C23" s="176"/>
      <c r="D23" s="176"/>
      <c r="E23" s="176"/>
      <c r="F23" s="176"/>
      <c r="G23" s="176"/>
      <c r="H23" s="177" t="s">
        <v>323</v>
      </c>
      <c r="I23" s="1254">
        <f>+I18+I21</f>
        <v>191908</v>
      </c>
      <c r="J23" s="1255"/>
    </row>
    <row r="24" spans="1:10">
      <c r="A24" s="166"/>
      <c r="B24" s="178"/>
      <c r="C24" s="178"/>
      <c r="D24" s="178"/>
      <c r="E24" s="178"/>
      <c r="F24" s="178"/>
      <c r="G24" s="178"/>
      <c r="H24" s="178"/>
      <c r="I24" s="178"/>
      <c r="J24" s="167"/>
    </row>
    <row r="25" spans="1:10">
      <c r="A25" s="179" t="s">
        <v>324</v>
      </c>
      <c r="B25" s="180"/>
      <c r="C25" s="180"/>
      <c r="D25" s="180"/>
      <c r="E25" s="180"/>
      <c r="F25" s="180"/>
      <c r="G25" s="180"/>
      <c r="H25" s="180"/>
      <c r="I25" s="180"/>
      <c r="J25" s="181"/>
    </row>
    <row r="26" spans="1:10">
      <c r="A26" s="179" t="s">
        <v>325</v>
      </c>
      <c r="B26" s="180"/>
      <c r="C26" s="180"/>
      <c r="D26" s="180"/>
      <c r="E26" s="180"/>
      <c r="F26" s="180"/>
      <c r="G26" s="180"/>
      <c r="H26" s="180"/>
      <c r="I26" s="180"/>
      <c r="J26" s="181"/>
    </row>
    <row r="27" spans="1:10">
      <c r="A27" s="179"/>
      <c r="B27" s="180"/>
      <c r="C27" s="180"/>
      <c r="D27" s="180"/>
      <c r="E27" s="180"/>
      <c r="F27" s="180"/>
      <c r="G27" s="180"/>
      <c r="H27" s="180"/>
      <c r="I27" s="180"/>
      <c r="J27" s="181"/>
    </row>
    <row r="28" spans="1:10">
      <c r="A28" s="179" t="s">
        <v>335</v>
      </c>
      <c r="B28" s="180"/>
      <c r="C28" s="180"/>
      <c r="D28" s="180"/>
      <c r="E28" s="180"/>
      <c r="F28" s="180"/>
      <c r="G28" s="180"/>
      <c r="H28" s="180"/>
      <c r="I28" s="180"/>
      <c r="J28" s="181"/>
    </row>
    <row r="29" spans="1:10">
      <c r="A29" s="179" t="s">
        <v>326</v>
      </c>
      <c r="B29" s="180"/>
      <c r="C29" s="180"/>
      <c r="D29" s="180"/>
      <c r="E29" s="180"/>
      <c r="F29" s="180"/>
      <c r="G29" s="180"/>
      <c r="H29" s="180"/>
      <c r="I29" s="180"/>
      <c r="J29" s="181"/>
    </row>
    <row r="30" spans="1:10">
      <c r="A30" s="179" t="s">
        <v>327</v>
      </c>
      <c r="B30" s="180"/>
      <c r="C30" s="180"/>
      <c r="D30" s="180"/>
      <c r="E30" s="180"/>
      <c r="F30" s="180"/>
      <c r="G30" s="180"/>
      <c r="H30" s="180"/>
      <c r="I30" s="180"/>
      <c r="J30" s="181"/>
    </row>
    <row r="31" spans="1:10">
      <c r="A31" s="179"/>
      <c r="B31" s="180"/>
      <c r="C31" s="180"/>
      <c r="D31" s="180"/>
      <c r="E31" s="180"/>
      <c r="F31" s="180"/>
      <c r="G31" s="180"/>
      <c r="H31" s="180"/>
      <c r="I31" s="180"/>
      <c r="J31" s="181"/>
    </row>
    <row r="32" spans="1:10">
      <c r="A32" s="179"/>
      <c r="B32" s="180"/>
      <c r="C32" s="180"/>
      <c r="D32" s="180"/>
      <c r="E32" s="1241" t="s">
        <v>328</v>
      </c>
      <c r="F32" s="1241"/>
      <c r="G32" s="1241"/>
      <c r="H32" s="1241"/>
      <c r="I32" s="1241"/>
      <c r="J32" s="181"/>
    </row>
    <row r="33" spans="1:10">
      <c r="A33" s="182"/>
      <c r="J33" s="183"/>
    </row>
    <row r="34" spans="1:10">
      <c r="A34" s="182"/>
      <c r="J34" s="183"/>
    </row>
    <row r="35" spans="1:10">
      <c r="A35" s="182"/>
      <c r="J35" s="183"/>
    </row>
    <row r="36" spans="1:10">
      <c r="A36" s="182"/>
      <c r="E36" s="1242" t="s">
        <v>329</v>
      </c>
      <c r="F36" s="1242"/>
      <c r="G36" s="1242"/>
      <c r="H36" s="1242"/>
      <c r="J36" s="183"/>
    </row>
    <row r="37" spans="1:10">
      <c r="A37" s="184"/>
      <c r="B37" s="185"/>
      <c r="C37" s="185"/>
      <c r="D37" s="185"/>
      <c r="E37" s="185"/>
      <c r="F37" s="185"/>
      <c r="G37" s="185"/>
      <c r="H37" s="185"/>
      <c r="I37" s="185"/>
      <c r="J37" s="186"/>
    </row>
  </sheetData>
  <mergeCells count="14">
    <mergeCell ref="E32:I32"/>
    <mergeCell ref="E36:H36"/>
    <mergeCell ref="B16:H16"/>
    <mergeCell ref="I16:J16"/>
    <mergeCell ref="B18:H19"/>
    <mergeCell ref="I18:J19"/>
    <mergeCell ref="I21:J21"/>
    <mergeCell ref="I23:J23"/>
    <mergeCell ref="A10:J15"/>
    <mergeCell ref="A4:J4"/>
    <mergeCell ref="A5:E9"/>
    <mergeCell ref="F5:H6"/>
    <mergeCell ref="I5:J6"/>
    <mergeCell ref="F7:J9"/>
  </mergeCells>
  <pageMargins left="0.5" right="0.5" top="1.2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0"/>
  <sheetViews>
    <sheetView view="pageBreakPreview" zoomScale="60" workbookViewId="0">
      <selection activeCell="A13" sqref="A13:C13"/>
    </sheetView>
  </sheetViews>
  <sheetFormatPr defaultRowHeight="15"/>
  <cols>
    <col min="1" max="1" width="9.7109375" customWidth="1"/>
    <col min="2" max="2" width="32" bestFit="1" customWidth="1"/>
    <col min="3" max="3" width="26" customWidth="1"/>
    <col min="4" max="4" width="4.42578125" customWidth="1"/>
    <col min="5" max="5" width="23" customWidth="1"/>
    <col min="6" max="6" width="41.28515625" customWidth="1"/>
    <col min="7" max="7" width="6.5703125" customWidth="1"/>
  </cols>
  <sheetData>
    <row r="1" spans="1:6" ht="90" customHeight="1" thickBot="1"/>
    <row r="2" spans="1:6" ht="29.25" customHeight="1" thickBot="1">
      <c r="A2" s="1061" t="s">
        <v>7</v>
      </c>
      <c r="B2" s="1062"/>
      <c r="C2" s="1062"/>
      <c r="D2" s="1062"/>
      <c r="E2" s="1062"/>
      <c r="F2" s="1063"/>
    </row>
    <row r="3" spans="1:6" ht="9" customHeight="1" thickBot="1">
      <c r="A3" s="3"/>
      <c r="B3" s="3"/>
      <c r="C3" s="3"/>
      <c r="D3" s="3"/>
      <c r="E3" s="3"/>
      <c r="F3" s="3"/>
    </row>
    <row r="4" spans="1:6" ht="27.75" customHeight="1" thickBot="1">
      <c r="A4" s="38" t="s">
        <v>46</v>
      </c>
      <c r="B4" s="40"/>
      <c r="C4" s="40"/>
      <c r="D4" s="41"/>
      <c r="E4" s="41"/>
      <c r="F4" s="42" t="s">
        <v>230</v>
      </c>
    </row>
    <row r="5" spans="1:6" ht="27.75" customHeight="1" thickBot="1">
      <c r="A5" s="39" t="s">
        <v>40</v>
      </c>
      <c r="B5" s="4"/>
      <c r="C5" s="4"/>
      <c r="D5" s="4"/>
      <c r="E5" s="4"/>
      <c r="F5" s="71" t="s">
        <v>212</v>
      </c>
    </row>
    <row r="6" spans="1:6" ht="12" customHeight="1" thickBot="1">
      <c r="A6" s="5"/>
      <c r="B6" s="5"/>
      <c r="C6" s="5"/>
      <c r="D6" s="5"/>
      <c r="E6" s="5"/>
      <c r="F6" s="5"/>
    </row>
    <row r="7" spans="1:6" ht="22.5" customHeight="1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7.5" customHeight="1">
      <c r="A8" s="18"/>
      <c r="B8" s="19"/>
      <c r="C8" s="20"/>
      <c r="D8" s="7"/>
      <c r="E8" s="1075"/>
      <c r="F8" s="1076"/>
    </row>
    <row r="9" spans="1:6" ht="34.15" customHeight="1">
      <c r="A9" s="1067" t="s">
        <v>1</v>
      </c>
      <c r="B9" s="1068"/>
      <c r="C9" s="1069"/>
      <c r="D9" s="8"/>
      <c r="E9" s="1067" t="s">
        <v>57</v>
      </c>
      <c r="F9" s="1069"/>
    </row>
    <row r="10" spans="1:6" ht="24" customHeight="1">
      <c r="A10" s="1070" t="s">
        <v>2</v>
      </c>
      <c r="B10" s="1071"/>
      <c r="C10" s="1072"/>
      <c r="D10" s="7"/>
      <c r="E10" s="1067" t="s">
        <v>58</v>
      </c>
      <c r="F10" s="1069"/>
    </row>
    <row r="11" spans="1:6" ht="24" customHeight="1">
      <c r="A11" s="1070" t="s">
        <v>3</v>
      </c>
      <c r="B11" s="1071"/>
      <c r="C11" s="1072"/>
      <c r="D11" s="7"/>
      <c r="E11" s="1073" t="s">
        <v>35</v>
      </c>
      <c r="F11" s="1074"/>
    </row>
    <row r="12" spans="1:6" ht="24" customHeight="1">
      <c r="A12" s="1070" t="s">
        <v>14</v>
      </c>
      <c r="B12" s="1071"/>
      <c r="C12" s="1072"/>
      <c r="D12" s="7"/>
      <c r="E12" s="1073" t="s">
        <v>36</v>
      </c>
      <c r="F12" s="1074"/>
    </row>
    <row r="13" spans="1:6" s="1" customFormat="1" ht="24" customHeight="1">
      <c r="A13" s="1070" t="s">
        <v>4</v>
      </c>
      <c r="B13" s="1071"/>
      <c r="C13" s="1072"/>
      <c r="D13" s="9"/>
      <c r="E13" s="1073" t="s">
        <v>37</v>
      </c>
      <c r="F13" s="1074"/>
    </row>
    <row r="14" spans="1:6" s="1" customFormat="1" ht="24" customHeight="1">
      <c r="A14" s="35" t="s">
        <v>33</v>
      </c>
      <c r="B14" s="36"/>
      <c r="C14" s="37"/>
      <c r="D14" s="9"/>
      <c r="E14" s="1075"/>
      <c r="F14" s="1076"/>
    </row>
    <row r="15" spans="1:6" s="1" customFormat="1" ht="24" customHeight="1" thickBot="1">
      <c r="A15" s="35" t="s">
        <v>53</v>
      </c>
      <c r="B15" s="36"/>
      <c r="C15" s="37"/>
      <c r="D15" s="9"/>
      <c r="E15" s="35" t="s">
        <v>59</v>
      </c>
      <c r="F15" s="37"/>
    </row>
    <row r="16" spans="1:6" ht="24" customHeight="1" thickBot="1">
      <c r="A16" s="1077" t="s">
        <v>5</v>
      </c>
      <c r="B16" s="1078"/>
      <c r="C16" s="1079"/>
      <c r="D16" s="10"/>
      <c r="E16" s="1077" t="s">
        <v>39</v>
      </c>
      <c r="F16" s="1079"/>
    </row>
    <row r="17" spans="1:7" ht="3.4" customHeight="1"/>
    <row r="18" spans="1:7" ht="42" customHeight="1">
      <c r="A18" s="14" t="s">
        <v>8</v>
      </c>
      <c r="B18" s="14" t="s">
        <v>9</v>
      </c>
      <c r="C18" s="14" t="s">
        <v>25</v>
      </c>
      <c r="D18" s="1058" t="s">
        <v>28</v>
      </c>
      <c r="E18" s="1058"/>
      <c r="F18" s="14" t="s">
        <v>10</v>
      </c>
    </row>
    <row r="19" spans="1:7" ht="31.9" customHeight="1">
      <c r="A19" s="16">
        <v>1</v>
      </c>
      <c r="B19" s="43" t="s">
        <v>48</v>
      </c>
      <c r="C19" s="15" t="s">
        <v>52</v>
      </c>
      <c r="D19" s="1059" t="s">
        <v>49</v>
      </c>
      <c r="E19" s="1059"/>
      <c r="F19" s="34" t="s">
        <v>50</v>
      </c>
      <c r="G19" s="2"/>
    </row>
    <row r="20" spans="1:7" ht="43.5" customHeight="1">
      <c r="A20" s="1049" t="s">
        <v>56</v>
      </c>
      <c r="B20" s="1050"/>
      <c r="C20" s="1051"/>
      <c r="D20" s="1045" t="s">
        <v>32</v>
      </c>
      <c r="E20" s="1046"/>
      <c r="F20" s="27">
        <f>137650</f>
        <v>137650</v>
      </c>
    </row>
    <row r="21" spans="1:7" ht="43.5" customHeight="1">
      <c r="A21" s="1052"/>
      <c r="B21" s="1053"/>
      <c r="C21" s="1054"/>
      <c r="D21" s="1045" t="s">
        <v>29</v>
      </c>
      <c r="E21" s="1046"/>
      <c r="F21" s="27">
        <v>0</v>
      </c>
    </row>
    <row r="22" spans="1:7" ht="47.65" customHeight="1">
      <c r="A22" s="1052"/>
      <c r="B22" s="1053"/>
      <c r="C22" s="1054"/>
      <c r="D22" s="1040" t="s">
        <v>31</v>
      </c>
      <c r="E22" s="1041"/>
      <c r="F22" s="28">
        <f>F20-F21</f>
        <v>137650</v>
      </c>
    </row>
    <row r="23" spans="1:7" ht="43.15" customHeight="1">
      <c r="A23" s="1052" t="s">
        <v>63</v>
      </c>
      <c r="B23" s="1053"/>
      <c r="C23" s="1054"/>
      <c r="D23" s="1045" t="s">
        <v>26</v>
      </c>
      <c r="E23" s="1046"/>
      <c r="F23" s="25"/>
    </row>
    <row r="24" spans="1:7" ht="25.9" customHeight="1">
      <c r="A24" s="1052"/>
      <c r="B24" s="1053"/>
      <c r="C24" s="1054"/>
      <c r="D24" s="1043" t="s">
        <v>11</v>
      </c>
      <c r="E24" s="1044"/>
      <c r="F24" s="24" t="s">
        <v>30</v>
      </c>
    </row>
    <row r="25" spans="1:7" ht="25.9" customHeight="1">
      <c r="A25" s="1052"/>
      <c r="B25" s="1053"/>
      <c r="C25" s="1054"/>
      <c r="D25" s="1043" t="s">
        <v>12</v>
      </c>
      <c r="E25" s="1044"/>
      <c r="F25" s="24" t="s">
        <v>30</v>
      </c>
    </row>
    <row r="26" spans="1:7" ht="25.9" customHeight="1">
      <c r="A26" s="1052" t="s">
        <v>60</v>
      </c>
      <c r="B26" s="1053"/>
      <c r="C26" s="1054"/>
      <c r="D26" s="1043" t="s">
        <v>27</v>
      </c>
      <c r="E26" s="1044"/>
      <c r="F26" s="28">
        <f>F22*18%</f>
        <v>24777</v>
      </c>
    </row>
    <row r="27" spans="1:7" ht="48.4" customHeight="1">
      <c r="A27" s="1055"/>
      <c r="B27" s="1056"/>
      <c r="C27" s="1057"/>
      <c r="D27" s="1047" t="s">
        <v>13</v>
      </c>
      <c r="E27" s="1048"/>
      <c r="F27" s="29">
        <f>F22+F26</f>
        <v>162427</v>
      </c>
    </row>
    <row r="28" spans="1:7" ht="28.5" customHeight="1">
      <c r="A28" s="1042" t="s">
        <v>51</v>
      </c>
      <c r="B28" s="1042"/>
      <c r="C28" s="1042"/>
      <c r="D28" s="1042"/>
      <c r="E28" s="1042"/>
      <c r="F28" s="1042"/>
    </row>
    <row r="29" spans="1:7" ht="16.5" customHeight="1">
      <c r="A29" s="11"/>
      <c r="B29" s="11"/>
      <c r="C29" s="11"/>
      <c r="D29" s="12"/>
      <c r="E29" s="12"/>
      <c r="F29" s="13" t="s">
        <v>22</v>
      </c>
    </row>
    <row r="30" spans="1:7" ht="21">
      <c r="A30" s="5" t="s">
        <v>15</v>
      </c>
      <c r="B30" s="26"/>
      <c r="C30" s="26"/>
      <c r="D30" s="26"/>
      <c r="E30" s="26"/>
      <c r="F30" s="26"/>
    </row>
    <row r="31" spans="1:7" ht="18.75" customHeight="1">
      <c r="A31" s="5" t="s">
        <v>17</v>
      </c>
      <c r="B31" s="26"/>
      <c r="C31" s="26"/>
      <c r="D31" s="26"/>
      <c r="E31" s="1039" t="s">
        <v>20</v>
      </c>
      <c r="F31" s="1039"/>
    </row>
    <row r="32" spans="1:7" ht="18.75" customHeight="1">
      <c r="A32" s="5" t="s">
        <v>18</v>
      </c>
      <c r="B32" s="26"/>
      <c r="C32" s="26"/>
      <c r="D32" s="26"/>
      <c r="E32" s="1060" t="s">
        <v>21</v>
      </c>
      <c r="F32" s="1060"/>
    </row>
    <row r="33" spans="1:6" ht="18.75" customHeight="1">
      <c r="A33" s="5" t="s">
        <v>16</v>
      </c>
      <c r="B33" s="26"/>
      <c r="C33" s="26"/>
      <c r="D33" s="26"/>
      <c r="E33" s="26"/>
      <c r="F33" s="26"/>
    </row>
    <row r="34" spans="1:6" ht="18.75" customHeight="1">
      <c r="A34" s="5" t="s">
        <v>19</v>
      </c>
      <c r="B34" s="26"/>
      <c r="C34" s="26"/>
      <c r="D34" s="26"/>
      <c r="E34" s="26"/>
      <c r="F34" s="26"/>
    </row>
    <row r="35" spans="1:6" ht="18.75" customHeight="1">
      <c r="B35" s="26"/>
      <c r="C35" s="26"/>
      <c r="D35" s="26"/>
      <c r="E35" s="26"/>
      <c r="F35" s="26"/>
    </row>
    <row r="36" spans="1:6" ht="21">
      <c r="A36" s="5" t="s">
        <v>229</v>
      </c>
      <c r="B36" s="5"/>
      <c r="C36" s="26"/>
      <c r="D36" s="26"/>
      <c r="E36" s="1039" t="s">
        <v>23</v>
      </c>
      <c r="F36" s="1039"/>
    </row>
    <row r="37" spans="1:6" ht="23.25" customHeight="1">
      <c r="A37" s="5"/>
      <c r="B37" s="5" t="s">
        <v>228</v>
      </c>
      <c r="C37" s="26"/>
      <c r="D37" s="26"/>
      <c r="E37" s="26"/>
      <c r="F37" s="26"/>
    </row>
    <row r="38" spans="1:6" ht="23.25" customHeight="1">
      <c r="A38" s="26"/>
      <c r="B38" s="26"/>
      <c r="C38" s="26"/>
      <c r="D38" s="26"/>
      <c r="E38" s="26"/>
      <c r="F38" s="26"/>
    </row>
    <row r="39" spans="1:6" ht="23.25" customHeight="1">
      <c r="A39" s="26"/>
      <c r="B39" s="26"/>
      <c r="C39" s="26"/>
      <c r="D39" s="26"/>
      <c r="E39" s="26"/>
      <c r="F39" s="26"/>
    </row>
    <row r="40" spans="1:6" ht="18.75">
      <c r="A40" s="26"/>
      <c r="B40" s="26"/>
      <c r="C40" s="26"/>
      <c r="D40" s="26"/>
      <c r="E40" s="1039" t="s">
        <v>24</v>
      </c>
      <c r="F40" s="1039"/>
    </row>
  </sheetData>
  <mergeCells count="35">
    <mergeCell ref="A2:F2"/>
    <mergeCell ref="A7:C7"/>
    <mergeCell ref="E7:F7"/>
    <mergeCell ref="E8:F8"/>
    <mergeCell ref="A9:C9"/>
    <mergeCell ref="E9:F9"/>
    <mergeCell ref="A10:C10"/>
    <mergeCell ref="E11:F11"/>
    <mergeCell ref="A11:C11"/>
    <mergeCell ref="E12:F12"/>
    <mergeCell ref="A12:C12"/>
    <mergeCell ref="D25:E25"/>
    <mergeCell ref="A13:C13"/>
    <mergeCell ref="E14:F14"/>
    <mergeCell ref="A16:C16"/>
    <mergeCell ref="E16:F16"/>
    <mergeCell ref="D18:E18"/>
    <mergeCell ref="D19:E19"/>
    <mergeCell ref="E13:F13"/>
    <mergeCell ref="E40:F40"/>
    <mergeCell ref="E10:F10"/>
    <mergeCell ref="A26:C27"/>
    <mergeCell ref="D26:E26"/>
    <mergeCell ref="D27:E27"/>
    <mergeCell ref="A28:F28"/>
    <mergeCell ref="E31:F31"/>
    <mergeCell ref="E32:F32"/>
    <mergeCell ref="E36:F36"/>
    <mergeCell ref="A20:C22"/>
    <mergeCell ref="D20:E20"/>
    <mergeCell ref="D21:E21"/>
    <mergeCell ref="D22:E22"/>
    <mergeCell ref="A23:C25"/>
    <mergeCell ref="D23:E23"/>
    <mergeCell ref="D24:E24"/>
  </mergeCells>
  <hyperlinks>
    <hyperlink ref="B37" r:id="rId1" display="sanjit.sharma@sarestates.in"/>
  </hyperlinks>
  <printOptions horizontalCentered="1" verticalCentered="1"/>
  <pageMargins left="0" right="0" top="0" bottom="0" header="0" footer="0"/>
  <pageSetup paperSize="9" scale="70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0000"/>
  </sheetPr>
  <dimension ref="A4:J37"/>
  <sheetViews>
    <sheetView workbookViewId="0">
      <selection activeCell="I16" sqref="I16:J16"/>
    </sheetView>
  </sheetViews>
  <sheetFormatPr defaultColWidth="8.85546875" defaultRowHeight="15.75"/>
  <cols>
    <col min="1" max="16384" width="8.85546875" style="160"/>
  </cols>
  <sheetData>
    <row r="4" spans="1:10">
      <c r="A4" s="1233" t="s">
        <v>317</v>
      </c>
      <c r="B4" s="1233"/>
      <c r="C4" s="1233"/>
      <c r="D4" s="1233"/>
      <c r="E4" s="1233"/>
      <c r="F4" s="1233"/>
      <c r="G4" s="1233"/>
      <c r="H4" s="1233"/>
      <c r="I4" s="1233"/>
      <c r="J4" s="1233"/>
    </row>
    <row r="5" spans="1:10" ht="14.45" customHeight="1">
      <c r="A5" s="1232" t="s">
        <v>359</v>
      </c>
      <c r="B5" s="1232"/>
      <c r="C5" s="1232"/>
      <c r="D5" s="1232"/>
      <c r="E5" s="1232"/>
      <c r="F5" s="1234" t="s">
        <v>330</v>
      </c>
      <c r="G5" s="1235"/>
      <c r="H5" s="1236"/>
      <c r="I5" s="1234" t="s">
        <v>826</v>
      </c>
      <c r="J5" s="1236"/>
    </row>
    <row r="6" spans="1:10">
      <c r="A6" s="1232"/>
      <c r="B6" s="1232"/>
      <c r="C6" s="1232"/>
      <c r="D6" s="1232"/>
      <c r="E6" s="1232"/>
      <c r="F6" s="1237"/>
      <c r="G6" s="1238"/>
      <c r="H6" s="1239"/>
      <c r="I6" s="1237"/>
      <c r="J6" s="1239"/>
    </row>
    <row r="7" spans="1:10">
      <c r="A7" s="1232"/>
      <c r="B7" s="1232"/>
      <c r="C7" s="1232"/>
      <c r="D7" s="1232"/>
      <c r="E7" s="1232"/>
      <c r="F7" s="1240"/>
      <c r="G7" s="1240"/>
      <c r="H7" s="1240"/>
      <c r="I7" s="1240"/>
      <c r="J7" s="1240"/>
    </row>
    <row r="8" spans="1:10">
      <c r="A8" s="1232"/>
      <c r="B8" s="1232"/>
      <c r="C8" s="1232"/>
      <c r="D8" s="1232"/>
      <c r="E8" s="1232"/>
      <c r="F8" s="1240"/>
      <c r="G8" s="1240"/>
      <c r="H8" s="1240"/>
      <c r="I8" s="1240"/>
      <c r="J8" s="1240"/>
    </row>
    <row r="9" spans="1:10">
      <c r="A9" s="1232"/>
      <c r="B9" s="1232"/>
      <c r="C9" s="1232"/>
      <c r="D9" s="1232"/>
      <c r="E9" s="1232"/>
      <c r="F9" s="1240"/>
      <c r="G9" s="1240"/>
      <c r="H9" s="1240"/>
      <c r="I9" s="1240"/>
      <c r="J9" s="1240"/>
    </row>
    <row r="10" spans="1:10" ht="14.45" customHeight="1">
      <c r="A10" s="1232" t="s">
        <v>319</v>
      </c>
      <c r="B10" s="1232"/>
      <c r="C10" s="1232"/>
      <c r="D10" s="1232"/>
      <c r="E10" s="1232"/>
      <c r="F10" s="1232"/>
      <c r="G10" s="1232"/>
      <c r="H10" s="1232"/>
      <c r="I10" s="1232"/>
      <c r="J10" s="1232"/>
    </row>
    <row r="11" spans="1:10">
      <c r="A11" s="1232"/>
      <c r="B11" s="1232"/>
      <c r="C11" s="1232"/>
      <c r="D11" s="1232"/>
      <c r="E11" s="1232"/>
      <c r="F11" s="1232"/>
      <c r="G11" s="1232"/>
      <c r="H11" s="1232"/>
      <c r="I11" s="1232"/>
      <c r="J11" s="1232"/>
    </row>
    <row r="12" spans="1:10">
      <c r="A12" s="1232"/>
      <c r="B12" s="1232"/>
      <c r="C12" s="1232"/>
      <c r="D12" s="1232"/>
      <c r="E12" s="1232"/>
      <c r="F12" s="1232"/>
      <c r="G12" s="1232"/>
      <c r="H12" s="1232"/>
      <c r="I12" s="1232"/>
      <c r="J12" s="1232"/>
    </row>
    <row r="13" spans="1:10">
      <c r="A13" s="1232"/>
      <c r="B13" s="1232"/>
      <c r="C13" s="1232"/>
      <c r="D13" s="1232"/>
      <c r="E13" s="1232"/>
      <c r="F13" s="1232"/>
      <c r="G13" s="1232"/>
      <c r="H13" s="1232"/>
      <c r="I13" s="1232"/>
      <c r="J13" s="1232"/>
    </row>
    <row r="14" spans="1:10">
      <c r="A14" s="1232"/>
      <c r="B14" s="1232"/>
      <c r="C14" s="1232"/>
      <c r="D14" s="1232"/>
      <c r="E14" s="1232"/>
      <c r="F14" s="1232"/>
      <c r="G14" s="1232"/>
      <c r="H14" s="1232"/>
      <c r="I14" s="1232"/>
      <c r="J14" s="1232"/>
    </row>
    <row r="15" spans="1:10">
      <c r="A15" s="1232"/>
      <c r="B15" s="1232"/>
      <c r="C15" s="1232"/>
      <c r="D15" s="1232"/>
      <c r="E15" s="1232"/>
      <c r="F15" s="1232"/>
      <c r="G15" s="1232"/>
      <c r="H15" s="1232"/>
      <c r="I15" s="1232"/>
      <c r="J15" s="1232"/>
    </row>
    <row r="16" spans="1:10">
      <c r="A16" s="161" t="s">
        <v>320</v>
      </c>
      <c r="B16" s="1243" t="s">
        <v>321</v>
      </c>
      <c r="C16" s="1244"/>
      <c r="D16" s="1244"/>
      <c r="E16" s="1244"/>
      <c r="F16" s="1244"/>
      <c r="G16" s="1244"/>
      <c r="H16" s="1245"/>
      <c r="I16" s="1240" t="s">
        <v>167</v>
      </c>
      <c r="J16" s="1240"/>
    </row>
    <row r="17" spans="1:10">
      <c r="A17" s="162"/>
      <c r="B17" s="163"/>
      <c r="C17" s="164"/>
      <c r="D17" s="164"/>
      <c r="E17" s="164"/>
      <c r="F17" s="164"/>
      <c r="G17" s="164"/>
      <c r="H17" s="165"/>
      <c r="I17" s="166"/>
      <c r="J17" s="167"/>
    </row>
    <row r="18" spans="1:10">
      <c r="A18" s="168">
        <v>1</v>
      </c>
      <c r="B18" s="1246" t="s">
        <v>322</v>
      </c>
      <c r="C18" s="1247"/>
      <c r="D18" s="1247"/>
      <c r="E18" s="1247"/>
      <c r="F18" s="1247"/>
      <c r="G18" s="1247"/>
      <c r="H18" s="1248"/>
      <c r="I18" s="1249">
        <v>135526</v>
      </c>
      <c r="J18" s="1250"/>
    </row>
    <row r="19" spans="1:10">
      <c r="A19" s="168"/>
      <c r="B19" s="1246"/>
      <c r="C19" s="1247"/>
      <c r="D19" s="1247"/>
      <c r="E19" s="1247"/>
      <c r="F19" s="1247"/>
      <c r="G19" s="1247"/>
      <c r="H19" s="1248"/>
      <c r="I19" s="1251"/>
      <c r="J19" s="1250"/>
    </row>
    <row r="20" spans="1:10">
      <c r="A20" s="168"/>
      <c r="B20" s="169"/>
      <c r="C20" s="170"/>
      <c r="D20" s="170"/>
      <c r="E20" s="170"/>
      <c r="F20" s="170"/>
      <c r="G20" s="170"/>
      <c r="H20" s="171"/>
      <c r="I20" s="172"/>
      <c r="J20" s="173"/>
    </row>
    <row r="21" spans="1:10">
      <c r="A21" s="168"/>
      <c r="B21" s="169" t="s">
        <v>334</v>
      </c>
      <c r="C21" s="170"/>
      <c r="D21" s="170"/>
      <c r="E21" s="170"/>
      <c r="F21" s="170"/>
      <c r="G21" s="170"/>
      <c r="H21" s="171"/>
      <c r="I21" s="1252">
        <f>+I18*18%-0.68</f>
        <v>24394</v>
      </c>
      <c r="J21" s="1253"/>
    </row>
    <row r="22" spans="1:10">
      <c r="A22" s="168"/>
      <c r="B22" s="169"/>
      <c r="C22" s="170"/>
      <c r="D22" s="170"/>
      <c r="E22" s="170"/>
      <c r="F22" s="170"/>
      <c r="G22" s="170"/>
      <c r="H22" s="171"/>
      <c r="I22" s="172"/>
      <c r="J22" s="173"/>
    </row>
    <row r="23" spans="1:10">
      <c r="A23" s="174"/>
      <c r="B23" s="175"/>
      <c r="C23" s="176"/>
      <c r="D23" s="176"/>
      <c r="E23" s="176"/>
      <c r="F23" s="176"/>
      <c r="G23" s="176"/>
      <c r="H23" s="177" t="s">
        <v>323</v>
      </c>
      <c r="I23" s="1254">
        <f>+I18+I21</f>
        <v>159920</v>
      </c>
      <c r="J23" s="1255"/>
    </row>
    <row r="24" spans="1:10">
      <c r="A24" s="166"/>
      <c r="B24" s="178"/>
      <c r="C24" s="178"/>
      <c r="D24" s="178"/>
      <c r="E24" s="178"/>
      <c r="F24" s="178"/>
      <c r="G24" s="178"/>
      <c r="H24" s="178"/>
      <c r="I24" s="178"/>
      <c r="J24" s="167"/>
    </row>
    <row r="25" spans="1:10">
      <c r="A25" s="179" t="s">
        <v>324</v>
      </c>
      <c r="B25" s="180"/>
      <c r="C25" s="180"/>
      <c r="D25" s="180"/>
      <c r="E25" s="180"/>
      <c r="F25" s="180"/>
      <c r="G25" s="180"/>
      <c r="H25" s="180"/>
      <c r="I25" s="180"/>
      <c r="J25" s="181"/>
    </row>
    <row r="26" spans="1:10">
      <c r="A26" s="179" t="s">
        <v>331</v>
      </c>
      <c r="B26" s="180"/>
      <c r="C26" s="180"/>
      <c r="D26" s="180"/>
      <c r="E26" s="180"/>
      <c r="F26" s="180"/>
      <c r="G26" s="180"/>
      <c r="H26" s="180"/>
      <c r="I26" s="180"/>
      <c r="J26" s="181"/>
    </row>
    <row r="27" spans="1:10">
      <c r="A27" s="179"/>
      <c r="B27" s="180"/>
      <c r="C27" s="180"/>
      <c r="D27" s="180"/>
      <c r="E27" s="180"/>
      <c r="F27" s="180"/>
      <c r="G27" s="180"/>
      <c r="H27" s="180"/>
      <c r="I27" s="180"/>
      <c r="J27" s="181"/>
    </row>
    <row r="28" spans="1:10">
      <c r="A28" s="179" t="s">
        <v>335</v>
      </c>
      <c r="B28" s="180"/>
      <c r="C28" s="180"/>
      <c r="D28" s="180"/>
      <c r="E28" s="180"/>
      <c r="F28" s="180"/>
      <c r="G28" s="180"/>
      <c r="H28" s="180"/>
      <c r="I28" s="180"/>
      <c r="J28" s="181"/>
    </row>
    <row r="29" spans="1:10">
      <c r="A29" s="179" t="s">
        <v>326</v>
      </c>
      <c r="B29" s="180"/>
      <c r="C29" s="180"/>
      <c r="D29" s="180"/>
      <c r="E29" s="180"/>
      <c r="F29" s="180"/>
      <c r="G29" s="180"/>
      <c r="H29" s="180"/>
      <c r="I29" s="180"/>
      <c r="J29" s="181"/>
    </row>
    <row r="30" spans="1:10">
      <c r="A30" s="179" t="s">
        <v>327</v>
      </c>
      <c r="B30" s="180"/>
      <c r="C30" s="180"/>
      <c r="D30" s="180"/>
      <c r="E30" s="180"/>
      <c r="F30" s="180"/>
      <c r="G30" s="180"/>
      <c r="H30" s="180"/>
      <c r="I30" s="180"/>
      <c r="J30" s="181"/>
    </row>
    <row r="31" spans="1:10">
      <c r="A31" s="179"/>
      <c r="B31" s="180"/>
      <c r="C31" s="180"/>
      <c r="D31" s="180"/>
      <c r="E31" s="180"/>
      <c r="F31" s="180"/>
      <c r="G31" s="180"/>
      <c r="H31" s="180"/>
      <c r="I31" s="180"/>
      <c r="J31" s="181"/>
    </row>
    <row r="32" spans="1:10">
      <c r="A32" s="179"/>
      <c r="B32" s="180"/>
      <c r="C32" s="180"/>
      <c r="D32" s="180"/>
      <c r="E32" s="1241" t="s">
        <v>328</v>
      </c>
      <c r="F32" s="1241"/>
      <c r="G32" s="1241"/>
      <c r="H32" s="1241"/>
      <c r="I32" s="1241"/>
      <c r="J32" s="181"/>
    </row>
    <row r="33" spans="1:10">
      <c r="A33" s="182"/>
      <c r="J33" s="183"/>
    </row>
    <row r="34" spans="1:10">
      <c r="A34" s="182"/>
      <c r="J34" s="183"/>
    </row>
    <row r="35" spans="1:10">
      <c r="A35" s="182"/>
      <c r="J35" s="183"/>
    </row>
    <row r="36" spans="1:10">
      <c r="A36" s="182"/>
      <c r="E36" s="1242" t="s">
        <v>329</v>
      </c>
      <c r="F36" s="1242"/>
      <c r="G36" s="1242"/>
      <c r="H36" s="1242"/>
      <c r="J36" s="183"/>
    </row>
    <row r="37" spans="1:10">
      <c r="A37" s="184"/>
      <c r="B37" s="185"/>
      <c r="C37" s="185"/>
      <c r="D37" s="185"/>
      <c r="E37" s="185"/>
      <c r="F37" s="185"/>
      <c r="G37" s="185"/>
      <c r="H37" s="185"/>
      <c r="I37" s="185"/>
      <c r="J37" s="186"/>
    </row>
  </sheetData>
  <mergeCells count="14">
    <mergeCell ref="E32:I32"/>
    <mergeCell ref="E36:H36"/>
    <mergeCell ref="B16:H16"/>
    <mergeCell ref="I16:J16"/>
    <mergeCell ref="B18:H19"/>
    <mergeCell ref="I18:J19"/>
    <mergeCell ref="I21:J21"/>
    <mergeCell ref="I23:J23"/>
    <mergeCell ref="A10:J15"/>
    <mergeCell ref="A4:J4"/>
    <mergeCell ref="A5:E9"/>
    <mergeCell ref="F5:H6"/>
    <mergeCell ref="I5:J6"/>
    <mergeCell ref="F7:J9"/>
  </mergeCells>
  <pageMargins left="0.5" right="0.5" top="1.2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0000"/>
  </sheetPr>
  <dimension ref="A4:J37"/>
  <sheetViews>
    <sheetView workbookViewId="0">
      <selection activeCell="F7" sqref="F7:J9"/>
    </sheetView>
  </sheetViews>
  <sheetFormatPr defaultColWidth="8.85546875" defaultRowHeight="15.75"/>
  <cols>
    <col min="1" max="16384" width="8.85546875" style="160"/>
  </cols>
  <sheetData>
    <row r="4" spans="1:10">
      <c r="A4" s="1233" t="s">
        <v>317</v>
      </c>
      <c r="B4" s="1233"/>
      <c r="C4" s="1233"/>
      <c r="D4" s="1233"/>
      <c r="E4" s="1233"/>
      <c r="F4" s="1233"/>
      <c r="G4" s="1233"/>
      <c r="H4" s="1233"/>
      <c r="I4" s="1233"/>
      <c r="J4" s="1233"/>
    </row>
    <row r="5" spans="1:10" ht="14.45" customHeight="1">
      <c r="A5" s="1232" t="s">
        <v>359</v>
      </c>
      <c r="B5" s="1232"/>
      <c r="C5" s="1232"/>
      <c r="D5" s="1232"/>
      <c r="E5" s="1232"/>
      <c r="F5" s="1234" t="s">
        <v>332</v>
      </c>
      <c r="G5" s="1235"/>
      <c r="H5" s="1236"/>
      <c r="I5" s="1234" t="s">
        <v>826</v>
      </c>
      <c r="J5" s="1236"/>
    </row>
    <row r="6" spans="1:10">
      <c r="A6" s="1232"/>
      <c r="B6" s="1232"/>
      <c r="C6" s="1232"/>
      <c r="D6" s="1232"/>
      <c r="E6" s="1232"/>
      <c r="F6" s="1237"/>
      <c r="G6" s="1238"/>
      <c r="H6" s="1239"/>
      <c r="I6" s="1237"/>
      <c r="J6" s="1239"/>
    </row>
    <row r="7" spans="1:10">
      <c r="A7" s="1232"/>
      <c r="B7" s="1232"/>
      <c r="C7" s="1232"/>
      <c r="D7" s="1232"/>
      <c r="E7" s="1232"/>
      <c r="F7" s="1240"/>
      <c r="G7" s="1240"/>
      <c r="H7" s="1240"/>
      <c r="I7" s="1240"/>
      <c r="J7" s="1240"/>
    </row>
    <row r="8" spans="1:10">
      <c r="A8" s="1232"/>
      <c r="B8" s="1232"/>
      <c r="C8" s="1232"/>
      <c r="D8" s="1232"/>
      <c r="E8" s="1232"/>
      <c r="F8" s="1240"/>
      <c r="G8" s="1240"/>
      <c r="H8" s="1240"/>
      <c r="I8" s="1240"/>
      <c r="J8" s="1240"/>
    </row>
    <row r="9" spans="1:10">
      <c r="A9" s="1232"/>
      <c r="B9" s="1232"/>
      <c r="C9" s="1232"/>
      <c r="D9" s="1232"/>
      <c r="E9" s="1232"/>
      <c r="F9" s="1240"/>
      <c r="G9" s="1240"/>
      <c r="H9" s="1240"/>
      <c r="I9" s="1240"/>
      <c r="J9" s="1240"/>
    </row>
    <row r="10" spans="1:10" ht="14.45" customHeight="1">
      <c r="A10" s="1232" t="s">
        <v>319</v>
      </c>
      <c r="B10" s="1232"/>
      <c r="C10" s="1232"/>
      <c r="D10" s="1232"/>
      <c r="E10" s="1232"/>
      <c r="F10" s="1232"/>
      <c r="G10" s="1232"/>
      <c r="H10" s="1232"/>
      <c r="I10" s="1232"/>
      <c r="J10" s="1232"/>
    </row>
    <row r="11" spans="1:10">
      <c r="A11" s="1232"/>
      <c r="B11" s="1232"/>
      <c r="C11" s="1232"/>
      <c r="D11" s="1232"/>
      <c r="E11" s="1232"/>
      <c r="F11" s="1232"/>
      <c r="G11" s="1232"/>
      <c r="H11" s="1232"/>
      <c r="I11" s="1232"/>
      <c r="J11" s="1232"/>
    </row>
    <row r="12" spans="1:10">
      <c r="A12" s="1232"/>
      <c r="B12" s="1232"/>
      <c r="C12" s="1232"/>
      <c r="D12" s="1232"/>
      <c r="E12" s="1232"/>
      <c r="F12" s="1232"/>
      <c r="G12" s="1232"/>
      <c r="H12" s="1232"/>
      <c r="I12" s="1232"/>
      <c r="J12" s="1232"/>
    </row>
    <row r="13" spans="1:10">
      <c r="A13" s="1232"/>
      <c r="B13" s="1232"/>
      <c r="C13" s="1232"/>
      <c r="D13" s="1232"/>
      <c r="E13" s="1232"/>
      <c r="F13" s="1232"/>
      <c r="G13" s="1232"/>
      <c r="H13" s="1232"/>
      <c r="I13" s="1232"/>
      <c r="J13" s="1232"/>
    </row>
    <row r="14" spans="1:10">
      <c r="A14" s="1232"/>
      <c r="B14" s="1232"/>
      <c r="C14" s="1232"/>
      <c r="D14" s="1232"/>
      <c r="E14" s="1232"/>
      <c r="F14" s="1232"/>
      <c r="G14" s="1232"/>
      <c r="H14" s="1232"/>
      <c r="I14" s="1232"/>
      <c r="J14" s="1232"/>
    </row>
    <row r="15" spans="1:10">
      <c r="A15" s="1232"/>
      <c r="B15" s="1232"/>
      <c r="C15" s="1232"/>
      <c r="D15" s="1232"/>
      <c r="E15" s="1232"/>
      <c r="F15" s="1232"/>
      <c r="G15" s="1232"/>
      <c r="H15" s="1232"/>
      <c r="I15" s="1232"/>
      <c r="J15" s="1232"/>
    </row>
    <row r="16" spans="1:10">
      <c r="A16" s="161" t="s">
        <v>320</v>
      </c>
      <c r="B16" s="1243" t="s">
        <v>321</v>
      </c>
      <c r="C16" s="1244"/>
      <c r="D16" s="1244"/>
      <c r="E16" s="1244"/>
      <c r="F16" s="1244"/>
      <c r="G16" s="1244"/>
      <c r="H16" s="1245"/>
      <c r="I16" s="1240" t="s">
        <v>167</v>
      </c>
      <c r="J16" s="1240"/>
    </row>
    <row r="17" spans="1:10">
      <c r="A17" s="162"/>
      <c r="B17" s="163"/>
      <c r="C17" s="164"/>
      <c r="D17" s="164"/>
      <c r="E17" s="164"/>
      <c r="F17" s="164"/>
      <c r="G17" s="164"/>
      <c r="H17" s="165"/>
      <c r="I17" s="166"/>
      <c r="J17" s="167"/>
    </row>
    <row r="18" spans="1:10">
      <c r="A18" s="168">
        <v>1</v>
      </c>
      <c r="B18" s="1246" t="s">
        <v>322</v>
      </c>
      <c r="C18" s="1247"/>
      <c r="D18" s="1247"/>
      <c r="E18" s="1247"/>
      <c r="F18" s="1247"/>
      <c r="G18" s="1247"/>
      <c r="H18" s="1248"/>
      <c r="I18" s="1249">
        <v>135526</v>
      </c>
      <c r="J18" s="1250"/>
    </row>
    <row r="19" spans="1:10">
      <c r="A19" s="168"/>
      <c r="B19" s="1246"/>
      <c r="C19" s="1247"/>
      <c r="D19" s="1247"/>
      <c r="E19" s="1247"/>
      <c r="F19" s="1247"/>
      <c r="G19" s="1247"/>
      <c r="H19" s="1248"/>
      <c r="I19" s="1251"/>
      <c r="J19" s="1250"/>
    </row>
    <row r="20" spans="1:10">
      <c r="A20" s="168"/>
      <c r="B20" s="169"/>
      <c r="C20" s="170"/>
      <c r="D20" s="170"/>
      <c r="E20" s="170"/>
      <c r="F20" s="170"/>
      <c r="G20" s="170"/>
      <c r="H20" s="171"/>
      <c r="I20" s="172"/>
      <c r="J20" s="173"/>
    </row>
    <row r="21" spans="1:10">
      <c r="A21" s="168"/>
      <c r="B21" s="169" t="s">
        <v>334</v>
      </c>
      <c r="C21" s="170"/>
      <c r="D21" s="170"/>
      <c r="E21" s="170"/>
      <c r="F21" s="170"/>
      <c r="G21" s="170"/>
      <c r="H21" s="171"/>
      <c r="I21" s="1252">
        <f>+I18*18%-0.68</f>
        <v>24394</v>
      </c>
      <c r="J21" s="1253"/>
    </row>
    <row r="22" spans="1:10">
      <c r="A22" s="168"/>
      <c r="B22" s="169"/>
      <c r="C22" s="170"/>
      <c r="D22" s="170"/>
      <c r="E22" s="170"/>
      <c r="F22" s="170"/>
      <c r="G22" s="170"/>
      <c r="H22" s="171"/>
      <c r="I22" s="172"/>
      <c r="J22" s="173"/>
    </row>
    <row r="23" spans="1:10">
      <c r="A23" s="174"/>
      <c r="B23" s="175"/>
      <c r="C23" s="176"/>
      <c r="D23" s="176"/>
      <c r="E23" s="176"/>
      <c r="F23" s="176"/>
      <c r="G23" s="176"/>
      <c r="H23" s="177" t="s">
        <v>323</v>
      </c>
      <c r="I23" s="1254">
        <f>+I18+I21</f>
        <v>159920</v>
      </c>
      <c r="J23" s="1255"/>
    </row>
    <row r="24" spans="1:10">
      <c r="A24" s="166"/>
      <c r="B24" s="178"/>
      <c r="C24" s="178"/>
      <c r="D24" s="178"/>
      <c r="E24" s="178"/>
      <c r="F24" s="178"/>
      <c r="G24" s="178"/>
      <c r="H24" s="178"/>
      <c r="I24" s="178"/>
      <c r="J24" s="167"/>
    </row>
    <row r="25" spans="1:10">
      <c r="A25" s="179" t="s">
        <v>324</v>
      </c>
      <c r="B25" s="180"/>
      <c r="C25" s="180"/>
      <c r="D25" s="180"/>
      <c r="E25" s="180"/>
      <c r="F25" s="180"/>
      <c r="G25" s="180"/>
      <c r="H25" s="180"/>
      <c r="I25" s="180"/>
      <c r="J25" s="181"/>
    </row>
    <row r="26" spans="1:10">
      <c r="A26" s="179" t="s">
        <v>331</v>
      </c>
      <c r="B26" s="180"/>
      <c r="C26" s="180"/>
      <c r="D26" s="180"/>
      <c r="E26" s="180"/>
      <c r="F26" s="180"/>
      <c r="G26" s="180"/>
      <c r="H26" s="180"/>
      <c r="I26" s="180"/>
      <c r="J26" s="181"/>
    </row>
    <row r="27" spans="1:10">
      <c r="A27" s="179"/>
      <c r="B27" s="180"/>
      <c r="C27" s="180"/>
      <c r="D27" s="180"/>
      <c r="E27" s="180"/>
      <c r="F27" s="180"/>
      <c r="G27" s="180"/>
      <c r="H27" s="180"/>
      <c r="I27" s="180"/>
      <c r="J27" s="181"/>
    </row>
    <row r="28" spans="1:10">
      <c r="A28" s="179" t="s">
        <v>335</v>
      </c>
      <c r="B28" s="180"/>
      <c r="C28" s="180"/>
      <c r="D28" s="180"/>
      <c r="E28" s="180"/>
      <c r="F28" s="180"/>
      <c r="G28" s="180"/>
      <c r="H28" s="180"/>
      <c r="I28" s="180"/>
      <c r="J28" s="181"/>
    </row>
    <row r="29" spans="1:10">
      <c r="A29" s="179" t="s">
        <v>326</v>
      </c>
      <c r="B29" s="180"/>
      <c r="C29" s="180"/>
      <c r="D29" s="180"/>
      <c r="E29" s="180"/>
      <c r="F29" s="180"/>
      <c r="G29" s="180"/>
      <c r="H29" s="180"/>
      <c r="I29" s="180"/>
      <c r="J29" s="181"/>
    </row>
    <row r="30" spans="1:10">
      <c r="A30" s="179" t="s">
        <v>327</v>
      </c>
      <c r="B30" s="180"/>
      <c r="C30" s="180"/>
      <c r="D30" s="180"/>
      <c r="E30" s="180"/>
      <c r="F30" s="180"/>
      <c r="G30" s="180"/>
      <c r="H30" s="180"/>
      <c r="I30" s="180"/>
      <c r="J30" s="181"/>
    </row>
    <row r="31" spans="1:10">
      <c r="A31" s="179"/>
      <c r="B31" s="180"/>
      <c r="C31" s="180"/>
      <c r="D31" s="180"/>
      <c r="E31" s="180"/>
      <c r="F31" s="180"/>
      <c r="G31" s="180"/>
      <c r="H31" s="180"/>
      <c r="I31" s="180"/>
      <c r="J31" s="181"/>
    </row>
    <row r="32" spans="1:10">
      <c r="A32" s="179"/>
      <c r="B32" s="180"/>
      <c r="C32" s="180"/>
      <c r="D32" s="180"/>
      <c r="E32" s="1241" t="s">
        <v>328</v>
      </c>
      <c r="F32" s="1241"/>
      <c r="G32" s="1241"/>
      <c r="H32" s="1241"/>
      <c r="I32" s="1241"/>
      <c r="J32" s="181"/>
    </row>
    <row r="33" spans="1:10">
      <c r="A33" s="182"/>
      <c r="J33" s="183"/>
    </row>
    <row r="34" spans="1:10">
      <c r="A34" s="182"/>
      <c r="J34" s="183"/>
    </row>
    <row r="35" spans="1:10">
      <c r="A35" s="182"/>
      <c r="J35" s="183"/>
    </row>
    <row r="36" spans="1:10">
      <c r="A36" s="182"/>
      <c r="E36" s="1242" t="s">
        <v>329</v>
      </c>
      <c r="F36" s="1242"/>
      <c r="G36" s="1242"/>
      <c r="H36" s="1242"/>
      <c r="J36" s="183"/>
    </row>
    <row r="37" spans="1:10">
      <c r="A37" s="184"/>
      <c r="B37" s="185"/>
      <c r="C37" s="185"/>
      <c r="D37" s="185"/>
      <c r="E37" s="185"/>
      <c r="F37" s="185"/>
      <c r="G37" s="185"/>
      <c r="H37" s="185"/>
      <c r="I37" s="185"/>
      <c r="J37" s="186"/>
    </row>
  </sheetData>
  <mergeCells count="14">
    <mergeCell ref="E32:I32"/>
    <mergeCell ref="E36:H36"/>
    <mergeCell ref="B16:H16"/>
    <mergeCell ref="I16:J16"/>
    <mergeCell ref="B18:H19"/>
    <mergeCell ref="I18:J19"/>
    <mergeCell ref="I21:J21"/>
    <mergeCell ref="I23:J23"/>
    <mergeCell ref="A10:J15"/>
    <mergeCell ref="A4:J4"/>
    <mergeCell ref="A5:E9"/>
    <mergeCell ref="F5:H6"/>
    <mergeCell ref="I5:J6"/>
    <mergeCell ref="F7:J9"/>
  </mergeCells>
  <pageMargins left="0.5" right="0.5" top="1.2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FF0000"/>
  </sheetPr>
  <dimension ref="B4:K37"/>
  <sheetViews>
    <sheetView workbookViewId="0">
      <selection activeCell="G5" sqref="G5:I6"/>
    </sheetView>
  </sheetViews>
  <sheetFormatPr defaultColWidth="8.85546875" defaultRowHeight="15.75"/>
  <cols>
    <col min="1" max="1" width="4.28515625" style="160" customWidth="1"/>
    <col min="2" max="8" width="8.85546875" style="160"/>
    <col min="9" max="9" width="19.140625" style="160" customWidth="1"/>
    <col min="10" max="16384" width="8.85546875" style="160"/>
  </cols>
  <sheetData>
    <row r="4" spans="2:11">
      <c r="B4" s="1233" t="s">
        <v>317</v>
      </c>
      <c r="C4" s="1233"/>
      <c r="D4" s="1233"/>
      <c r="E4" s="1233"/>
      <c r="F4" s="1233"/>
      <c r="G4" s="1233"/>
      <c r="H4" s="1233"/>
      <c r="I4" s="1233"/>
      <c r="J4" s="1233"/>
      <c r="K4" s="1233"/>
    </row>
    <row r="5" spans="2:11" ht="14.45" customHeight="1">
      <c r="B5" s="1232" t="s">
        <v>359</v>
      </c>
      <c r="C5" s="1232"/>
      <c r="D5" s="1232"/>
      <c r="E5" s="1232"/>
      <c r="F5" s="1232"/>
      <c r="G5" s="1234" t="s">
        <v>333</v>
      </c>
      <c r="H5" s="1235"/>
      <c r="I5" s="1236"/>
      <c r="J5" s="1234" t="s">
        <v>826</v>
      </c>
      <c r="K5" s="1236"/>
    </row>
    <row r="6" spans="2:11">
      <c r="B6" s="1232"/>
      <c r="C6" s="1232"/>
      <c r="D6" s="1232"/>
      <c r="E6" s="1232"/>
      <c r="F6" s="1232"/>
      <c r="G6" s="1237"/>
      <c r="H6" s="1238"/>
      <c r="I6" s="1239"/>
      <c r="J6" s="1237"/>
      <c r="K6" s="1239"/>
    </row>
    <row r="7" spans="2:11">
      <c r="B7" s="1232"/>
      <c r="C7" s="1232"/>
      <c r="D7" s="1232"/>
      <c r="E7" s="1232"/>
      <c r="F7" s="1232"/>
      <c r="G7" s="1240"/>
      <c r="H7" s="1240"/>
      <c r="I7" s="1240"/>
      <c r="J7" s="1240"/>
      <c r="K7" s="1240"/>
    </row>
    <row r="8" spans="2:11">
      <c r="B8" s="1232"/>
      <c r="C8" s="1232"/>
      <c r="D8" s="1232"/>
      <c r="E8" s="1232"/>
      <c r="F8" s="1232"/>
      <c r="G8" s="1240"/>
      <c r="H8" s="1240"/>
      <c r="I8" s="1240"/>
      <c r="J8" s="1240"/>
      <c r="K8" s="1240"/>
    </row>
    <row r="9" spans="2:11">
      <c r="B9" s="1232"/>
      <c r="C9" s="1232"/>
      <c r="D9" s="1232"/>
      <c r="E9" s="1232"/>
      <c r="F9" s="1232"/>
      <c r="G9" s="1240"/>
      <c r="H9" s="1240"/>
      <c r="I9" s="1240"/>
      <c r="J9" s="1240"/>
      <c r="K9" s="1240"/>
    </row>
    <row r="10" spans="2:11" ht="14.45" customHeight="1">
      <c r="B10" s="1232" t="s">
        <v>319</v>
      </c>
      <c r="C10" s="1232"/>
      <c r="D10" s="1232"/>
      <c r="E10" s="1232"/>
      <c r="F10" s="1232"/>
      <c r="G10" s="1232"/>
      <c r="H10" s="1232"/>
      <c r="I10" s="1232"/>
      <c r="J10" s="1232"/>
      <c r="K10" s="1232"/>
    </row>
    <row r="11" spans="2:11">
      <c r="B11" s="1232"/>
      <c r="C11" s="1232"/>
      <c r="D11" s="1232"/>
      <c r="E11" s="1232"/>
      <c r="F11" s="1232"/>
      <c r="G11" s="1232"/>
      <c r="H11" s="1232"/>
      <c r="I11" s="1232"/>
      <c r="J11" s="1232"/>
      <c r="K11" s="1232"/>
    </row>
    <row r="12" spans="2:11">
      <c r="B12" s="1232"/>
      <c r="C12" s="1232"/>
      <c r="D12" s="1232"/>
      <c r="E12" s="1232"/>
      <c r="F12" s="1232"/>
      <c r="G12" s="1232"/>
      <c r="H12" s="1232"/>
      <c r="I12" s="1232"/>
      <c r="J12" s="1232"/>
      <c r="K12" s="1232"/>
    </row>
    <row r="13" spans="2:11">
      <c r="B13" s="1232"/>
      <c r="C13" s="1232"/>
      <c r="D13" s="1232"/>
      <c r="E13" s="1232"/>
      <c r="F13" s="1232"/>
      <c r="G13" s="1232"/>
      <c r="H13" s="1232"/>
      <c r="I13" s="1232"/>
      <c r="J13" s="1232"/>
      <c r="K13" s="1232"/>
    </row>
    <row r="14" spans="2:11">
      <c r="B14" s="1232"/>
      <c r="C14" s="1232"/>
      <c r="D14" s="1232"/>
      <c r="E14" s="1232"/>
      <c r="F14" s="1232"/>
      <c r="G14" s="1232"/>
      <c r="H14" s="1232"/>
      <c r="I14" s="1232"/>
      <c r="J14" s="1232"/>
      <c r="K14" s="1232"/>
    </row>
    <row r="15" spans="2:11">
      <c r="B15" s="1232"/>
      <c r="C15" s="1232"/>
      <c r="D15" s="1232"/>
      <c r="E15" s="1232"/>
      <c r="F15" s="1232"/>
      <c r="G15" s="1232"/>
      <c r="H15" s="1232"/>
      <c r="I15" s="1232"/>
      <c r="J15" s="1232"/>
      <c r="K15" s="1232"/>
    </row>
    <row r="16" spans="2:11">
      <c r="B16" s="161" t="s">
        <v>320</v>
      </c>
      <c r="C16" s="1243" t="s">
        <v>321</v>
      </c>
      <c r="D16" s="1244"/>
      <c r="E16" s="1244"/>
      <c r="F16" s="1244"/>
      <c r="G16" s="1244"/>
      <c r="H16" s="1244"/>
      <c r="I16" s="1245"/>
      <c r="J16" s="1240" t="s">
        <v>167</v>
      </c>
      <c r="K16" s="1240"/>
    </row>
    <row r="17" spans="2:11">
      <c r="B17" s="162"/>
      <c r="C17" s="163"/>
      <c r="D17" s="164"/>
      <c r="E17" s="164"/>
      <c r="F17" s="164"/>
      <c r="G17" s="164"/>
      <c r="H17" s="164"/>
      <c r="I17" s="165"/>
      <c r="J17" s="166"/>
      <c r="K17" s="167"/>
    </row>
    <row r="18" spans="2:11">
      <c r="B18" s="168">
        <v>1</v>
      </c>
      <c r="C18" s="1246" t="s">
        <v>322</v>
      </c>
      <c r="D18" s="1247"/>
      <c r="E18" s="1247"/>
      <c r="F18" s="1247"/>
      <c r="G18" s="1247"/>
      <c r="H18" s="1247"/>
      <c r="I18" s="1248"/>
      <c r="J18" s="1249">
        <v>135526</v>
      </c>
      <c r="K18" s="1250"/>
    </row>
    <row r="19" spans="2:11">
      <c r="B19" s="168"/>
      <c r="C19" s="1246"/>
      <c r="D19" s="1247"/>
      <c r="E19" s="1247"/>
      <c r="F19" s="1247"/>
      <c r="G19" s="1247"/>
      <c r="H19" s="1247"/>
      <c r="I19" s="1248"/>
      <c r="J19" s="1251"/>
      <c r="K19" s="1250"/>
    </row>
    <row r="20" spans="2:11">
      <c r="B20" s="168"/>
      <c r="C20" s="169"/>
      <c r="D20" s="170"/>
      <c r="E20" s="170"/>
      <c r="F20" s="170"/>
      <c r="G20" s="170"/>
      <c r="H20" s="170"/>
      <c r="I20" s="171"/>
      <c r="J20" s="172"/>
      <c r="K20" s="173"/>
    </row>
    <row r="21" spans="2:11">
      <c r="B21" s="168"/>
      <c r="C21" s="169" t="s">
        <v>334</v>
      </c>
      <c r="D21" s="170"/>
      <c r="E21" s="170"/>
      <c r="F21" s="170"/>
      <c r="G21" s="170"/>
      <c r="H21" s="170"/>
      <c r="I21" s="171"/>
      <c r="J21" s="1252">
        <f>+J18*18%-0.68</f>
        <v>24394</v>
      </c>
      <c r="K21" s="1253"/>
    </row>
    <row r="22" spans="2:11">
      <c r="B22" s="168"/>
      <c r="C22" s="169"/>
      <c r="D22" s="170"/>
      <c r="E22" s="170"/>
      <c r="F22" s="170"/>
      <c r="G22" s="170"/>
      <c r="H22" s="170"/>
      <c r="I22" s="171"/>
      <c r="J22" s="172"/>
      <c r="K22" s="173"/>
    </row>
    <row r="23" spans="2:11">
      <c r="B23" s="174"/>
      <c r="C23" s="175"/>
      <c r="D23" s="176"/>
      <c r="E23" s="176"/>
      <c r="F23" s="176"/>
      <c r="G23" s="176"/>
      <c r="H23" s="176"/>
      <c r="I23" s="177" t="s">
        <v>323</v>
      </c>
      <c r="J23" s="1254">
        <f>+J18+J21</f>
        <v>159920</v>
      </c>
      <c r="K23" s="1255"/>
    </row>
    <row r="24" spans="2:11">
      <c r="B24" s="166"/>
      <c r="C24" s="178"/>
      <c r="D24" s="178"/>
      <c r="E24" s="178"/>
      <c r="F24" s="178"/>
      <c r="G24" s="178"/>
      <c r="H24" s="178"/>
      <c r="I24" s="178"/>
      <c r="J24" s="178"/>
      <c r="K24" s="167"/>
    </row>
    <row r="25" spans="2:11">
      <c r="B25" s="179" t="s">
        <v>324</v>
      </c>
      <c r="C25" s="180"/>
      <c r="D25" s="180"/>
      <c r="E25" s="180"/>
      <c r="F25" s="180"/>
      <c r="G25" s="180"/>
      <c r="H25" s="180"/>
      <c r="I25" s="180"/>
      <c r="J25" s="180"/>
      <c r="K25" s="181"/>
    </row>
    <row r="26" spans="2:11">
      <c r="B26" s="179" t="s">
        <v>331</v>
      </c>
      <c r="C26" s="180"/>
      <c r="D26" s="180"/>
      <c r="E26" s="180"/>
      <c r="F26" s="180"/>
      <c r="G26" s="180"/>
      <c r="H26" s="180"/>
      <c r="I26" s="180"/>
      <c r="J26" s="180"/>
      <c r="K26" s="181"/>
    </row>
    <row r="27" spans="2:11">
      <c r="B27" s="179"/>
      <c r="C27" s="180"/>
      <c r="D27" s="180"/>
      <c r="E27" s="180"/>
      <c r="F27" s="180"/>
      <c r="G27" s="180"/>
      <c r="H27" s="180"/>
      <c r="I27" s="180"/>
      <c r="J27" s="180"/>
      <c r="K27" s="181"/>
    </row>
    <row r="28" spans="2:11">
      <c r="B28" s="179" t="s">
        <v>335</v>
      </c>
      <c r="C28" s="180"/>
      <c r="D28" s="180"/>
      <c r="E28" s="180"/>
      <c r="F28" s="180"/>
      <c r="G28" s="180"/>
      <c r="H28" s="180"/>
      <c r="I28" s="180"/>
      <c r="J28" s="180"/>
      <c r="K28" s="181"/>
    </row>
    <row r="29" spans="2:11">
      <c r="B29" s="179" t="s">
        <v>326</v>
      </c>
      <c r="C29" s="180"/>
      <c r="D29" s="180"/>
      <c r="E29" s="180"/>
      <c r="F29" s="180"/>
      <c r="G29" s="180"/>
      <c r="H29" s="180"/>
      <c r="I29" s="180"/>
      <c r="J29" s="180"/>
      <c r="K29" s="181"/>
    </row>
    <row r="30" spans="2:11">
      <c r="B30" s="179" t="s">
        <v>327</v>
      </c>
      <c r="C30" s="180"/>
      <c r="D30" s="180"/>
      <c r="E30" s="180"/>
      <c r="F30" s="180"/>
      <c r="G30" s="180"/>
      <c r="H30" s="180"/>
      <c r="I30" s="180"/>
      <c r="J30" s="180"/>
      <c r="K30" s="181"/>
    </row>
    <row r="31" spans="2:11">
      <c r="B31" s="179"/>
      <c r="C31" s="180"/>
      <c r="D31" s="180"/>
      <c r="E31" s="180"/>
      <c r="F31" s="180"/>
      <c r="G31" s="180"/>
      <c r="H31" s="180"/>
      <c r="I31" s="180"/>
      <c r="J31" s="180"/>
      <c r="K31" s="181"/>
    </row>
    <row r="32" spans="2:11">
      <c r="B32" s="179"/>
      <c r="C32" s="180"/>
      <c r="D32" s="180"/>
      <c r="E32" s="180"/>
      <c r="F32" s="1256" t="s">
        <v>328</v>
      </c>
      <c r="G32" s="1256"/>
      <c r="H32" s="1256"/>
      <c r="I32" s="1256"/>
      <c r="J32" s="1256"/>
      <c r="K32" s="181"/>
    </row>
    <row r="33" spans="2:11">
      <c r="B33" s="182"/>
      <c r="K33" s="183"/>
    </row>
    <row r="34" spans="2:11">
      <c r="B34" s="182"/>
      <c r="K34" s="183"/>
    </row>
    <row r="35" spans="2:11">
      <c r="B35" s="182"/>
      <c r="K35" s="183"/>
    </row>
    <row r="36" spans="2:11">
      <c r="B36" s="182"/>
      <c r="F36" s="1242" t="s">
        <v>329</v>
      </c>
      <c r="G36" s="1242"/>
      <c r="H36" s="1242"/>
      <c r="I36" s="1242"/>
      <c r="K36" s="183"/>
    </row>
    <row r="37" spans="2:11">
      <c r="B37" s="184"/>
      <c r="C37" s="185"/>
      <c r="D37" s="185"/>
      <c r="E37" s="185"/>
      <c r="F37" s="185"/>
      <c r="G37" s="185"/>
      <c r="H37" s="185"/>
      <c r="I37" s="185"/>
      <c r="J37" s="185"/>
      <c r="K37" s="186"/>
    </row>
  </sheetData>
  <mergeCells count="14">
    <mergeCell ref="F32:J32"/>
    <mergeCell ref="F36:I36"/>
    <mergeCell ref="C16:I16"/>
    <mergeCell ref="J16:K16"/>
    <mergeCell ref="C18:I19"/>
    <mergeCell ref="J18:K19"/>
    <mergeCell ref="J21:K21"/>
    <mergeCell ref="J23:K23"/>
    <mergeCell ref="B10:K15"/>
    <mergeCell ref="B4:K4"/>
    <mergeCell ref="B5:F9"/>
    <mergeCell ref="G5:I6"/>
    <mergeCell ref="J5:K6"/>
    <mergeCell ref="G7:K9"/>
  </mergeCells>
  <pageMargins left="0.5" right="0.5" top="1.25" bottom="0.75" header="0.3" footer="0.3"/>
  <pageSetup paperSize="9" scale="9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40"/>
  <sheetViews>
    <sheetView view="pageBreakPreview" zoomScale="60" workbookViewId="0">
      <selection activeCell="F6" sqref="F6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26.85546875" customWidth="1"/>
    <col min="6" max="6" width="44.28515625" customWidth="1"/>
    <col min="7" max="7" width="6.28515625" customWidth="1"/>
    <col min="12" max="12" width="9.7109375" bestFit="1" customWidth="1"/>
    <col min="22" max="22" width="13.42578125" bestFit="1" customWidth="1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234</v>
      </c>
      <c r="B4" s="40"/>
      <c r="C4" s="40"/>
      <c r="D4" s="41"/>
      <c r="E4" s="41"/>
      <c r="F4" s="71" t="s">
        <v>336</v>
      </c>
    </row>
    <row r="5" spans="1:6" ht="24" thickBot="1">
      <c r="A5" s="39"/>
      <c r="B5" s="4"/>
      <c r="C5" s="4"/>
      <c r="D5" s="4"/>
      <c r="E5" s="4"/>
      <c r="F5" s="71" t="s">
        <v>674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1</v>
      </c>
      <c r="B9" s="1068"/>
      <c r="C9" s="1069"/>
      <c r="D9" s="8"/>
      <c r="E9" s="1067" t="s">
        <v>246</v>
      </c>
      <c r="F9" s="1069"/>
    </row>
    <row r="10" spans="1:6" ht="23.25">
      <c r="A10" s="1070" t="s">
        <v>2</v>
      </c>
      <c r="B10" s="1071"/>
      <c r="C10" s="1072"/>
      <c r="D10" s="7"/>
      <c r="E10" s="1073" t="s">
        <v>247</v>
      </c>
      <c r="F10" s="1074"/>
    </row>
    <row r="11" spans="1:6" ht="23.25">
      <c r="A11" s="1070" t="s">
        <v>3</v>
      </c>
      <c r="B11" s="1071"/>
      <c r="C11" s="1072"/>
      <c r="D11" s="7"/>
      <c r="E11" s="1073" t="s">
        <v>235</v>
      </c>
      <c r="F11" s="1074"/>
    </row>
    <row r="12" spans="1:6" ht="23.25">
      <c r="A12" s="1070" t="s">
        <v>14</v>
      </c>
      <c r="B12" s="1071"/>
      <c r="C12" s="1072"/>
      <c r="D12" s="7"/>
      <c r="E12" s="1073" t="s">
        <v>236</v>
      </c>
      <c r="F12" s="1074"/>
    </row>
    <row r="13" spans="1:6" s="1" customFormat="1" ht="23.25">
      <c r="A13" s="1070" t="s">
        <v>4</v>
      </c>
      <c r="B13" s="1071"/>
      <c r="C13" s="1072"/>
      <c r="D13" s="9"/>
      <c r="E13" s="1073" t="s">
        <v>237</v>
      </c>
      <c r="F13" s="1074"/>
    </row>
    <row r="14" spans="1:6" s="1" customFormat="1" ht="23.25">
      <c r="A14" s="156" t="s">
        <v>96</v>
      </c>
      <c r="B14" s="157"/>
      <c r="C14" s="158"/>
      <c r="D14" s="9"/>
      <c r="E14" s="1073" t="s">
        <v>238</v>
      </c>
      <c r="F14" s="1074"/>
    </row>
    <row r="15" spans="1:6" s="1" customFormat="1" ht="24" thickBot="1">
      <c r="A15" s="156" t="s">
        <v>89</v>
      </c>
      <c r="B15" s="157"/>
      <c r="C15" s="158"/>
      <c r="D15" s="9"/>
      <c r="E15" s="1070" t="s">
        <v>239</v>
      </c>
      <c r="F15" s="1072"/>
    </row>
    <row r="16" spans="1:6" ht="24" thickBot="1">
      <c r="A16" s="1077" t="s">
        <v>5</v>
      </c>
      <c r="B16" s="1078"/>
      <c r="C16" s="1079"/>
      <c r="D16" s="10"/>
      <c r="E16" s="1077" t="s">
        <v>5</v>
      </c>
      <c r="F16" s="1079"/>
    </row>
    <row r="17" spans="1:12" ht="3.4" customHeight="1">
      <c r="A17" s="60"/>
      <c r="B17" s="61"/>
      <c r="C17" s="61"/>
      <c r="D17" s="61"/>
      <c r="E17" s="61"/>
      <c r="F17" s="62"/>
    </row>
    <row r="18" spans="1:12" ht="42" customHeight="1">
      <c r="A18" s="63" t="s">
        <v>8</v>
      </c>
      <c r="B18" s="14" t="s">
        <v>9</v>
      </c>
      <c r="C18" s="14" t="s">
        <v>25</v>
      </c>
      <c r="D18" s="1058" t="s">
        <v>28</v>
      </c>
      <c r="E18" s="1058"/>
      <c r="F18" s="64" t="s">
        <v>10</v>
      </c>
    </row>
    <row r="19" spans="1:12" ht="52.9" customHeight="1">
      <c r="A19" s="65">
        <v>1</v>
      </c>
      <c r="B19" s="74" t="s">
        <v>338</v>
      </c>
      <c r="C19" s="73" t="s">
        <v>339</v>
      </c>
      <c r="D19" s="1089" t="s">
        <v>340</v>
      </c>
      <c r="E19" s="1089"/>
      <c r="F19" s="75" t="s">
        <v>341</v>
      </c>
      <c r="G19" s="2"/>
    </row>
    <row r="20" spans="1:12" ht="43.5" customHeight="1">
      <c r="A20" s="1081"/>
      <c r="B20" s="1053"/>
      <c r="C20" s="1054"/>
      <c r="D20" s="1040" t="s">
        <v>244</v>
      </c>
      <c r="E20" s="1041"/>
      <c r="F20" s="68" t="s">
        <v>342</v>
      </c>
    </row>
    <row r="21" spans="1:12" ht="47.65" customHeight="1">
      <c r="A21" s="1081"/>
      <c r="B21" s="1053"/>
      <c r="C21" s="1054"/>
      <c r="D21" s="1045" t="s">
        <v>105</v>
      </c>
      <c r="E21" s="1046"/>
      <c r="F21" s="68">
        <v>37413</v>
      </c>
    </row>
    <row r="22" spans="1:12" ht="47.65" customHeight="1">
      <c r="A22" s="159"/>
      <c r="B22" s="154"/>
      <c r="C22" s="155"/>
      <c r="D22" s="1040" t="s">
        <v>248</v>
      </c>
      <c r="E22" s="1041"/>
      <c r="F22" s="68">
        <v>87297</v>
      </c>
    </row>
    <row r="23" spans="1:12" ht="48.6" customHeight="1">
      <c r="A23" s="1081"/>
      <c r="B23" s="1053"/>
      <c r="C23" s="1054"/>
      <c r="D23" s="1045" t="s">
        <v>26</v>
      </c>
      <c r="E23" s="1046"/>
      <c r="F23" s="69"/>
      <c r="L23" s="123"/>
    </row>
    <row r="24" spans="1:12" ht="25.9" customHeight="1">
      <c r="A24" s="1081"/>
      <c r="B24" s="1053"/>
      <c r="C24" s="1054"/>
      <c r="D24" s="1043" t="s">
        <v>11</v>
      </c>
      <c r="E24" s="1044"/>
      <c r="F24" s="68">
        <f>+F22*9%+0.27</f>
        <v>7857</v>
      </c>
    </row>
    <row r="25" spans="1:12" ht="25.9" customHeight="1">
      <c r="A25" s="1081"/>
      <c r="B25" s="1053"/>
      <c r="C25" s="1054"/>
      <c r="D25" s="1043" t="s">
        <v>12</v>
      </c>
      <c r="E25" s="1044"/>
      <c r="F25" s="68">
        <f>+F22*9%+0.27</f>
        <v>7857</v>
      </c>
    </row>
    <row r="26" spans="1:12" ht="25.9" customHeight="1">
      <c r="A26" s="1081" t="s">
        <v>263</v>
      </c>
      <c r="B26" s="1053"/>
      <c r="C26" s="1054"/>
      <c r="D26" s="1043" t="s">
        <v>27</v>
      </c>
      <c r="E26" s="1044"/>
      <c r="F26" s="68" t="s">
        <v>102</v>
      </c>
    </row>
    <row r="27" spans="1:12" ht="52.9" customHeight="1" thickBot="1">
      <c r="A27" s="1082"/>
      <c r="B27" s="1083"/>
      <c r="C27" s="1084"/>
      <c r="D27" s="1085" t="s">
        <v>13</v>
      </c>
      <c r="E27" s="1086"/>
      <c r="F27" s="77">
        <f>+F22+F24+F25</f>
        <v>103011</v>
      </c>
    </row>
    <row r="28" spans="1:12" ht="28.5" customHeight="1">
      <c r="A28" s="1087" t="s">
        <v>343</v>
      </c>
      <c r="B28" s="1087"/>
      <c r="C28" s="1087"/>
      <c r="D28" s="1087"/>
      <c r="E28" s="1087"/>
      <c r="F28" s="1087"/>
    </row>
    <row r="29" spans="1:12" ht="16.5" customHeight="1">
      <c r="A29" s="11"/>
      <c r="B29" s="11"/>
      <c r="C29" s="11"/>
      <c r="D29" s="12"/>
      <c r="E29" s="12"/>
      <c r="F29" s="13" t="s">
        <v>22</v>
      </c>
    </row>
    <row r="30" spans="1:12" ht="23.25">
      <c r="A30" s="78" t="s">
        <v>15</v>
      </c>
      <c r="B30" s="78"/>
      <c r="C30" s="78"/>
      <c r="D30" s="78"/>
      <c r="E30" s="78"/>
      <c r="F30" s="78"/>
    </row>
    <row r="31" spans="1:12" ht="18.75" customHeight="1">
      <c r="A31" s="78" t="s">
        <v>17</v>
      </c>
      <c r="B31" s="78"/>
      <c r="C31" s="78"/>
      <c r="D31" s="78"/>
    </row>
    <row r="32" spans="1:12" ht="18.75" customHeight="1">
      <c r="A32" s="78" t="s">
        <v>18</v>
      </c>
      <c r="B32" s="78"/>
      <c r="C32" s="78"/>
      <c r="D32" s="78"/>
    </row>
    <row r="33" spans="1:6" ht="23.25">
      <c r="A33" s="78" t="s">
        <v>16</v>
      </c>
      <c r="B33" s="78"/>
      <c r="C33" s="78"/>
      <c r="D33" s="78"/>
      <c r="E33" s="1090" t="s">
        <v>20</v>
      </c>
      <c r="F33" s="1090"/>
    </row>
    <row r="34" spans="1:6" ht="23.25">
      <c r="A34" s="78" t="s">
        <v>19</v>
      </c>
      <c r="B34" s="78"/>
      <c r="C34" s="78"/>
      <c r="D34" s="78"/>
      <c r="E34" s="1091" t="s">
        <v>21</v>
      </c>
      <c r="F34" s="1091"/>
    </row>
    <row r="35" spans="1:6" ht="23.25">
      <c r="A35" s="78"/>
      <c r="B35" s="78"/>
      <c r="C35" s="78"/>
      <c r="D35" s="78"/>
      <c r="E35" s="78"/>
      <c r="F35" s="78"/>
    </row>
    <row r="36" spans="1:6" ht="23.25">
      <c r="A36" s="78" t="s">
        <v>229</v>
      </c>
      <c r="B36" s="78"/>
      <c r="C36" s="78"/>
      <c r="D36" s="78"/>
      <c r="E36" s="1090" t="s">
        <v>23</v>
      </c>
      <c r="F36" s="1090"/>
    </row>
    <row r="37" spans="1:6" ht="23.25">
      <c r="A37" s="78"/>
      <c r="B37" s="78" t="s">
        <v>228</v>
      </c>
      <c r="C37" s="78"/>
      <c r="D37" s="78"/>
      <c r="E37" s="78"/>
      <c r="F37" s="78"/>
    </row>
    <row r="38" spans="1:6" ht="23.25">
      <c r="A38" s="78"/>
      <c r="B38" s="78"/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78"/>
      <c r="F39" s="78"/>
    </row>
    <row r="40" spans="1:6" ht="23.25">
      <c r="A40" s="78"/>
      <c r="B40" s="78"/>
      <c r="C40" s="78"/>
      <c r="D40" s="78"/>
      <c r="E40" s="1090" t="s">
        <v>24</v>
      </c>
      <c r="F40" s="1090"/>
    </row>
  </sheetData>
  <mergeCells count="36">
    <mergeCell ref="A2:F2"/>
    <mergeCell ref="A7:C7"/>
    <mergeCell ref="E7:F7"/>
    <mergeCell ref="E8:F8"/>
    <mergeCell ref="A9:C9"/>
    <mergeCell ref="E9:F9"/>
    <mergeCell ref="A10:C10"/>
    <mergeCell ref="E10:F10"/>
    <mergeCell ref="A11:C11"/>
    <mergeCell ref="E11:F11"/>
    <mergeCell ref="A12:C12"/>
    <mergeCell ref="E12:F12"/>
    <mergeCell ref="D22:E22"/>
    <mergeCell ref="A13:C13"/>
    <mergeCell ref="E13:F13"/>
    <mergeCell ref="E14:F14"/>
    <mergeCell ref="E15:F15"/>
    <mergeCell ref="A16:C16"/>
    <mergeCell ref="E16:F16"/>
    <mergeCell ref="D18:E18"/>
    <mergeCell ref="D19:E19"/>
    <mergeCell ref="A20:C21"/>
    <mergeCell ref="D20:E20"/>
    <mergeCell ref="D21:E21"/>
    <mergeCell ref="A23:C25"/>
    <mergeCell ref="D23:E23"/>
    <mergeCell ref="D24:E24"/>
    <mergeCell ref="D25:E25"/>
    <mergeCell ref="A26:C27"/>
    <mergeCell ref="D26:E26"/>
    <mergeCell ref="D27:E27"/>
    <mergeCell ref="A28:F28"/>
    <mergeCell ref="E33:F33"/>
    <mergeCell ref="E34:F34"/>
    <mergeCell ref="E36:F36"/>
    <mergeCell ref="E40:F40"/>
  </mergeCells>
  <hyperlinks>
    <hyperlink ref="B37" r:id="rId1" display="sanjit.sharma@sarestates.in"/>
  </hyperlinks>
  <pageMargins left="0.5" right="0.25" top="1.5" bottom="0.75" header="0.3" footer="0.3"/>
  <pageSetup paperSize="9" scale="60"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40"/>
  <sheetViews>
    <sheetView view="pageBreakPreview" topLeftCell="A22" zoomScale="60" workbookViewId="0">
      <selection activeCell="F6" sqref="F6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26.85546875" customWidth="1"/>
    <col min="6" max="6" width="44.28515625" customWidth="1"/>
    <col min="7" max="7" width="6.28515625" customWidth="1"/>
    <col min="12" max="12" width="9.7109375" bestFit="1" customWidth="1"/>
    <col min="22" max="22" width="13.42578125" bestFit="1" customWidth="1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234</v>
      </c>
      <c r="B4" s="40"/>
      <c r="C4" s="40"/>
      <c r="D4" s="41"/>
      <c r="E4" s="41"/>
      <c r="F4" s="71" t="s">
        <v>344</v>
      </c>
    </row>
    <row r="5" spans="1:6" ht="24" thickBot="1">
      <c r="A5" s="39"/>
      <c r="B5" s="4"/>
      <c r="C5" s="4"/>
      <c r="D5" s="4"/>
      <c r="E5" s="4"/>
      <c r="F5" s="71" t="s">
        <v>673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1</v>
      </c>
      <c r="B9" s="1068"/>
      <c r="C9" s="1069"/>
      <c r="D9" s="8"/>
      <c r="E9" s="1067" t="s">
        <v>246</v>
      </c>
      <c r="F9" s="1069"/>
    </row>
    <row r="10" spans="1:6" ht="23.25">
      <c r="A10" s="1070" t="s">
        <v>2</v>
      </c>
      <c r="B10" s="1071"/>
      <c r="C10" s="1072"/>
      <c r="D10" s="7"/>
      <c r="E10" s="1073" t="s">
        <v>247</v>
      </c>
      <c r="F10" s="1074"/>
    </row>
    <row r="11" spans="1:6" ht="23.25">
      <c r="A11" s="1070" t="s">
        <v>3</v>
      </c>
      <c r="B11" s="1071"/>
      <c r="C11" s="1072"/>
      <c r="D11" s="7"/>
      <c r="E11" s="1073" t="s">
        <v>235</v>
      </c>
      <c r="F11" s="1074"/>
    </row>
    <row r="12" spans="1:6" ht="23.25">
      <c r="A12" s="1070" t="s">
        <v>14</v>
      </c>
      <c r="B12" s="1071"/>
      <c r="C12" s="1072"/>
      <c r="D12" s="7"/>
      <c r="E12" s="1073" t="s">
        <v>236</v>
      </c>
      <c r="F12" s="1074"/>
    </row>
    <row r="13" spans="1:6" s="1" customFormat="1" ht="23.25">
      <c r="A13" s="1070" t="s">
        <v>4</v>
      </c>
      <c r="B13" s="1071"/>
      <c r="C13" s="1072"/>
      <c r="D13" s="9"/>
      <c r="E13" s="1073" t="s">
        <v>237</v>
      </c>
      <c r="F13" s="1074"/>
    </row>
    <row r="14" spans="1:6" s="1" customFormat="1" ht="23.25">
      <c r="A14" s="156" t="s">
        <v>96</v>
      </c>
      <c r="B14" s="157"/>
      <c r="C14" s="158"/>
      <c r="D14" s="9"/>
      <c r="E14" s="1073" t="s">
        <v>238</v>
      </c>
      <c r="F14" s="1074"/>
    </row>
    <row r="15" spans="1:6" s="1" customFormat="1" ht="24" thickBot="1">
      <c r="A15" s="156" t="s">
        <v>89</v>
      </c>
      <c r="B15" s="157"/>
      <c r="C15" s="158"/>
      <c r="D15" s="9"/>
      <c r="E15" s="1070" t="s">
        <v>239</v>
      </c>
      <c r="F15" s="1072"/>
    </row>
    <row r="16" spans="1:6" ht="24" thickBot="1">
      <c r="A16" s="1077" t="s">
        <v>5</v>
      </c>
      <c r="B16" s="1078"/>
      <c r="C16" s="1079"/>
      <c r="D16" s="10"/>
      <c r="E16" s="1077" t="s">
        <v>5</v>
      </c>
      <c r="F16" s="1079"/>
    </row>
    <row r="17" spans="1:12" ht="3.4" customHeight="1">
      <c r="A17" s="60"/>
      <c r="B17" s="61"/>
      <c r="C17" s="61"/>
      <c r="D17" s="61"/>
      <c r="E17" s="61"/>
      <c r="F17" s="62"/>
    </row>
    <row r="18" spans="1:12" ht="42" customHeight="1">
      <c r="A18" s="63" t="s">
        <v>8</v>
      </c>
      <c r="B18" s="14" t="s">
        <v>9</v>
      </c>
      <c r="C18" s="14" t="s">
        <v>25</v>
      </c>
      <c r="D18" s="1058" t="s">
        <v>28</v>
      </c>
      <c r="E18" s="1058"/>
      <c r="F18" s="64" t="s">
        <v>10</v>
      </c>
    </row>
    <row r="19" spans="1:12" ht="52.9" customHeight="1">
      <c r="A19" s="65">
        <v>1</v>
      </c>
      <c r="B19" s="74" t="s">
        <v>345</v>
      </c>
      <c r="C19" s="73" t="s">
        <v>346</v>
      </c>
      <c r="D19" s="1089" t="s">
        <v>347</v>
      </c>
      <c r="E19" s="1089"/>
      <c r="F19" s="75" t="s">
        <v>348</v>
      </c>
      <c r="G19" s="2"/>
    </row>
    <row r="20" spans="1:12" ht="43.5" customHeight="1">
      <c r="A20" s="1081"/>
      <c r="B20" s="1053"/>
      <c r="C20" s="1054"/>
      <c r="D20" s="1040" t="s">
        <v>349</v>
      </c>
      <c r="E20" s="1041"/>
      <c r="F20" s="68" t="s">
        <v>350</v>
      </c>
    </row>
    <row r="21" spans="1:12" ht="47.65" customHeight="1">
      <c r="A21" s="1081"/>
      <c r="B21" s="1053"/>
      <c r="C21" s="1054"/>
      <c r="D21" s="1045" t="s">
        <v>105</v>
      </c>
      <c r="E21" s="1046"/>
      <c r="F21" s="68">
        <v>37683</v>
      </c>
    </row>
    <row r="22" spans="1:12" ht="47.65" customHeight="1">
      <c r="A22" s="159"/>
      <c r="B22" s="154"/>
      <c r="C22" s="155"/>
      <c r="D22" s="1040" t="s">
        <v>248</v>
      </c>
      <c r="E22" s="1041"/>
      <c r="F22" s="68">
        <v>87927</v>
      </c>
    </row>
    <row r="23" spans="1:12" ht="48.6" customHeight="1">
      <c r="A23" s="1081"/>
      <c r="B23" s="1053"/>
      <c r="C23" s="1054"/>
      <c r="D23" s="1045" t="s">
        <v>26</v>
      </c>
      <c r="E23" s="1046"/>
      <c r="F23" s="69"/>
      <c r="L23" s="123"/>
    </row>
    <row r="24" spans="1:12" ht="25.9" customHeight="1">
      <c r="A24" s="1081"/>
      <c r="B24" s="1053"/>
      <c r="C24" s="1054"/>
      <c r="D24" s="1043" t="s">
        <v>11</v>
      </c>
      <c r="E24" s="1044"/>
      <c r="F24" s="68">
        <f>+F22*9%-0.43</f>
        <v>7912.9999999999991</v>
      </c>
    </row>
    <row r="25" spans="1:12" ht="25.9" customHeight="1">
      <c r="A25" s="1081"/>
      <c r="B25" s="1053"/>
      <c r="C25" s="1054"/>
      <c r="D25" s="1043" t="s">
        <v>12</v>
      </c>
      <c r="E25" s="1044"/>
      <c r="F25" s="68">
        <f>+F22*9%-0.43</f>
        <v>7912.9999999999991</v>
      </c>
    </row>
    <row r="26" spans="1:12" ht="25.9" customHeight="1">
      <c r="A26" s="1081" t="s">
        <v>263</v>
      </c>
      <c r="B26" s="1053"/>
      <c r="C26" s="1054"/>
      <c r="D26" s="1043" t="s">
        <v>27</v>
      </c>
      <c r="E26" s="1044"/>
      <c r="F26" s="68" t="s">
        <v>102</v>
      </c>
    </row>
    <row r="27" spans="1:12" ht="52.9" customHeight="1" thickBot="1">
      <c r="A27" s="1082"/>
      <c r="B27" s="1083"/>
      <c r="C27" s="1084"/>
      <c r="D27" s="1085" t="s">
        <v>13</v>
      </c>
      <c r="E27" s="1086"/>
      <c r="F27" s="77">
        <f>+F22+F24+F25</f>
        <v>103753</v>
      </c>
    </row>
    <row r="28" spans="1:12" ht="28.5" customHeight="1">
      <c r="A28" s="1087" t="s">
        <v>358</v>
      </c>
      <c r="B28" s="1087"/>
      <c r="C28" s="1087"/>
      <c r="D28" s="1087"/>
      <c r="E28" s="1087"/>
      <c r="F28" s="1087"/>
    </row>
    <row r="29" spans="1:12" ht="16.5" customHeight="1">
      <c r="A29" s="11"/>
      <c r="B29" s="11"/>
      <c r="C29" s="11"/>
      <c r="D29" s="12"/>
      <c r="E29" s="12"/>
      <c r="F29" s="13" t="s">
        <v>22</v>
      </c>
    </row>
    <row r="30" spans="1:12" ht="23.25">
      <c r="A30" s="78" t="s">
        <v>15</v>
      </c>
      <c r="B30" s="78"/>
      <c r="C30" s="78"/>
      <c r="D30" s="78"/>
      <c r="E30" s="78"/>
      <c r="F30" s="78"/>
    </row>
    <row r="31" spans="1:12" ht="18.75" customHeight="1">
      <c r="A31" s="78" t="s">
        <v>17</v>
      </c>
      <c r="B31" s="78"/>
      <c r="C31" s="78"/>
      <c r="D31" s="78"/>
    </row>
    <row r="32" spans="1:12" ht="18.75" customHeight="1">
      <c r="A32" s="78" t="s">
        <v>18</v>
      </c>
      <c r="B32" s="78"/>
      <c r="C32" s="78"/>
      <c r="D32" s="78"/>
    </row>
    <row r="33" spans="1:6" ht="23.25">
      <c r="A33" s="78" t="s">
        <v>16</v>
      </c>
      <c r="B33" s="78"/>
      <c r="C33" s="78"/>
      <c r="D33" s="78"/>
      <c r="E33" s="1090" t="s">
        <v>20</v>
      </c>
      <c r="F33" s="1090"/>
    </row>
    <row r="34" spans="1:6" ht="23.25">
      <c r="A34" s="78" t="s">
        <v>19</v>
      </c>
      <c r="B34" s="78"/>
      <c r="C34" s="78"/>
      <c r="D34" s="78"/>
      <c r="E34" s="1091" t="s">
        <v>21</v>
      </c>
      <c r="F34" s="1091"/>
    </row>
    <row r="35" spans="1:6" ht="23.25">
      <c r="A35" s="78"/>
      <c r="B35" s="78"/>
      <c r="C35" s="78"/>
      <c r="D35" s="78"/>
      <c r="E35" s="78"/>
      <c r="F35" s="78"/>
    </row>
    <row r="36" spans="1:6" ht="23.25">
      <c r="A36" s="78" t="s">
        <v>229</v>
      </c>
      <c r="B36" s="78"/>
      <c r="C36" s="78"/>
      <c r="D36" s="78"/>
      <c r="E36" s="1090" t="s">
        <v>23</v>
      </c>
      <c r="F36" s="1090"/>
    </row>
    <row r="37" spans="1:6" ht="23.25">
      <c r="A37" s="78"/>
      <c r="B37" s="78" t="s">
        <v>228</v>
      </c>
      <c r="C37" s="78"/>
      <c r="D37" s="78"/>
      <c r="E37" s="78"/>
      <c r="F37" s="78"/>
    </row>
    <row r="38" spans="1:6" ht="23.25">
      <c r="A38" s="78"/>
      <c r="B38" s="78"/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78"/>
      <c r="F39" s="78"/>
    </row>
    <row r="40" spans="1:6" ht="23.25">
      <c r="A40" s="78"/>
      <c r="B40" s="78"/>
      <c r="C40" s="78"/>
      <c r="D40" s="78"/>
      <c r="E40" s="1090" t="s">
        <v>24</v>
      </c>
      <c r="F40" s="1090"/>
    </row>
  </sheetData>
  <mergeCells count="36">
    <mergeCell ref="A2:F2"/>
    <mergeCell ref="A7:C7"/>
    <mergeCell ref="E7:F7"/>
    <mergeCell ref="E8:F8"/>
    <mergeCell ref="A9:C9"/>
    <mergeCell ref="E9:F9"/>
    <mergeCell ref="A10:C10"/>
    <mergeCell ref="E10:F10"/>
    <mergeCell ref="A11:C11"/>
    <mergeCell ref="E11:F11"/>
    <mergeCell ref="A12:C12"/>
    <mergeCell ref="E12:F12"/>
    <mergeCell ref="D22:E22"/>
    <mergeCell ref="A13:C13"/>
    <mergeCell ref="E13:F13"/>
    <mergeCell ref="E14:F14"/>
    <mergeCell ref="E15:F15"/>
    <mergeCell ref="A16:C16"/>
    <mergeCell ref="E16:F16"/>
    <mergeCell ref="D18:E18"/>
    <mergeCell ref="D19:E19"/>
    <mergeCell ref="A20:C21"/>
    <mergeCell ref="D20:E20"/>
    <mergeCell ref="D21:E21"/>
    <mergeCell ref="A23:C25"/>
    <mergeCell ref="D23:E23"/>
    <mergeCell ref="D24:E24"/>
    <mergeCell ref="D25:E25"/>
    <mergeCell ref="A26:C27"/>
    <mergeCell ref="D26:E26"/>
    <mergeCell ref="D27:E27"/>
    <mergeCell ref="A28:F28"/>
    <mergeCell ref="E33:F33"/>
    <mergeCell ref="E34:F34"/>
    <mergeCell ref="E36:F36"/>
    <mergeCell ref="E40:F40"/>
  </mergeCells>
  <hyperlinks>
    <hyperlink ref="B37" r:id="rId1" display="sanjit.sharma@sarestates.in"/>
  </hyperlinks>
  <pageMargins left="0.5" right="0.25" top="1.5" bottom="0.75" header="0.3" footer="0.3"/>
  <pageSetup paperSize="9" scale="61" orientation="portrait"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40"/>
  <sheetViews>
    <sheetView view="pageBreakPreview" topLeftCell="A4" zoomScale="60" workbookViewId="0">
      <selection activeCell="D19" sqref="D19:E19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26.85546875" customWidth="1"/>
    <col min="6" max="6" width="44.28515625" customWidth="1"/>
    <col min="7" max="7" width="6.28515625" customWidth="1"/>
    <col min="12" max="12" width="9.7109375" bestFit="1" customWidth="1"/>
    <col min="22" max="22" width="13.42578125" bestFit="1" customWidth="1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234</v>
      </c>
      <c r="B4" s="40"/>
      <c r="C4" s="40"/>
      <c r="D4" s="41"/>
      <c r="E4" s="41"/>
      <c r="F4" s="71" t="s">
        <v>351</v>
      </c>
    </row>
    <row r="5" spans="1:6" ht="24" thickBot="1">
      <c r="A5" s="39"/>
      <c r="B5" s="4"/>
      <c r="C5" s="4"/>
      <c r="D5" s="4"/>
      <c r="E5" s="4"/>
      <c r="F5" s="71" t="s">
        <v>337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1</v>
      </c>
      <c r="B9" s="1068"/>
      <c r="C9" s="1069"/>
      <c r="D9" s="8"/>
      <c r="E9" s="1067" t="s">
        <v>246</v>
      </c>
      <c r="F9" s="1069"/>
    </row>
    <row r="10" spans="1:6" ht="23.25">
      <c r="A10" s="1070" t="s">
        <v>2</v>
      </c>
      <c r="B10" s="1071"/>
      <c r="C10" s="1072"/>
      <c r="D10" s="7"/>
      <c r="E10" s="1073" t="s">
        <v>247</v>
      </c>
      <c r="F10" s="1074"/>
    </row>
    <row r="11" spans="1:6" ht="23.25">
      <c r="A11" s="1070" t="s">
        <v>3</v>
      </c>
      <c r="B11" s="1071"/>
      <c r="C11" s="1072"/>
      <c r="D11" s="7"/>
      <c r="E11" s="1073" t="s">
        <v>235</v>
      </c>
      <c r="F11" s="1074"/>
    </row>
    <row r="12" spans="1:6" ht="23.25">
      <c r="A12" s="1070" t="s">
        <v>14</v>
      </c>
      <c r="B12" s="1071"/>
      <c r="C12" s="1072"/>
      <c r="D12" s="7"/>
      <c r="E12" s="1073" t="s">
        <v>236</v>
      </c>
      <c r="F12" s="1074"/>
    </row>
    <row r="13" spans="1:6" s="1" customFormat="1" ht="23.25">
      <c r="A13" s="1070" t="s">
        <v>4</v>
      </c>
      <c r="B13" s="1071"/>
      <c r="C13" s="1072"/>
      <c r="D13" s="9"/>
      <c r="E13" s="1073" t="s">
        <v>237</v>
      </c>
      <c r="F13" s="1074"/>
    </row>
    <row r="14" spans="1:6" s="1" customFormat="1" ht="23.25">
      <c r="A14" s="156" t="s">
        <v>96</v>
      </c>
      <c r="B14" s="157"/>
      <c r="C14" s="158"/>
      <c r="D14" s="9"/>
      <c r="E14" s="1073" t="s">
        <v>238</v>
      </c>
      <c r="F14" s="1074"/>
    </row>
    <row r="15" spans="1:6" s="1" customFormat="1" ht="24" thickBot="1">
      <c r="A15" s="156" t="s">
        <v>89</v>
      </c>
      <c r="B15" s="157"/>
      <c r="C15" s="158"/>
      <c r="D15" s="9"/>
      <c r="E15" s="1070" t="s">
        <v>239</v>
      </c>
      <c r="F15" s="1072"/>
    </row>
    <row r="16" spans="1:6" ht="24" thickBot="1">
      <c r="A16" s="1077" t="s">
        <v>5</v>
      </c>
      <c r="B16" s="1078"/>
      <c r="C16" s="1079"/>
      <c r="D16" s="10"/>
      <c r="E16" s="1077" t="s">
        <v>5</v>
      </c>
      <c r="F16" s="1079"/>
    </row>
    <row r="17" spans="1:12" ht="3.4" customHeight="1">
      <c r="A17" s="60"/>
      <c r="B17" s="61"/>
      <c r="C17" s="61"/>
      <c r="D17" s="61"/>
      <c r="E17" s="61"/>
      <c r="F17" s="62"/>
    </row>
    <row r="18" spans="1:12" ht="42" customHeight="1">
      <c r="A18" s="63" t="s">
        <v>8</v>
      </c>
      <c r="B18" s="14" t="s">
        <v>9</v>
      </c>
      <c r="C18" s="14" t="s">
        <v>25</v>
      </c>
      <c r="D18" s="1058" t="s">
        <v>28</v>
      </c>
      <c r="E18" s="1058"/>
      <c r="F18" s="64" t="s">
        <v>10</v>
      </c>
    </row>
    <row r="19" spans="1:12" ht="52.9" customHeight="1">
      <c r="A19" s="65">
        <v>1</v>
      </c>
      <c r="B19" s="74" t="s">
        <v>352</v>
      </c>
      <c r="C19" s="73" t="s">
        <v>353</v>
      </c>
      <c r="D19" s="1089" t="s">
        <v>354</v>
      </c>
      <c r="E19" s="1089"/>
      <c r="F19" s="75" t="s">
        <v>355</v>
      </c>
      <c r="G19" s="2"/>
    </row>
    <row r="20" spans="1:12" ht="43.5" customHeight="1">
      <c r="A20" s="1081"/>
      <c r="B20" s="1053"/>
      <c r="C20" s="1054"/>
      <c r="D20" s="1040" t="s">
        <v>349</v>
      </c>
      <c r="E20" s="1041"/>
      <c r="F20" s="68" t="s">
        <v>356</v>
      </c>
    </row>
    <row r="21" spans="1:12" ht="47.65" customHeight="1">
      <c r="A21" s="1081"/>
      <c r="B21" s="1053"/>
      <c r="C21" s="1054"/>
      <c r="D21" s="1045" t="s">
        <v>105</v>
      </c>
      <c r="E21" s="1046"/>
      <c r="F21" s="68">
        <v>31086</v>
      </c>
    </row>
    <row r="22" spans="1:12" ht="47.65" customHeight="1">
      <c r="A22" s="159"/>
      <c r="B22" s="154"/>
      <c r="C22" s="155"/>
      <c r="D22" s="1040" t="s">
        <v>248</v>
      </c>
      <c r="E22" s="1041"/>
      <c r="F22" s="68">
        <v>72533</v>
      </c>
    </row>
    <row r="23" spans="1:12" ht="48.6" customHeight="1">
      <c r="A23" s="1081"/>
      <c r="B23" s="1053"/>
      <c r="C23" s="1054"/>
      <c r="D23" s="1045" t="s">
        <v>26</v>
      </c>
      <c r="E23" s="1046"/>
      <c r="F23" s="69"/>
      <c r="L23" s="123"/>
    </row>
    <row r="24" spans="1:12" ht="25.9" customHeight="1">
      <c r="A24" s="1081"/>
      <c r="B24" s="1053"/>
      <c r="C24" s="1054"/>
      <c r="D24" s="1043" t="s">
        <v>11</v>
      </c>
      <c r="E24" s="1044"/>
      <c r="F24" s="68">
        <v>6528</v>
      </c>
    </row>
    <row r="25" spans="1:12" ht="25.9" customHeight="1">
      <c r="A25" s="1081"/>
      <c r="B25" s="1053"/>
      <c r="C25" s="1054"/>
      <c r="D25" s="1043" t="s">
        <v>12</v>
      </c>
      <c r="E25" s="1044"/>
      <c r="F25" s="68">
        <v>6528</v>
      </c>
    </row>
    <row r="26" spans="1:12" ht="25.9" customHeight="1">
      <c r="A26" s="1081" t="s">
        <v>263</v>
      </c>
      <c r="B26" s="1053"/>
      <c r="C26" s="1054"/>
      <c r="D26" s="1043" t="s">
        <v>27</v>
      </c>
      <c r="E26" s="1044"/>
      <c r="F26" s="68" t="s">
        <v>102</v>
      </c>
    </row>
    <row r="27" spans="1:12" ht="52.9" customHeight="1" thickBot="1">
      <c r="A27" s="1082"/>
      <c r="B27" s="1083"/>
      <c r="C27" s="1084"/>
      <c r="D27" s="1085" t="s">
        <v>13</v>
      </c>
      <c r="E27" s="1086"/>
      <c r="F27" s="77">
        <f>+F22+F24+F25</f>
        <v>85589</v>
      </c>
    </row>
    <row r="28" spans="1:12" ht="28.5" customHeight="1">
      <c r="A28" s="1087" t="s">
        <v>357</v>
      </c>
      <c r="B28" s="1087"/>
      <c r="C28" s="1087"/>
      <c r="D28" s="1087"/>
      <c r="E28" s="1087"/>
      <c r="F28" s="1087"/>
    </row>
    <row r="29" spans="1:12" ht="16.5" customHeight="1">
      <c r="A29" s="11"/>
      <c r="B29" s="11"/>
      <c r="C29" s="11"/>
      <c r="D29" s="12"/>
      <c r="E29" s="12"/>
      <c r="F29" s="13" t="s">
        <v>22</v>
      </c>
    </row>
    <row r="30" spans="1:12" ht="23.25">
      <c r="A30" s="78" t="s">
        <v>15</v>
      </c>
      <c r="B30" s="78"/>
      <c r="C30" s="78"/>
      <c r="D30" s="78"/>
      <c r="E30" s="78"/>
      <c r="F30" s="78"/>
    </row>
    <row r="31" spans="1:12" ht="18.75" customHeight="1">
      <c r="A31" s="78" t="s">
        <v>17</v>
      </c>
      <c r="B31" s="78"/>
      <c r="C31" s="78"/>
      <c r="D31" s="78"/>
    </row>
    <row r="32" spans="1:12" ht="18.75" customHeight="1">
      <c r="A32" s="78" t="s">
        <v>18</v>
      </c>
      <c r="B32" s="78"/>
      <c r="C32" s="78"/>
      <c r="D32" s="78"/>
    </row>
    <row r="33" spans="1:6" ht="23.25">
      <c r="A33" s="78" t="s">
        <v>16</v>
      </c>
      <c r="B33" s="78"/>
      <c r="C33" s="78"/>
      <c r="D33" s="78"/>
      <c r="E33" s="1090" t="s">
        <v>20</v>
      </c>
      <c r="F33" s="1090"/>
    </row>
    <row r="34" spans="1:6" ht="23.25">
      <c r="A34" s="78" t="s">
        <v>19</v>
      </c>
      <c r="B34" s="78"/>
      <c r="C34" s="78"/>
      <c r="D34" s="78"/>
      <c r="E34" s="1091" t="s">
        <v>21</v>
      </c>
      <c r="F34" s="1091"/>
    </row>
    <row r="35" spans="1:6" ht="23.25">
      <c r="A35" s="78"/>
      <c r="B35" s="78"/>
      <c r="C35" s="78"/>
      <c r="D35" s="78"/>
      <c r="E35" s="78"/>
      <c r="F35" s="78"/>
    </row>
    <row r="36" spans="1:6" ht="23.25">
      <c r="A36" s="78" t="s">
        <v>229</v>
      </c>
      <c r="B36" s="78"/>
      <c r="C36" s="78"/>
      <c r="D36" s="78"/>
      <c r="E36" s="1090" t="s">
        <v>23</v>
      </c>
      <c r="F36" s="1090"/>
    </row>
    <row r="37" spans="1:6" ht="23.25">
      <c r="A37" s="78"/>
      <c r="B37" s="78" t="s">
        <v>228</v>
      </c>
      <c r="C37" s="78"/>
      <c r="D37" s="78"/>
      <c r="E37" s="78"/>
      <c r="F37" s="78"/>
    </row>
    <row r="38" spans="1:6" ht="23.25">
      <c r="A38" s="78"/>
      <c r="B38" s="78"/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78"/>
      <c r="F39" s="78"/>
    </row>
    <row r="40" spans="1:6" ht="23.25">
      <c r="A40" s="78"/>
      <c r="B40" s="78"/>
      <c r="C40" s="78"/>
      <c r="D40" s="78"/>
      <c r="E40" s="1090" t="s">
        <v>24</v>
      </c>
      <c r="F40" s="1090"/>
    </row>
  </sheetData>
  <mergeCells count="36">
    <mergeCell ref="A2:F2"/>
    <mergeCell ref="A7:C7"/>
    <mergeCell ref="E7:F7"/>
    <mergeCell ref="E8:F8"/>
    <mergeCell ref="A9:C9"/>
    <mergeCell ref="E9:F9"/>
    <mergeCell ref="A10:C10"/>
    <mergeCell ref="E10:F10"/>
    <mergeCell ref="A11:C11"/>
    <mergeCell ref="E11:F11"/>
    <mergeCell ref="A12:C12"/>
    <mergeCell ref="E12:F12"/>
    <mergeCell ref="D22:E22"/>
    <mergeCell ref="A13:C13"/>
    <mergeCell ref="E13:F13"/>
    <mergeCell ref="E14:F14"/>
    <mergeCell ref="E15:F15"/>
    <mergeCell ref="A16:C16"/>
    <mergeCell ref="E16:F16"/>
    <mergeCell ref="D18:E18"/>
    <mergeCell ref="D19:E19"/>
    <mergeCell ref="A20:C21"/>
    <mergeCell ref="D20:E20"/>
    <mergeCell ref="D21:E21"/>
    <mergeCell ref="A23:C25"/>
    <mergeCell ref="D23:E23"/>
    <mergeCell ref="D24:E24"/>
    <mergeCell ref="D25:E25"/>
    <mergeCell ref="A26:C27"/>
    <mergeCell ref="D26:E26"/>
    <mergeCell ref="D27:E27"/>
    <mergeCell ref="A28:F28"/>
    <mergeCell ref="E33:F33"/>
    <mergeCell ref="E34:F34"/>
    <mergeCell ref="E36:F36"/>
    <mergeCell ref="E40:F40"/>
  </mergeCells>
  <hyperlinks>
    <hyperlink ref="B37" r:id="rId1" display="sanjit.sharma@sarestates.in"/>
  </hyperlinks>
  <pageMargins left="0.5" right="0.25" top="1.5" bottom="0.75" header="0.3" footer="0.3"/>
  <pageSetup paperSize="9" scale="63"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C2:X49"/>
  <sheetViews>
    <sheetView workbookViewId="0">
      <selection activeCell="A4" sqref="A1:XFD1048576"/>
    </sheetView>
  </sheetViews>
  <sheetFormatPr defaultRowHeight="15"/>
  <cols>
    <col min="1" max="1" width="3.5703125" customWidth="1"/>
    <col min="2" max="2" width="1.140625" customWidth="1"/>
    <col min="3" max="3" width="12" customWidth="1"/>
    <col min="10" max="10" width="12.42578125" customWidth="1"/>
    <col min="11" max="11" width="13.5703125" style="217" customWidth="1"/>
    <col min="12" max="12" width="11.140625" customWidth="1"/>
    <col min="13" max="13" width="10.5703125" customWidth="1"/>
    <col min="14" max="14" width="8.140625" customWidth="1"/>
    <col min="15" max="15" width="0.140625" customWidth="1"/>
  </cols>
  <sheetData>
    <row r="2" spans="3:14" ht="15.75" thickBot="1">
      <c r="C2" s="1169"/>
      <c r="D2" s="1169"/>
      <c r="E2" s="1169"/>
      <c r="F2" s="1169"/>
      <c r="G2" s="1169"/>
      <c r="H2" s="1169"/>
      <c r="I2" s="1169"/>
      <c r="J2" s="1169"/>
      <c r="K2" s="1169"/>
      <c r="L2" s="1169"/>
      <c r="M2" s="1169"/>
    </row>
    <row r="3" spans="3:14" ht="21" thickBot="1">
      <c r="C3" s="1306" t="s">
        <v>360</v>
      </c>
      <c r="D3" s="1307"/>
      <c r="E3" s="1307"/>
      <c r="F3" s="1307"/>
      <c r="G3" s="1307"/>
      <c r="H3" s="1307"/>
      <c r="I3" s="1307"/>
      <c r="J3" s="1307"/>
      <c r="K3" s="1307"/>
      <c r="L3" s="1307"/>
      <c r="M3" s="1308"/>
      <c r="N3" s="192"/>
    </row>
    <row r="4" spans="3:14">
      <c r="C4" s="1309" t="s">
        <v>361</v>
      </c>
      <c r="D4" s="1304"/>
      <c r="E4" s="1304"/>
      <c r="F4" s="1304"/>
      <c r="G4" s="1304"/>
      <c r="H4" s="1304"/>
      <c r="I4" s="1304"/>
      <c r="J4" s="1304"/>
      <c r="K4" s="1304"/>
      <c r="L4" s="1304"/>
      <c r="M4" s="1305"/>
      <c r="N4" s="192"/>
    </row>
    <row r="5" spans="3:14">
      <c r="C5" s="1303" t="s">
        <v>362</v>
      </c>
      <c r="D5" s="1304"/>
      <c r="E5" s="1304"/>
      <c r="F5" s="1304"/>
      <c r="G5" s="1304"/>
      <c r="H5" s="1304"/>
      <c r="I5" s="1304"/>
      <c r="J5" s="1304"/>
      <c r="K5" s="1304"/>
      <c r="L5" s="1304"/>
      <c r="M5" s="1305"/>
      <c r="N5" s="192"/>
    </row>
    <row r="6" spans="3:14">
      <c r="C6" s="1303" t="s">
        <v>363</v>
      </c>
      <c r="D6" s="1304"/>
      <c r="E6" s="1304"/>
      <c r="F6" s="1304"/>
      <c r="G6" s="1304"/>
      <c r="H6" s="1304"/>
      <c r="I6" s="1304"/>
      <c r="J6" s="1304"/>
      <c r="K6" s="1304"/>
      <c r="L6" s="1304"/>
      <c r="M6" s="1305"/>
      <c r="N6" s="192"/>
    </row>
    <row r="7" spans="3:14" ht="15.75" thickBot="1">
      <c r="C7" s="1303" t="s">
        <v>364</v>
      </c>
      <c r="D7" s="1304"/>
      <c r="E7" s="1304"/>
      <c r="F7" s="1304"/>
      <c r="G7" s="1304"/>
      <c r="H7" s="1304"/>
      <c r="I7" s="1304"/>
      <c r="J7" s="1304"/>
      <c r="K7" s="1304"/>
      <c r="L7" s="1304"/>
      <c r="M7" s="1305"/>
      <c r="N7" s="192"/>
    </row>
    <row r="8" spans="3:14" ht="24" thickBot="1">
      <c r="C8" s="1290" t="s">
        <v>365</v>
      </c>
      <c r="D8" s="1291"/>
      <c r="E8" s="1291"/>
      <c r="F8" s="1291"/>
      <c r="G8" s="1291"/>
      <c r="H8" s="1291"/>
      <c r="I8" s="1291"/>
      <c r="J8" s="1291"/>
      <c r="K8" s="1291"/>
      <c r="L8" s="1291"/>
      <c r="M8" s="1292"/>
      <c r="N8" s="192"/>
    </row>
    <row r="9" spans="3:14" ht="15.75" thickBot="1">
      <c r="C9" s="193" t="s">
        <v>398</v>
      </c>
      <c r="D9" s="194"/>
      <c r="E9" s="195"/>
      <c r="F9" s="195"/>
      <c r="G9" s="195"/>
      <c r="H9" s="195"/>
      <c r="I9" s="195"/>
      <c r="J9" s="195"/>
      <c r="K9" s="196" t="s">
        <v>404</v>
      </c>
      <c r="L9" s="195"/>
      <c r="M9" s="197"/>
      <c r="N9" s="192"/>
    </row>
    <row r="10" spans="3:14">
      <c r="C10" s="198"/>
      <c r="D10" s="199"/>
      <c r="E10" s="199"/>
      <c r="F10" s="199"/>
      <c r="G10" s="199"/>
      <c r="H10" s="199"/>
      <c r="I10" s="199"/>
      <c r="J10" s="199"/>
      <c r="K10" s="200"/>
      <c r="L10" s="199"/>
      <c r="M10" s="201"/>
      <c r="N10" s="192"/>
    </row>
    <row r="11" spans="3:14">
      <c r="C11" s="202" t="s">
        <v>366</v>
      </c>
      <c r="D11" s="203"/>
      <c r="E11" s="203"/>
      <c r="F11" s="199"/>
      <c r="G11" s="199"/>
      <c r="H11" s="203" t="s">
        <v>367</v>
      </c>
      <c r="I11" s="199"/>
      <c r="J11" s="199"/>
      <c r="K11" s="200"/>
      <c r="L11" s="199"/>
      <c r="M11" s="201"/>
      <c r="N11" s="192"/>
    </row>
    <row r="12" spans="3:14">
      <c r="C12" s="202" t="s">
        <v>368</v>
      </c>
      <c r="D12" s="199"/>
      <c r="E12" s="199"/>
      <c r="F12" s="199"/>
      <c r="G12" s="204"/>
      <c r="H12" s="203" t="s">
        <v>369</v>
      </c>
      <c r="I12" s="199"/>
      <c r="J12" s="199"/>
      <c r="K12" s="200"/>
      <c r="L12" s="199"/>
      <c r="M12" s="201"/>
      <c r="N12" s="1293"/>
    </row>
    <row r="13" spans="3:14">
      <c r="C13" s="198"/>
      <c r="D13" s="199"/>
      <c r="E13" s="199"/>
      <c r="F13" s="199"/>
      <c r="G13" s="204"/>
      <c r="H13" s="205" t="s">
        <v>370</v>
      </c>
      <c r="I13" s="203"/>
      <c r="J13" s="203"/>
      <c r="K13" s="206"/>
      <c r="L13" s="199"/>
      <c r="M13" s="201"/>
      <c r="N13" s="1293"/>
    </row>
    <row r="14" spans="3:14" ht="15.75" thickBot="1">
      <c r="C14" s="202" t="s">
        <v>371</v>
      </c>
      <c r="D14" s="199"/>
      <c r="E14" s="199"/>
      <c r="F14" s="199"/>
      <c r="G14" s="204"/>
      <c r="H14" s="205" t="s">
        <v>372</v>
      </c>
      <c r="I14" s="199"/>
      <c r="J14" s="199"/>
      <c r="K14" s="200"/>
      <c r="L14" s="199"/>
      <c r="M14" s="201"/>
      <c r="N14" s="1293"/>
    </row>
    <row r="15" spans="3:14">
      <c r="C15" s="207"/>
      <c r="D15" s="208"/>
      <c r="E15" s="208"/>
      <c r="F15" s="208"/>
      <c r="G15" s="208"/>
      <c r="H15" s="208"/>
      <c r="I15" s="209"/>
      <c r="J15" s="209"/>
      <c r="K15" s="210"/>
      <c r="L15" s="209"/>
      <c r="M15" s="211"/>
      <c r="N15" s="1293"/>
    </row>
    <row r="16" spans="3:14">
      <c r="C16" s="212" t="s">
        <v>373</v>
      </c>
      <c r="D16" s="213"/>
      <c r="E16" s="214"/>
      <c r="F16" s="213" t="s">
        <v>374</v>
      </c>
      <c r="G16" s="214"/>
      <c r="H16" s="214"/>
      <c r="I16" s="213" t="s">
        <v>375</v>
      </c>
      <c r="K16" s="213" t="s">
        <v>376</v>
      </c>
      <c r="M16" s="215"/>
      <c r="N16" s="1293"/>
    </row>
    <row r="17" spans="3:14">
      <c r="C17" s="212" t="s">
        <v>377</v>
      </c>
      <c r="D17" s="214"/>
      <c r="E17" s="214"/>
      <c r="F17" s="213" t="s">
        <v>378</v>
      </c>
      <c r="G17" s="214"/>
      <c r="H17" s="214"/>
      <c r="I17" s="216" t="s">
        <v>379</v>
      </c>
      <c r="J17" s="214"/>
      <c r="L17" s="213" t="s">
        <v>380</v>
      </c>
      <c r="M17" s="215"/>
      <c r="N17" s="192"/>
    </row>
    <row r="18" spans="3:14">
      <c r="C18" s="212" t="s">
        <v>381</v>
      </c>
      <c r="D18" s="214"/>
      <c r="E18" s="214"/>
      <c r="F18" s="213" t="s">
        <v>382</v>
      </c>
      <c r="G18" s="214"/>
      <c r="H18" s="214"/>
      <c r="J18" s="214"/>
      <c r="K18" s="218"/>
      <c r="M18" s="215"/>
      <c r="N18" s="192"/>
    </row>
    <row r="19" spans="3:14">
      <c r="C19" s="219" t="s">
        <v>383</v>
      </c>
      <c r="D19" s="61"/>
      <c r="E19" s="61"/>
      <c r="F19" s="61"/>
      <c r="G19" s="61"/>
      <c r="H19" s="61"/>
      <c r="I19" s="61"/>
      <c r="J19" s="61"/>
      <c r="K19" s="187"/>
      <c r="L19" s="61"/>
      <c r="M19" s="62"/>
      <c r="N19" s="192"/>
    </row>
    <row r="20" spans="3:14">
      <c r="C20" s="60" t="s">
        <v>384</v>
      </c>
      <c r="D20" s="61"/>
      <c r="E20" s="61"/>
      <c r="F20" s="61"/>
      <c r="G20" s="61"/>
      <c r="H20" s="61"/>
      <c r="I20" s="61"/>
      <c r="J20" s="213" t="s">
        <v>385</v>
      </c>
      <c r="K20" s="187"/>
      <c r="L20" s="61"/>
      <c r="M20" s="62"/>
      <c r="N20" s="192"/>
    </row>
    <row r="21" spans="3:14" ht="15.75" thickBot="1">
      <c r="C21" s="220"/>
      <c r="D21" s="221"/>
      <c r="E21" s="221"/>
      <c r="F21" s="221"/>
      <c r="G21" s="221"/>
      <c r="H21" s="221"/>
      <c r="I21" s="221"/>
      <c r="J21" s="221"/>
      <c r="K21" s="188"/>
      <c r="L21" s="221"/>
      <c r="M21" s="222"/>
      <c r="N21" s="192"/>
    </row>
    <row r="22" spans="3:14">
      <c r="C22" s="1294" t="s">
        <v>386</v>
      </c>
      <c r="D22" s="1296" t="s">
        <v>321</v>
      </c>
      <c r="E22" s="1297"/>
      <c r="F22" s="1297"/>
      <c r="G22" s="1297"/>
      <c r="H22" s="1297"/>
      <c r="I22" s="1297"/>
      <c r="J22" s="1297"/>
      <c r="K22" s="1300" t="s">
        <v>387</v>
      </c>
      <c r="L22" s="1301" t="s">
        <v>167</v>
      </c>
      <c r="M22" s="1302"/>
      <c r="N22" s="192"/>
    </row>
    <row r="23" spans="3:14" ht="15.75" thickBot="1">
      <c r="C23" s="1295"/>
      <c r="D23" s="1298"/>
      <c r="E23" s="1299"/>
      <c r="F23" s="1299"/>
      <c r="G23" s="1299"/>
      <c r="H23" s="1299"/>
      <c r="I23" s="1299"/>
      <c r="J23" s="1299"/>
      <c r="K23" s="1295"/>
      <c r="L23" s="1301"/>
      <c r="M23" s="1302"/>
      <c r="N23" s="192"/>
    </row>
    <row r="24" spans="3:14">
      <c r="C24" s="223"/>
      <c r="D24" s="214"/>
      <c r="E24" s="214"/>
      <c r="F24" s="214"/>
      <c r="G24" s="214"/>
      <c r="H24" s="214"/>
      <c r="I24" s="214"/>
      <c r="J24" s="214"/>
      <c r="K24" s="224"/>
      <c r="L24" s="225"/>
      <c r="M24" s="211"/>
      <c r="N24" s="192"/>
    </row>
    <row r="25" spans="3:14">
      <c r="C25" s="224">
        <v>1</v>
      </c>
      <c r="D25" s="1280" t="s">
        <v>388</v>
      </c>
      <c r="E25" s="1281"/>
      <c r="F25" s="1281"/>
      <c r="G25" s="214"/>
      <c r="H25" s="214"/>
      <c r="I25" s="214"/>
      <c r="J25" s="214"/>
      <c r="K25" s="224"/>
      <c r="L25" s="1282"/>
      <c r="M25" s="1283"/>
      <c r="N25" s="192"/>
    </row>
    <row r="26" spans="3:14">
      <c r="C26" s="223"/>
      <c r="D26" s="212" t="s">
        <v>399</v>
      </c>
      <c r="E26" s="213"/>
      <c r="F26" s="214"/>
      <c r="G26" s="214"/>
      <c r="H26" s="214"/>
      <c r="I26" s="214"/>
      <c r="J26" s="214"/>
      <c r="K26" s="224"/>
      <c r="L26" s="1282"/>
      <c r="M26" s="1283"/>
      <c r="N26" s="192"/>
    </row>
    <row r="27" spans="3:14">
      <c r="C27" s="223"/>
      <c r="D27" s="1284" t="s">
        <v>400</v>
      </c>
      <c r="E27" s="1285"/>
      <c r="F27" s="1285"/>
      <c r="G27" s="1285"/>
      <c r="H27" s="1285"/>
      <c r="I27" s="1285"/>
      <c r="J27" s="1286"/>
      <c r="K27" s="224"/>
      <c r="L27" s="1282"/>
      <c r="M27" s="1283"/>
      <c r="N27" s="192"/>
    </row>
    <row r="28" spans="3:14">
      <c r="C28" s="223"/>
      <c r="D28" s="1284" t="s">
        <v>401</v>
      </c>
      <c r="E28" s="1285"/>
      <c r="F28" s="1285"/>
      <c r="G28" s="1285"/>
      <c r="H28" s="1285"/>
      <c r="I28" s="1285"/>
      <c r="J28" s="1286"/>
      <c r="K28" s="224"/>
      <c r="L28" s="1282"/>
      <c r="M28" s="1283"/>
      <c r="N28" s="192"/>
    </row>
    <row r="29" spans="3:14">
      <c r="C29" s="223"/>
      <c r="D29" s="226" t="s">
        <v>402</v>
      </c>
      <c r="E29" s="226"/>
      <c r="F29" s="226"/>
      <c r="G29" s="226"/>
      <c r="H29" s="226"/>
      <c r="I29" s="226"/>
      <c r="J29" s="226"/>
      <c r="K29" s="224"/>
      <c r="L29" s="227"/>
      <c r="M29" s="215"/>
      <c r="N29" s="192"/>
    </row>
    <row r="30" spans="3:14">
      <c r="C30" s="223"/>
      <c r="D30" s="213" t="s">
        <v>403</v>
      </c>
      <c r="E30" s="213"/>
      <c r="F30" s="214"/>
      <c r="G30" s="214"/>
      <c r="H30" s="214"/>
      <c r="I30" s="214"/>
      <c r="J30" s="214"/>
      <c r="K30" s="224"/>
      <c r="L30" s="1282"/>
      <c r="M30" s="1283"/>
      <c r="N30" s="192"/>
    </row>
    <row r="31" spans="3:14">
      <c r="C31" s="223"/>
      <c r="D31" s="1284" t="s">
        <v>444</v>
      </c>
      <c r="E31" s="1285"/>
      <c r="F31" s="1285"/>
      <c r="G31" s="1285"/>
      <c r="H31" s="1285"/>
      <c r="I31" s="1285"/>
      <c r="J31" s="1286"/>
      <c r="K31" s="224"/>
      <c r="L31" s="1271">
        <f>5958816*2%</f>
        <v>119176.32000000001</v>
      </c>
      <c r="M31" s="1272"/>
      <c r="N31" s="192"/>
    </row>
    <row r="32" spans="3:14" ht="15.75" thickBot="1">
      <c r="C32" s="223"/>
      <c r="D32" s="228" t="s">
        <v>389</v>
      </c>
      <c r="E32" s="228"/>
      <c r="F32" s="214"/>
      <c r="G32" s="214"/>
      <c r="H32" s="214"/>
      <c r="I32" s="214"/>
      <c r="J32" s="214"/>
      <c r="K32" s="229">
        <v>0.02</v>
      </c>
      <c r="L32" s="220"/>
      <c r="M32" s="222"/>
      <c r="N32" s="192"/>
    </row>
    <row r="33" spans="3:24" ht="15.75" thickBot="1">
      <c r="C33" s="223"/>
      <c r="F33" s="214"/>
      <c r="G33" s="214"/>
      <c r="H33" s="214"/>
      <c r="I33" s="1287" t="s">
        <v>390</v>
      </c>
      <c r="J33" s="1287"/>
      <c r="K33" s="224"/>
      <c r="L33" s="1288">
        <f>L31</f>
        <v>119176.32000000001</v>
      </c>
      <c r="M33" s="1289"/>
      <c r="N33" s="192"/>
    </row>
    <row r="34" spans="3:24" ht="11.25" customHeight="1">
      <c r="C34" s="223"/>
      <c r="D34" s="214"/>
      <c r="E34" s="214"/>
      <c r="F34" s="214"/>
      <c r="G34" s="214"/>
      <c r="H34" s="214"/>
      <c r="I34" s="214"/>
      <c r="J34" s="214"/>
      <c r="K34" s="224"/>
      <c r="L34" s="1278"/>
      <c r="M34" s="1279"/>
      <c r="N34" s="192"/>
      <c r="T34" s="61"/>
      <c r="U34" s="61"/>
      <c r="V34" s="61"/>
      <c r="W34" s="61"/>
      <c r="X34" s="61"/>
    </row>
    <row r="35" spans="3:24">
      <c r="C35" s="223"/>
      <c r="D35" s="212" t="s">
        <v>391</v>
      </c>
      <c r="E35" s="213"/>
      <c r="F35" s="213"/>
      <c r="G35" s="214"/>
      <c r="H35" s="214"/>
      <c r="I35" s="214"/>
      <c r="J35" s="214"/>
      <c r="K35" s="230"/>
      <c r="L35" s="214"/>
      <c r="M35" s="215"/>
      <c r="N35" s="192"/>
      <c r="O35" s="213"/>
      <c r="P35" s="213"/>
      <c r="Q35" s="214"/>
      <c r="R35" s="214"/>
      <c r="S35" s="214"/>
      <c r="T35" s="214"/>
      <c r="U35" s="231"/>
      <c r="V35" s="214"/>
      <c r="W35" s="214"/>
      <c r="X35" s="61"/>
    </row>
    <row r="36" spans="3:24">
      <c r="C36" s="223"/>
      <c r="D36" s="227" t="s">
        <v>392</v>
      </c>
      <c r="E36" s="214"/>
      <c r="F36" s="214"/>
      <c r="G36" s="214"/>
      <c r="I36" s="214"/>
      <c r="J36" s="214"/>
      <c r="K36" s="232">
        <v>0.18</v>
      </c>
      <c r="L36" s="1271">
        <f>L31*18%</f>
        <v>21451.7376</v>
      </c>
      <c r="M36" s="1272"/>
      <c r="N36" s="192"/>
      <c r="O36" s="214"/>
      <c r="P36" s="214"/>
      <c r="Q36" s="214"/>
      <c r="S36" s="214"/>
      <c r="T36" s="214"/>
      <c r="U36" s="231"/>
      <c r="V36" s="1273"/>
      <c r="W36" s="1273"/>
      <c r="X36" s="61"/>
    </row>
    <row r="37" spans="3:24" ht="15.75" thickBot="1">
      <c r="C37" s="223"/>
      <c r="D37" s="227"/>
      <c r="E37" s="214"/>
      <c r="F37" s="214"/>
      <c r="G37" s="214"/>
      <c r="I37" s="214"/>
      <c r="J37" s="214"/>
      <c r="K37" s="232"/>
      <c r="L37" s="1274"/>
      <c r="M37" s="1275"/>
      <c r="N37" s="192"/>
      <c r="O37" s="214"/>
      <c r="P37" s="214"/>
      <c r="Q37" s="214"/>
      <c r="S37" s="214"/>
      <c r="T37" s="214"/>
      <c r="U37" s="231"/>
      <c r="V37" s="1273"/>
      <c r="W37" s="1273"/>
      <c r="X37" s="61"/>
    </row>
    <row r="38" spans="3:24" ht="15.75" thickBot="1">
      <c r="C38" s="223"/>
      <c r="D38" s="214"/>
      <c r="E38" s="214"/>
      <c r="F38" s="214"/>
      <c r="G38" s="214"/>
      <c r="H38" s="214"/>
      <c r="I38" s="214"/>
      <c r="J38" s="214"/>
      <c r="K38" s="224"/>
      <c r="L38" s="1276">
        <f>L36</f>
        <v>21451.7376</v>
      </c>
      <c r="M38" s="1277"/>
      <c r="N38" s="192"/>
      <c r="O38" s="214"/>
      <c r="P38" s="214"/>
      <c r="Q38" s="214"/>
      <c r="R38" s="214"/>
      <c r="S38" s="214"/>
      <c r="T38" s="214"/>
      <c r="U38" s="218"/>
      <c r="V38" s="1273"/>
      <c r="W38" s="1273"/>
      <c r="X38" s="61"/>
    </row>
    <row r="39" spans="3:24">
      <c r="C39" s="225"/>
      <c r="D39" s="1257" t="s">
        <v>393</v>
      </c>
      <c r="E39" s="1258"/>
      <c r="F39" s="1258"/>
      <c r="G39" s="1258"/>
      <c r="H39" s="1258"/>
      <c r="I39" s="1258"/>
      <c r="J39" s="1258"/>
      <c r="K39" s="233"/>
      <c r="L39" s="1261">
        <f>L33+L38</f>
        <v>140628.0576</v>
      </c>
      <c r="M39" s="1262"/>
      <c r="N39" s="192"/>
      <c r="T39" s="61"/>
      <c r="U39" s="61"/>
      <c r="V39" s="61"/>
      <c r="W39" s="61"/>
      <c r="X39" s="61"/>
    </row>
    <row r="40" spans="3:24" ht="15.75" thickBot="1">
      <c r="C40" s="234"/>
      <c r="D40" s="1259"/>
      <c r="E40" s="1260"/>
      <c r="F40" s="1260"/>
      <c r="G40" s="1260"/>
      <c r="H40" s="1260"/>
      <c r="I40" s="1260"/>
      <c r="J40" s="1260"/>
      <c r="K40" s="235"/>
      <c r="L40" s="1263"/>
      <c r="M40" s="1264"/>
      <c r="N40" s="192"/>
    </row>
    <row r="41" spans="3:24" ht="21.6" customHeight="1" thickBot="1">
      <c r="C41" s="1265" t="s">
        <v>445</v>
      </c>
      <c r="D41" s="1266"/>
      <c r="E41" s="1266"/>
      <c r="F41" s="1266"/>
      <c r="G41" s="1266"/>
      <c r="H41" s="1266"/>
      <c r="I41" s="1266"/>
      <c r="J41" s="1266"/>
      <c r="K41" s="1266"/>
      <c r="L41" s="1266"/>
      <c r="M41" s="1267"/>
      <c r="N41" s="192"/>
    </row>
    <row r="42" spans="3:24">
      <c r="C42" s="236"/>
      <c r="D42" s="237"/>
      <c r="E42" s="237"/>
      <c r="F42" s="237"/>
      <c r="G42" s="237"/>
      <c r="H42" s="237"/>
      <c r="I42" s="237"/>
      <c r="J42" s="237"/>
      <c r="K42" s="238"/>
      <c r="L42" s="237"/>
      <c r="M42" s="239"/>
      <c r="N42" s="192"/>
    </row>
    <row r="43" spans="3:24">
      <c r="C43" s="240"/>
      <c r="D43" s="241"/>
      <c r="E43" s="241"/>
      <c r="F43" s="241"/>
      <c r="G43" s="241"/>
      <c r="H43" s="241"/>
      <c r="I43" s="241"/>
      <c r="J43" s="241"/>
      <c r="K43" s="242"/>
      <c r="L43" s="241"/>
      <c r="M43" s="243"/>
      <c r="N43" s="192"/>
    </row>
    <row r="44" spans="3:24">
      <c r="C44" s="227" t="s">
        <v>394</v>
      </c>
      <c r="D44" s="214"/>
      <c r="E44" s="214"/>
      <c r="F44" s="214"/>
      <c r="G44" s="214" t="s">
        <v>395</v>
      </c>
      <c r="H44" s="214"/>
      <c r="I44" s="214"/>
      <c r="J44" s="214"/>
      <c r="K44" s="187"/>
      <c r="L44" s="61"/>
      <c r="M44" s="62"/>
      <c r="N44" s="192"/>
    </row>
    <row r="45" spans="3:24">
      <c r="C45" s="212" t="s">
        <v>396</v>
      </c>
      <c r="D45" s="213"/>
      <c r="E45" s="213"/>
      <c r="F45" s="214"/>
      <c r="G45" s="214"/>
      <c r="H45" s="214"/>
      <c r="I45" s="214"/>
      <c r="J45" s="214"/>
      <c r="K45" s="187"/>
      <c r="L45" s="61"/>
      <c r="M45" s="62"/>
      <c r="N45" s="192"/>
    </row>
    <row r="46" spans="3:24">
      <c r="C46" s="60"/>
      <c r="D46" s="214"/>
      <c r="E46" s="214"/>
      <c r="F46" s="214"/>
      <c r="G46" s="214"/>
      <c r="H46" s="214"/>
      <c r="I46" s="214"/>
      <c r="J46" s="61"/>
      <c r="K46" s="187"/>
      <c r="L46" s="61"/>
      <c r="M46" s="62"/>
      <c r="N46" s="192"/>
    </row>
    <row r="47" spans="3:24">
      <c r="C47" s="240"/>
      <c r="D47" s="214"/>
      <c r="E47" s="214"/>
      <c r="F47" s="214"/>
      <c r="G47" s="214"/>
      <c r="H47" s="214"/>
      <c r="I47" s="214"/>
      <c r="J47" s="244" t="s">
        <v>397</v>
      </c>
      <c r="K47" s="226"/>
      <c r="L47" s="213"/>
      <c r="M47" s="245"/>
      <c r="N47" s="192"/>
    </row>
    <row r="48" spans="3:24">
      <c r="C48" s="227"/>
      <c r="D48" s="214"/>
      <c r="E48" s="214"/>
      <c r="F48" s="214"/>
      <c r="G48" s="214"/>
      <c r="H48" s="214"/>
      <c r="I48" s="214"/>
      <c r="J48" s="216"/>
      <c r="K48" s="213" t="s">
        <v>329</v>
      </c>
      <c r="L48" s="213"/>
      <c r="M48" s="245"/>
      <c r="N48" s="192"/>
    </row>
    <row r="49" spans="3:14" ht="15.75" thickBot="1">
      <c r="C49" s="1268"/>
      <c r="D49" s="1269"/>
      <c r="E49" s="1269"/>
      <c r="F49" s="1269"/>
      <c r="G49" s="246"/>
      <c r="H49" s="246"/>
      <c r="I49" s="246"/>
      <c r="J49" s="1270"/>
      <c r="K49" s="1270"/>
      <c r="L49" s="246"/>
      <c r="M49" s="247"/>
      <c r="N49" s="192"/>
    </row>
  </sheetData>
  <mergeCells count="36">
    <mergeCell ref="C7:M7"/>
    <mergeCell ref="C2:M2"/>
    <mergeCell ref="C3:M3"/>
    <mergeCell ref="C4:M4"/>
    <mergeCell ref="C5:M5"/>
    <mergeCell ref="C6:M6"/>
    <mergeCell ref="C8:M8"/>
    <mergeCell ref="N12:N16"/>
    <mergeCell ref="C22:C23"/>
    <mergeCell ref="D22:J23"/>
    <mergeCell ref="K22:K23"/>
    <mergeCell ref="L22:M23"/>
    <mergeCell ref="L34:M34"/>
    <mergeCell ref="D25:F25"/>
    <mergeCell ref="L25:M25"/>
    <mergeCell ref="L26:M26"/>
    <mergeCell ref="D27:J27"/>
    <mergeCell ref="L27:M27"/>
    <mergeCell ref="D28:J28"/>
    <mergeCell ref="L28:M28"/>
    <mergeCell ref="L30:M30"/>
    <mergeCell ref="D31:J31"/>
    <mergeCell ref="L31:M31"/>
    <mergeCell ref="I33:J33"/>
    <mergeCell ref="L33:M33"/>
    <mergeCell ref="L36:M36"/>
    <mergeCell ref="V36:W36"/>
    <mergeCell ref="L37:M37"/>
    <mergeCell ref="V37:W37"/>
    <mergeCell ref="L38:M38"/>
    <mergeCell ref="V38:W38"/>
    <mergeCell ref="D39:J40"/>
    <mergeCell ref="L39:M40"/>
    <mergeCell ref="C41:M41"/>
    <mergeCell ref="C49:F49"/>
    <mergeCell ref="J49:K49"/>
  </mergeCells>
  <pageMargins left="0.5" right="0.5" top="1.75" bottom="0.75" header="0.3" footer="0.3"/>
  <pageSetup paperSize="9" scale="76" orientation="portrait" r:id="rId1"/>
  <colBreaks count="1" manualBreakCount="1">
    <brk id="13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8:M61"/>
  <sheetViews>
    <sheetView showGridLines="0" view="pageBreakPreview" zoomScale="60" workbookViewId="0">
      <selection activeCell="F31" sqref="F31"/>
    </sheetView>
  </sheetViews>
  <sheetFormatPr defaultRowHeight="15"/>
  <cols>
    <col min="1" max="1" width="3.28515625" customWidth="1"/>
    <col min="2" max="2" width="1.7109375" customWidth="1"/>
    <col min="3" max="3" width="4.140625" customWidth="1"/>
    <col min="4" max="4" width="9.140625" customWidth="1"/>
    <col min="6" max="6" width="17.28515625" customWidth="1"/>
    <col min="7" max="7" width="14.28515625" bestFit="1" customWidth="1"/>
    <col min="8" max="8" width="12" customWidth="1"/>
    <col min="9" max="9" width="8" customWidth="1"/>
    <col min="10" max="10" width="13.85546875" bestFit="1" customWidth="1"/>
    <col min="11" max="11" width="10.85546875" customWidth="1"/>
    <col min="12" max="12" width="18.140625" bestFit="1" customWidth="1"/>
    <col min="13" max="13" width="4.85546875" customWidth="1"/>
  </cols>
  <sheetData>
    <row r="8" spans="2:13" ht="15.75" thickBot="1"/>
    <row r="9" spans="2:13" ht="5.25" customHeight="1">
      <c r="B9" s="207"/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48"/>
    </row>
    <row r="10" spans="2:13">
      <c r="B10" s="60"/>
      <c r="C10" s="249"/>
      <c r="D10" s="249"/>
      <c r="E10" s="249"/>
      <c r="F10" s="250"/>
      <c r="G10" s="251" t="s">
        <v>405</v>
      </c>
      <c r="H10" s="251"/>
      <c r="I10" s="249"/>
      <c r="J10" s="249"/>
      <c r="K10" s="249"/>
      <c r="L10" s="249"/>
      <c r="M10" s="252"/>
    </row>
    <row r="11" spans="2:13" ht="6" customHeight="1">
      <c r="B11" s="60"/>
      <c r="C11" s="249"/>
      <c r="D11" s="249"/>
      <c r="E11" s="249"/>
      <c r="F11" s="249"/>
      <c r="G11" s="249"/>
      <c r="H11" s="249"/>
      <c r="I11" s="249"/>
      <c r="J11" s="249"/>
      <c r="K11" s="249"/>
      <c r="L11" s="249"/>
      <c r="M11" s="252"/>
    </row>
    <row r="12" spans="2:13">
      <c r="B12" s="60"/>
      <c r="C12" s="301" t="s">
        <v>152</v>
      </c>
      <c r="D12" s="302"/>
      <c r="E12" s="302"/>
      <c r="F12" s="253"/>
      <c r="G12" s="254"/>
      <c r="H12" s="255" t="s">
        <v>443</v>
      </c>
      <c r="I12" s="256"/>
      <c r="J12" s="256"/>
      <c r="K12" s="257"/>
      <c r="L12" s="258"/>
      <c r="M12" s="252"/>
    </row>
    <row r="13" spans="2:13">
      <c r="B13" s="60"/>
      <c r="C13" s="259" t="s">
        <v>427</v>
      </c>
      <c r="D13" s="260"/>
      <c r="E13" s="260"/>
      <c r="F13" s="260"/>
      <c r="G13" s="261"/>
      <c r="H13" s="262" t="s">
        <v>406</v>
      </c>
      <c r="I13" s="263"/>
      <c r="J13" s="263"/>
      <c r="K13" s="249"/>
      <c r="L13" s="264"/>
      <c r="M13" s="252"/>
    </row>
    <row r="14" spans="2:13">
      <c r="B14" s="60"/>
      <c r="C14" s="296" t="s">
        <v>428</v>
      </c>
      <c r="D14" s="297"/>
      <c r="E14" s="297"/>
      <c r="F14" s="263"/>
      <c r="G14" s="263"/>
      <c r="H14" s="262" t="s">
        <v>407</v>
      </c>
      <c r="I14" s="263"/>
      <c r="J14" s="263"/>
      <c r="K14" s="249"/>
      <c r="L14" s="264"/>
      <c r="M14" s="252"/>
    </row>
    <row r="15" spans="2:13">
      <c r="B15" s="60"/>
      <c r="C15" s="265"/>
      <c r="D15" s="263" t="s">
        <v>429</v>
      </c>
      <c r="E15" s="263"/>
      <c r="F15" s="263"/>
      <c r="G15" s="263"/>
      <c r="H15" s="262"/>
      <c r="I15" s="263"/>
      <c r="J15" s="263"/>
      <c r="K15" s="249"/>
      <c r="L15" s="264"/>
      <c r="M15" s="252"/>
    </row>
    <row r="16" spans="2:13">
      <c r="B16" s="60"/>
      <c r="C16" s="265"/>
      <c r="D16" s="263"/>
      <c r="E16" s="263"/>
      <c r="F16" s="263"/>
      <c r="G16" s="263"/>
      <c r="H16" s="262"/>
      <c r="I16" s="263"/>
      <c r="J16" s="263"/>
      <c r="K16" s="249"/>
      <c r="L16" s="264"/>
      <c r="M16" s="252"/>
    </row>
    <row r="17" spans="2:13">
      <c r="B17" s="60"/>
      <c r="C17" s="265"/>
      <c r="D17" s="263"/>
      <c r="E17" s="263"/>
      <c r="F17" s="263"/>
      <c r="G17" s="263"/>
      <c r="H17" s="262"/>
      <c r="I17" s="263"/>
      <c r="J17" s="263"/>
      <c r="K17" s="249"/>
      <c r="L17" s="264"/>
      <c r="M17" s="252"/>
    </row>
    <row r="18" spans="2:13">
      <c r="B18" s="60"/>
      <c r="C18" s="298" t="s">
        <v>430</v>
      </c>
      <c r="D18" s="299"/>
      <c r="E18" s="299"/>
      <c r="F18" s="266"/>
      <c r="G18" s="267"/>
      <c r="H18" s="1313"/>
      <c r="I18" s="1314"/>
      <c r="J18" s="268"/>
      <c r="K18" s="269"/>
      <c r="L18" s="270"/>
      <c r="M18" s="252"/>
    </row>
    <row r="19" spans="2:13" ht="5.25" customHeight="1">
      <c r="B19" s="60"/>
      <c r="C19" s="263"/>
      <c r="D19" s="263"/>
      <c r="E19" s="263"/>
      <c r="F19" s="263"/>
      <c r="G19" s="263"/>
      <c r="H19" s="263"/>
      <c r="I19" s="263"/>
      <c r="J19" s="263"/>
      <c r="K19" s="249"/>
      <c r="L19" s="249"/>
      <c r="M19" s="252"/>
    </row>
    <row r="20" spans="2:13">
      <c r="B20" s="60"/>
      <c r="C20" s="1315" t="s">
        <v>408</v>
      </c>
      <c r="D20" s="1316"/>
      <c r="E20" s="1316"/>
      <c r="F20" s="256"/>
      <c r="G20" s="254"/>
      <c r="H20" s="255"/>
      <c r="I20" s="256"/>
      <c r="J20" s="256"/>
      <c r="K20" s="257"/>
      <c r="L20" s="258"/>
      <c r="M20" s="252"/>
    </row>
    <row r="21" spans="2:13">
      <c r="B21" s="60"/>
      <c r="C21" s="259" t="s">
        <v>409</v>
      </c>
      <c r="D21" s="263"/>
      <c r="E21" s="263"/>
      <c r="F21" s="263"/>
      <c r="G21" s="261"/>
      <c r="H21" s="262" t="s">
        <v>410</v>
      </c>
      <c r="I21" s="263"/>
      <c r="J21" s="263"/>
      <c r="K21" s="249"/>
      <c r="L21" s="264"/>
      <c r="M21" s="252"/>
    </row>
    <row r="22" spans="2:13">
      <c r="B22" s="60"/>
      <c r="C22" s="259"/>
      <c r="D22" s="263"/>
      <c r="E22" s="263"/>
      <c r="F22" s="263"/>
      <c r="G22" s="261"/>
      <c r="H22" s="262"/>
      <c r="I22" s="263"/>
      <c r="J22" s="263"/>
      <c r="K22" s="249"/>
      <c r="L22" s="264"/>
      <c r="M22" s="252"/>
    </row>
    <row r="23" spans="2:13">
      <c r="B23" s="60"/>
      <c r="C23" s="262" t="s">
        <v>411</v>
      </c>
      <c r="D23" s="263"/>
      <c r="E23" s="263"/>
      <c r="F23" s="263"/>
      <c r="G23" s="261"/>
      <c r="H23" s="262" t="s">
        <v>412</v>
      </c>
      <c r="I23" s="263"/>
      <c r="J23" s="263"/>
      <c r="K23" s="249"/>
      <c r="L23" s="264"/>
      <c r="M23" s="252"/>
    </row>
    <row r="24" spans="2:13">
      <c r="B24" s="60"/>
      <c r="C24" s="262" t="s">
        <v>413</v>
      </c>
      <c r="D24" s="263"/>
      <c r="E24" s="263"/>
      <c r="F24" s="263"/>
      <c r="G24" s="261"/>
      <c r="H24" s="262"/>
      <c r="I24" s="263"/>
      <c r="J24" s="263"/>
      <c r="K24" s="249"/>
      <c r="L24" s="264"/>
      <c r="M24" s="252"/>
    </row>
    <row r="25" spans="2:13">
      <c r="B25" s="60"/>
      <c r="C25" s="262" t="s">
        <v>414</v>
      </c>
      <c r="D25" s="263"/>
      <c r="E25" s="263"/>
      <c r="F25" s="263"/>
      <c r="G25" s="261"/>
      <c r="H25" s="262"/>
      <c r="I25" s="263"/>
      <c r="J25" s="263"/>
      <c r="K25" s="249"/>
      <c r="L25" s="264"/>
      <c r="M25" s="252"/>
    </row>
    <row r="26" spans="2:13">
      <c r="B26" s="60"/>
      <c r="C26" s="262" t="s">
        <v>415</v>
      </c>
      <c r="D26" s="263"/>
      <c r="E26" s="263"/>
      <c r="F26" s="263"/>
      <c r="G26" s="261"/>
      <c r="H26" s="262"/>
      <c r="I26" s="263"/>
      <c r="J26" s="263"/>
      <c r="K26" s="249"/>
      <c r="L26" s="264"/>
      <c r="M26" s="252"/>
    </row>
    <row r="27" spans="2:13">
      <c r="B27" s="60"/>
      <c r="C27" s="271"/>
      <c r="D27" s="268"/>
      <c r="E27" s="268"/>
      <c r="F27" s="268"/>
      <c r="G27" s="267"/>
      <c r="H27" s="272" t="s">
        <v>416</v>
      </c>
      <c r="I27" s="266"/>
      <c r="J27" s="266"/>
      <c r="K27" s="269"/>
      <c r="L27" s="270"/>
      <c r="M27" s="252"/>
    </row>
    <row r="28" spans="2:13" ht="9.75" customHeight="1">
      <c r="B28" s="60"/>
      <c r="C28" s="249"/>
      <c r="D28" s="249"/>
      <c r="E28" s="249"/>
      <c r="F28" s="249"/>
      <c r="G28" s="249"/>
      <c r="H28" s="249"/>
      <c r="I28" s="249"/>
      <c r="J28" s="249"/>
      <c r="K28" s="249"/>
      <c r="L28" s="249"/>
      <c r="M28" s="252"/>
    </row>
    <row r="29" spans="2:13">
      <c r="B29" s="60"/>
      <c r="C29" s="191" t="s">
        <v>417</v>
      </c>
      <c r="D29" s="191" t="s">
        <v>418</v>
      </c>
      <c r="E29" s="189"/>
      <c r="F29" s="189"/>
      <c r="G29" s="189"/>
      <c r="H29" s="189"/>
      <c r="I29" s="273" t="s">
        <v>419</v>
      </c>
      <c r="J29" s="273" t="s">
        <v>166</v>
      </c>
      <c r="K29" s="190" t="s">
        <v>162</v>
      </c>
      <c r="L29" s="190" t="s">
        <v>163</v>
      </c>
      <c r="M29" s="252"/>
    </row>
    <row r="30" spans="2:13" ht="15" customHeight="1">
      <c r="B30" s="60"/>
      <c r="C30" s="274">
        <v>1</v>
      </c>
      <c r="D30" s="300" t="s">
        <v>388</v>
      </c>
      <c r="E30" s="275"/>
      <c r="F30" s="249"/>
      <c r="G30" s="249"/>
      <c r="H30" s="249"/>
      <c r="I30" s="276"/>
      <c r="J30" s="277"/>
      <c r="K30" s="277"/>
      <c r="L30" s="264"/>
      <c r="M30" s="252"/>
    </row>
    <row r="31" spans="2:13">
      <c r="B31" s="60"/>
      <c r="C31" s="274"/>
      <c r="D31" s="274" t="s">
        <v>431</v>
      </c>
      <c r="E31" s="249"/>
      <c r="F31" s="249"/>
      <c r="G31" s="278"/>
      <c r="H31" s="249"/>
      <c r="I31" s="276">
        <v>9972</v>
      </c>
      <c r="J31" s="279">
        <f>7264650*1%</f>
        <v>72646.5</v>
      </c>
      <c r="K31" s="280">
        <v>0</v>
      </c>
      <c r="L31" s="281">
        <f>+J31-K31</f>
        <v>72646.5</v>
      </c>
      <c r="M31" s="252"/>
    </row>
    <row r="32" spans="2:13">
      <c r="B32" s="60"/>
      <c r="C32" s="274"/>
      <c r="D32" s="282" t="s">
        <v>432</v>
      </c>
      <c r="E32" s="249"/>
      <c r="F32" s="249"/>
      <c r="G32" s="278"/>
      <c r="H32" s="249"/>
      <c r="I32" s="283"/>
      <c r="J32" s="279"/>
      <c r="K32" s="280"/>
      <c r="L32" s="281"/>
      <c r="M32" s="252"/>
    </row>
    <row r="33" spans="2:13">
      <c r="B33" s="60"/>
      <c r="C33" s="274"/>
      <c r="D33" s="274" t="s">
        <v>433</v>
      </c>
      <c r="E33" s="249"/>
      <c r="F33" s="249"/>
      <c r="G33" s="278"/>
      <c r="H33" s="249"/>
      <c r="I33" s="276"/>
      <c r="J33" s="279"/>
      <c r="K33" s="280"/>
      <c r="L33" s="281"/>
      <c r="M33" s="252"/>
    </row>
    <row r="34" spans="2:13">
      <c r="B34" s="60"/>
      <c r="C34" s="274"/>
      <c r="D34" s="274" t="s">
        <v>434</v>
      </c>
      <c r="E34" s="249"/>
      <c r="F34" s="249"/>
      <c r="G34" s="278"/>
      <c r="H34" s="249"/>
      <c r="I34" s="276"/>
      <c r="J34" s="279"/>
      <c r="K34" s="280"/>
      <c r="L34" s="281"/>
      <c r="M34" s="252"/>
    </row>
    <row r="35" spans="2:13">
      <c r="B35" s="60"/>
      <c r="C35" s="274"/>
      <c r="D35" s="274" t="s">
        <v>435</v>
      </c>
      <c r="E35" s="251"/>
      <c r="F35" s="251"/>
      <c r="G35" s="284"/>
      <c r="H35" s="249"/>
      <c r="I35" s="276"/>
      <c r="J35" s="277"/>
      <c r="K35" s="277"/>
      <c r="L35" s="285"/>
      <c r="M35" s="252"/>
    </row>
    <row r="36" spans="2:13">
      <c r="B36" s="60"/>
      <c r="C36" s="274"/>
      <c r="D36" s="274"/>
      <c r="E36" s="249"/>
      <c r="F36" s="249"/>
      <c r="G36" s="249"/>
      <c r="H36" s="249"/>
      <c r="I36" s="276"/>
      <c r="J36" s="277"/>
      <c r="K36" s="277"/>
      <c r="L36" s="285"/>
      <c r="M36" s="252"/>
    </row>
    <row r="37" spans="2:13">
      <c r="B37" s="60"/>
      <c r="C37" s="286"/>
      <c r="D37" s="287"/>
      <c r="E37" s="288"/>
      <c r="F37" s="288"/>
      <c r="G37" s="288"/>
      <c r="H37" s="288"/>
      <c r="I37" s="288"/>
      <c r="J37" s="288"/>
      <c r="K37" s="289"/>
      <c r="L37" s="290"/>
      <c r="M37" s="252"/>
    </row>
    <row r="38" spans="2:13">
      <c r="B38" s="60"/>
      <c r="C38" s="1317" t="s">
        <v>166</v>
      </c>
      <c r="D38" s="1318"/>
      <c r="E38" s="1318"/>
      <c r="F38" s="1318"/>
      <c r="G38" s="1318"/>
      <c r="H38" s="1318"/>
      <c r="I38" s="1318"/>
      <c r="J38" s="1318"/>
      <c r="K38" s="1319"/>
      <c r="L38" s="291">
        <f>SUM(L31:L37)</f>
        <v>72646.5</v>
      </c>
      <c r="M38" s="252"/>
    </row>
    <row r="39" spans="2:13">
      <c r="B39" s="60"/>
      <c r="C39" s="1317" t="s">
        <v>11</v>
      </c>
      <c r="D39" s="1318"/>
      <c r="E39" s="1318"/>
      <c r="F39" s="1318"/>
      <c r="G39" s="1318"/>
      <c r="H39" s="1318"/>
      <c r="I39" s="1318"/>
      <c r="J39" s="1318"/>
      <c r="K39" s="1319"/>
      <c r="L39" s="291">
        <v>0</v>
      </c>
      <c r="M39" s="252"/>
    </row>
    <row r="40" spans="2:13">
      <c r="B40" s="60"/>
      <c r="C40" s="1317" t="s">
        <v>12</v>
      </c>
      <c r="D40" s="1318"/>
      <c r="E40" s="1318"/>
      <c r="F40" s="1318"/>
      <c r="G40" s="1318"/>
      <c r="H40" s="1318"/>
      <c r="I40" s="1318"/>
      <c r="J40" s="1318"/>
      <c r="K40" s="1319"/>
      <c r="L40" s="291">
        <v>0</v>
      </c>
      <c r="M40" s="252"/>
    </row>
    <row r="41" spans="2:13">
      <c r="B41" s="60"/>
      <c r="C41" s="1317" t="s">
        <v>27</v>
      </c>
      <c r="D41" s="1318"/>
      <c r="E41" s="1318"/>
      <c r="F41" s="1318"/>
      <c r="G41" s="1318"/>
      <c r="H41" s="1318"/>
      <c r="I41" s="1318"/>
      <c r="J41" s="1318"/>
      <c r="K41" s="1319"/>
      <c r="L41" s="291">
        <f>+L38*18%</f>
        <v>13076.369999999999</v>
      </c>
      <c r="M41" s="252"/>
    </row>
    <row r="42" spans="2:13">
      <c r="B42" s="60"/>
      <c r="C42" s="1317" t="s">
        <v>420</v>
      </c>
      <c r="D42" s="1318"/>
      <c r="E42" s="1318"/>
      <c r="F42" s="1318"/>
      <c r="G42" s="1318"/>
      <c r="H42" s="1318"/>
      <c r="I42" s="1318"/>
      <c r="J42" s="1318"/>
      <c r="K42" s="1319"/>
      <c r="L42" s="291">
        <v>0</v>
      </c>
      <c r="M42" s="252"/>
    </row>
    <row r="43" spans="2:13">
      <c r="B43" s="60"/>
      <c r="C43" s="1132" t="s">
        <v>421</v>
      </c>
      <c r="D43" s="1183"/>
      <c r="E43" s="1183"/>
      <c r="F43" s="1183"/>
      <c r="G43" s="1183"/>
      <c r="H43" s="1183"/>
      <c r="I43" s="1183"/>
      <c r="J43" s="1183"/>
      <c r="K43" s="1320"/>
      <c r="L43" s="291">
        <f>SUM(L38:L42)</f>
        <v>85722.87</v>
      </c>
      <c r="M43" s="252"/>
    </row>
    <row r="44" spans="2:13" ht="15.75" customHeight="1">
      <c r="B44" s="60"/>
      <c r="C44" s="1310" t="s">
        <v>436</v>
      </c>
      <c r="D44" s="1311"/>
      <c r="E44" s="1311"/>
      <c r="F44" s="1311"/>
      <c r="G44" s="1311"/>
      <c r="H44" s="1311"/>
      <c r="I44" s="1311"/>
      <c r="J44" s="1311"/>
      <c r="K44" s="1311"/>
      <c r="L44" s="1312"/>
      <c r="M44" s="252"/>
    </row>
    <row r="45" spans="2:13">
      <c r="B45" s="60"/>
      <c r="C45" s="191" t="s">
        <v>422</v>
      </c>
      <c r="D45" s="189"/>
      <c r="E45" s="189"/>
      <c r="F45" s="288"/>
      <c r="G45" s="288"/>
      <c r="H45" s="288"/>
      <c r="I45" s="288"/>
      <c r="J45" s="288"/>
      <c r="K45" s="189" t="s">
        <v>167</v>
      </c>
      <c r="L45" s="292" t="s">
        <v>423</v>
      </c>
      <c r="M45" s="252"/>
    </row>
    <row r="46" spans="2:13">
      <c r="B46" s="60"/>
      <c r="C46" s="249"/>
      <c r="D46" s="249"/>
      <c r="E46" s="249"/>
      <c r="F46" s="249"/>
      <c r="G46" s="249"/>
      <c r="H46" s="249"/>
      <c r="I46" s="249"/>
      <c r="J46" s="249"/>
      <c r="K46" s="249"/>
      <c r="L46" s="249"/>
      <c r="M46" s="252"/>
    </row>
    <row r="47" spans="2:13">
      <c r="B47" s="60"/>
      <c r="C47" s="251" t="s">
        <v>424</v>
      </c>
      <c r="D47" s="249"/>
      <c r="E47" s="249"/>
      <c r="F47" s="249"/>
      <c r="G47" s="249"/>
      <c r="H47" s="249"/>
      <c r="I47" s="249"/>
      <c r="J47" s="249"/>
      <c r="K47" s="249"/>
      <c r="L47" s="249"/>
      <c r="M47" s="252"/>
    </row>
    <row r="48" spans="2:13">
      <c r="B48" s="60"/>
      <c r="C48" s="249" t="s">
        <v>437</v>
      </c>
      <c r="D48" s="250"/>
      <c r="E48" s="250"/>
      <c r="F48" s="275"/>
      <c r="G48" s="249"/>
      <c r="H48" s="249"/>
      <c r="I48" s="249"/>
      <c r="J48" s="249"/>
      <c r="K48" s="249"/>
      <c r="L48" s="249"/>
      <c r="M48" s="252"/>
    </row>
    <row r="49" spans="2:13">
      <c r="B49" s="60"/>
      <c r="C49" s="249" t="s">
        <v>438</v>
      </c>
      <c r="D49" s="250"/>
      <c r="E49" s="250"/>
      <c r="F49" s="275"/>
      <c r="G49" s="249"/>
      <c r="H49" s="249"/>
      <c r="I49" s="249"/>
      <c r="J49" s="249"/>
      <c r="K49" s="249"/>
      <c r="L49" s="249"/>
      <c r="M49" s="252"/>
    </row>
    <row r="50" spans="2:13">
      <c r="B50" s="60"/>
      <c r="C50" s="249" t="s">
        <v>439</v>
      </c>
      <c r="D50" s="250"/>
      <c r="E50" s="250"/>
      <c r="F50" s="275"/>
      <c r="G50" s="249"/>
      <c r="H50" s="249"/>
      <c r="I50" s="249"/>
      <c r="J50" s="249"/>
      <c r="K50" s="249"/>
      <c r="L50" s="249"/>
      <c r="M50" s="252"/>
    </row>
    <row r="51" spans="2:13">
      <c r="B51" s="60"/>
      <c r="C51" s="249" t="s">
        <v>440</v>
      </c>
      <c r="D51" s="250"/>
      <c r="E51" s="250"/>
      <c r="F51" s="293"/>
      <c r="G51" s="249"/>
      <c r="H51" s="249"/>
      <c r="I51" s="249"/>
      <c r="J51" s="249"/>
      <c r="K51" s="249"/>
      <c r="L51" s="249"/>
      <c r="M51" s="252"/>
    </row>
    <row r="52" spans="2:13">
      <c r="B52" s="60"/>
      <c r="C52" s="249" t="s">
        <v>441</v>
      </c>
      <c r="D52" s="250"/>
      <c r="E52" s="250"/>
      <c r="F52" s="275"/>
      <c r="G52" s="249"/>
      <c r="H52" s="249"/>
      <c r="I52" s="249"/>
      <c r="J52" s="249"/>
      <c r="K52" s="249"/>
      <c r="L52" s="249"/>
      <c r="M52" s="252"/>
    </row>
    <row r="53" spans="2:13">
      <c r="B53" s="60"/>
      <c r="C53" s="249"/>
      <c r="D53" s="250"/>
      <c r="E53" s="250"/>
      <c r="F53" s="249"/>
      <c r="G53" s="249"/>
      <c r="H53" s="249"/>
      <c r="I53" s="249"/>
      <c r="J53" s="249"/>
      <c r="K53" s="249"/>
      <c r="L53" s="249"/>
      <c r="M53" s="252"/>
    </row>
    <row r="54" spans="2:13" hidden="1">
      <c r="B54" s="60"/>
      <c r="C54" s="263" t="s">
        <v>425</v>
      </c>
      <c r="D54" s="250"/>
      <c r="E54" s="250"/>
      <c r="F54" s="263" t="s">
        <v>426</v>
      </c>
      <c r="G54" s="249"/>
      <c r="H54" s="249"/>
      <c r="I54" s="249"/>
      <c r="J54" s="249"/>
      <c r="K54" s="249"/>
      <c r="L54" s="249"/>
      <c r="M54" s="252"/>
    </row>
    <row r="55" spans="2:13" hidden="1">
      <c r="B55" s="60"/>
      <c r="C55" s="249"/>
      <c r="D55" s="250"/>
      <c r="E55" s="249"/>
      <c r="F55" s="249"/>
      <c r="G55" s="249"/>
      <c r="H55" s="249"/>
      <c r="I55" s="249"/>
      <c r="J55" s="249"/>
      <c r="K55" s="249"/>
      <c r="L55" s="249"/>
      <c r="M55" s="252"/>
    </row>
    <row r="56" spans="2:13">
      <c r="B56" s="60"/>
      <c r="C56" s="251" t="s">
        <v>442</v>
      </c>
      <c r="D56" s="250"/>
      <c r="E56" s="249"/>
      <c r="F56" s="249"/>
      <c r="G56" s="249"/>
      <c r="H56" s="249"/>
      <c r="I56" s="249"/>
      <c r="J56" s="249"/>
      <c r="K56" s="249"/>
      <c r="L56" s="249"/>
      <c r="M56" s="252"/>
    </row>
    <row r="57" spans="2:13">
      <c r="B57" s="60"/>
      <c r="C57" s="275"/>
      <c r="D57" s="250"/>
      <c r="E57" s="249"/>
      <c r="F57" s="249"/>
      <c r="G57" s="249"/>
      <c r="H57" s="249"/>
      <c r="I57" s="249"/>
      <c r="J57" s="249"/>
      <c r="K57" s="249"/>
      <c r="L57" s="249"/>
      <c r="M57" s="252"/>
    </row>
    <row r="58" spans="2:13">
      <c r="B58" s="60"/>
      <c r="C58" s="249"/>
      <c r="D58" s="250"/>
      <c r="E58" s="249"/>
      <c r="F58" s="249"/>
      <c r="G58" s="249"/>
      <c r="H58" s="249"/>
      <c r="I58" s="249"/>
      <c r="J58" s="249"/>
      <c r="K58" s="249"/>
      <c r="L58" s="249"/>
      <c r="M58" s="252"/>
    </row>
    <row r="59" spans="2:13">
      <c r="B59" s="60"/>
      <c r="C59" s="275"/>
      <c r="D59" s="250"/>
      <c r="E59" s="249"/>
      <c r="F59" s="249"/>
      <c r="G59" s="249"/>
      <c r="H59" s="249"/>
      <c r="I59" s="249"/>
      <c r="J59" s="249"/>
      <c r="K59" s="249"/>
      <c r="L59" s="249"/>
      <c r="M59" s="252"/>
    </row>
    <row r="60" spans="2:13">
      <c r="B60" s="60"/>
      <c r="C60" s="251" t="s">
        <v>329</v>
      </c>
      <c r="D60" s="250"/>
      <c r="E60" s="249"/>
      <c r="F60" s="249"/>
      <c r="G60" s="249"/>
      <c r="H60" s="249"/>
      <c r="I60" s="249"/>
      <c r="J60" s="249"/>
      <c r="K60" s="249"/>
      <c r="L60" s="249"/>
      <c r="M60" s="252"/>
    </row>
    <row r="61" spans="2:13" ht="15.75" thickBot="1">
      <c r="B61" s="220"/>
      <c r="C61" s="294"/>
      <c r="D61" s="294"/>
      <c r="E61" s="294"/>
      <c r="F61" s="294"/>
      <c r="G61" s="294"/>
      <c r="H61" s="294"/>
      <c r="I61" s="294"/>
      <c r="J61" s="294"/>
      <c r="K61" s="294"/>
      <c r="L61" s="294"/>
      <c r="M61" s="295"/>
    </row>
  </sheetData>
  <mergeCells count="9">
    <mergeCell ref="C44:L44"/>
    <mergeCell ref="H18:I18"/>
    <mergeCell ref="C20:E20"/>
    <mergeCell ref="C38:K38"/>
    <mergeCell ref="C39:K39"/>
    <mergeCell ref="C40:K40"/>
    <mergeCell ref="C41:K41"/>
    <mergeCell ref="C42:K42"/>
    <mergeCell ref="C43:K43"/>
  </mergeCells>
  <pageMargins left="0.2" right="0.25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0"/>
  <sheetViews>
    <sheetView view="pageBreakPreview" zoomScale="60" workbookViewId="0">
      <selection activeCell="E15" sqref="E15"/>
    </sheetView>
  </sheetViews>
  <sheetFormatPr defaultRowHeight="15"/>
  <cols>
    <col min="1" max="1" width="9.7109375" customWidth="1"/>
    <col min="2" max="2" width="32" bestFit="1" customWidth="1"/>
    <col min="3" max="3" width="26" customWidth="1"/>
    <col min="4" max="4" width="4.42578125" customWidth="1"/>
    <col min="5" max="5" width="23" customWidth="1"/>
    <col min="6" max="6" width="42.28515625" customWidth="1"/>
    <col min="7" max="7" width="6.5703125" customWidth="1"/>
  </cols>
  <sheetData>
    <row r="1" spans="1:6" ht="87" customHeight="1" thickBot="1"/>
    <row r="2" spans="1:6" ht="29.25" customHeight="1" thickBot="1">
      <c r="A2" s="1061" t="s">
        <v>7</v>
      </c>
      <c r="B2" s="1062"/>
      <c r="C2" s="1062"/>
      <c r="D2" s="1062"/>
      <c r="E2" s="1062"/>
      <c r="F2" s="1063"/>
    </row>
    <row r="3" spans="1:6" ht="9" customHeight="1" thickBot="1">
      <c r="A3" s="3"/>
      <c r="B3" s="3"/>
      <c r="C3" s="3"/>
      <c r="D3" s="3"/>
      <c r="E3" s="3"/>
      <c r="F3" s="3"/>
    </row>
    <row r="4" spans="1:6" ht="27.75" customHeight="1" thickBot="1">
      <c r="A4" s="38" t="s">
        <v>64</v>
      </c>
      <c r="B4" s="40"/>
      <c r="C4" s="40"/>
      <c r="D4" s="41"/>
      <c r="E4" s="41"/>
      <c r="F4" s="51" t="s">
        <v>74</v>
      </c>
    </row>
    <row r="5" spans="1:6" ht="27.75" customHeight="1" thickBot="1">
      <c r="A5" s="39"/>
      <c r="B5" s="4"/>
      <c r="C5" s="4"/>
      <c r="D5" s="4"/>
      <c r="E5" s="4"/>
      <c r="F5" s="17" t="s">
        <v>109</v>
      </c>
    </row>
    <row r="6" spans="1:6" ht="12" customHeight="1" thickBot="1">
      <c r="A6" s="5"/>
      <c r="B6" s="5"/>
      <c r="C6" s="5"/>
      <c r="D6" s="5"/>
      <c r="E6" s="5"/>
      <c r="F6" s="5"/>
    </row>
    <row r="7" spans="1:6" ht="22.5" customHeight="1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7.5" customHeight="1">
      <c r="A8" s="18"/>
      <c r="B8" s="19"/>
      <c r="C8" s="20"/>
      <c r="D8" s="7"/>
      <c r="E8" s="1075"/>
      <c r="F8" s="1076"/>
    </row>
    <row r="9" spans="1:6" ht="34.15" customHeight="1">
      <c r="A9" s="1067" t="s">
        <v>1</v>
      </c>
      <c r="B9" s="1068"/>
      <c r="C9" s="1069"/>
      <c r="D9" s="8"/>
      <c r="E9" s="1067" t="s">
        <v>67</v>
      </c>
      <c r="F9" s="1069"/>
    </row>
    <row r="10" spans="1:6" ht="24" customHeight="1">
      <c r="A10" s="1070" t="s">
        <v>2</v>
      </c>
      <c r="B10" s="1071"/>
      <c r="C10" s="1072"/>
      <c r="D10" s="7"/>
      <c r="E10" s="1073" t="s">
        <v>68</v>
      </c>
      <c r="F10" s="1074"/>
    </row>
    <row r="11" spans="1:6" ht="24" customHeight="1">
      <c r="A11" s="1070" t="s">
        <v>3</v>
      </c>
      <c r="B11" s="1071"/>
      <c r="C11" s="1072"/>
      <c r="D11" s="7"/>
      <c r="E11" s="1073" t="s">
        <v>69</v>
      </c>
      <c r="F11" s="1074"/>
    </row>
    <row r="12" spans="1:6" ht="24" customHeight="1">
      <c r="A12" s="1070" t="s">
        <v>14</v>
      </c>
      <c r="B12" s="1071"/>
      <c r="C12" s="1072"/>
      <c r="D12" s="7"/>
      <c r="E12" s="1073" t="s">
        <v>70</v>
      </c>
      <c r="F12" s="1074"/>
    </row>
    <row r="13" spans="1:6" s="1" customFormat="1" ht="24" customHeight="1">
      <c r="A13" s="1070" t="s">
        <v>4</v>
      </c>
      <c r="B13" s="1071"/>
      <c r="C13" s="1072"/>
      <c r="D13" s="9"/>
      <c r="E13" s="1073" t="s">
        <v>71</v>
      </c>
      <c r="F13" s="1074"/>
    </row>
    <row r="14" spans="1:6" s="1" customFormat="1" ht="24" customHeight="1">
      <c r="A14" s="44" t="s">
        <v>33</v>
      </c>
      <c r="B14" s="45"/>
      <c r="C14" s="46"/>
      <c r="D14" s="9"/>
      <c r="E14" s="1075" t="s">
        <v>72</v>
      </c>
      <c r="F14" s="1076"/>
    </row>
    <row r="15" spans="1:6" s="1" customFormat="1" ht="24" customHeight="1" thickBot="1">
      <c r="A15" s="44" t="s">
        <v>53</v>
      </c>
      <c r="B15" s="45"/>
      <c r="C15" s="46"/>
      <c r="D15" s="9"/>
      <c r="E15" s="44" t="s">
        <v>73</v>
      </c>
      <c r="F15" s="46"/>
    </row>
    <row r="16" spans="1:6" ht="24" customHeight="1" thickBot="1">
      <c r="A16" s="1077" t="s">
        <v>5</v>
      </c>
      <c r="B16" s="1078"/>
      <c r="C16" s="1079"/>
      <c r="D16" s="10"/>
      <c r="E16" s="1077" t="s">
        <v>39</v>
      </c>
      <c r="F16" s="1079"/>
    </row>
    <row r="17" spans="1:7" ht="3.4" customHeight="1"/>
    <row r="18" spans="1:7" ht="42" customHeight="1">
      <c r="A18" s="14" t="s">
        <v>8</v>
      </c>
      <c r="B18" s="14" t="s">
        <v>9</v>
      </c>
      <c r="C18" s="14" t="s">
        <v>25</v>
      </c>
      <c r="D18" s="1058" t="s">
        <v>28</v>
      </c>
      <c r="E18" s="1058"/>
      <c r="F18" s="14" t="s">
        <v>10</v>
      </c>
    </row>
    <row r="19" spans="1:7" ht="46.15" customHeight="1">
      <c r="A19" s="16">
        <v>1</v>
      </c>
      <c r="B19" s="43" t="s">
        <v>65</v>
      </c>
      <c r="C19" s="16">
        <v>2002</v>
      </c>
      <c r="D19" s="1080" t="s">
        <v>115</v>
      </c>
      <c r="E19" s="1080"/>
      <c r="F19" s="50" t="s">
        <v>116</v>
      </c>
      <c r="G19" s="2"/>
    </row>
    <row r="20" spans="1:7" ht="43.5" customHeight="1">
      <c r="A20" s="1049"/>
      <c r="B20" s="1050"/>
      <c r="C20" s="1051"/>
      <c r="D20" s="1045" t="s">
        <v>32</v>
      </c>
      <c r="E20" s="1046"/>
      <c r="F20" s="27">
        <f>171715</f>
        <v>171715</v>
      </c>
    </row>
    <row r="21" spans="1:7" ht="43.5" customHeight="1">
      <c r="A21" s="1052"/>
      <c r="B21" s="1053"/>
      <c r="C21" s="1054"/>
      <c r="D21" s="1045" t="s">
        <v>29</v>
      </c>
      <c r="E21" s="1046"/>
      <c r="F21" s="27">
        <v>0</v>
      </c>
    </row>
    <row r="22" spans="1:7" ht="47.65" customHeight="1">
      <c r="A22" s="1052"/>
      <c r="B22" s="1053"/>
      <c r="C22" s="1054"/>
      <c r="D22" s="1040" t="s">
        <v>31</v>
      </c>
      <c r="E22" s="1041"/>
      <c r="F22" s="28">
        <f>F20-F21</f>
        <v>171715</v>
      </c>
    </row>
    <row r="23" spans="1:7" ht="43.15" customHeight="1">
      <c r="A23" s="1052"/>
      <c r="B23" s="1053"/>
      <c r="C23" s="1054"/>
      <c r="D23" s="1045" t="s">
        <v>26</v>
      </c>
      <c r="E23" s="1046"/>
      <c r="F23" s="25"/>
    </row>
    <row r="24" spans="1:7" ht="25.9" customHeight="1">
      <c r="A24" s="1052"/>
      <c r="B24" s="1053"/>
      <c r="C24" s="1054"/>
      <c r="D24" s="1043" t="s">
        <v>11</v>
      </c>
      <c r="E24" s="1044"/>
      <c r="F24" s="24" t="s">
        <v>30</v>
      </c>
    </row>
    <row r="25" spans="1:7" ht="25.9" customHeight="1">
      <c r="A25" s="1052"/>
      <c r="B25" s="1053"/>
      <c r="C25" s="1054"/>
      <c r="D25" s="1043" t="s">
        <v>12</v>
      </c>
      <c r="E25" s="1044"/>
      <c r="F25" s="24" t="s">
        <v>30</v>
      </c>
    </row>
    <row r="26" spans="1:7" ht="25.9" customHeight="1">
      <c r="A26" s="1052" t="s">
        <v>66</v>
      </c>
      <c r="B26" s="1053"/>
      <c r="C26" s="1054"/>
      <c r="D26" s="1043" t="s">
        <v>27</v>
      </c>
      <c r="E26" s="1044"/>
      <c r="F26" s="28">
        <v>30909</v>
      </c>
    </row>
    <row r="27" spans="1:7" ht="48.4" customHeight="1">
      <c r="A27" s="1055"/>
      <c r="B27" s="1056"/>
      <c r="C27" s="1057"/>
      <c r="D27" s="1047" t="s">
        <v>13</v>
      </c>
      <c r="E27" s="1048"/>
      <c r="F27" s="29">
        <f>F22+F26</f>
        <v>202624</v>
      </c>
    </row>
    <row r="28" spans="1:7" ht="28.5" customHeight="1">
      <c r="A28" s="1042" t="s">
        <v>117</v>
      </c>
      <c r="B28" s="1042"/>
      <c r="C28" s="1042"/>
      <c r="D28" s="1042"/>
      <c r="E28" s="1042"/>
      <c r="F28" s="1042"/>
    </row>
    <row r="29" spans="1:7" ht="16.5" customHeight="1">
      <c r="A29" s="11"/>
      <c r="B29" s="11"/>
      <c r="C29" s="11"/>
      <c r="D29" s="12"/>
      <c r="E29" s="12"/>
      <c r="F29" s="13" t="s">
        <v>22</v>
      </c>
    </row>
    <row r="30" spans="1:7" ht="21">
      <c r="A30" s="5" t="s">
        <v>15</v>
      </c>
      <c r="B30" s="26"/>
      <c r="C30" s="26"/>
      <c r="D30" s="26"/>
      <c r="E30" s="26"/>
      <c r="F30" s="26"/>
    </row>
    <row r="31" spans="1:7" ht="18.75" customHeight="1">
      <c r="A31" s="5" t="s">
        <v>17</v>
      </c>
      <c r="B31" s="26"/>
      <c r="C31" s="26"/>
      <c r="D31" s="26"/>
      <c r="E31" s="1039" t="s">
        <v>20</v>
      </c>
      <c r="F31" s="1039"/>
    </row>
    <row r="32" spans="1:7" ht="18.75" customHeight="1">
      <c r="A32" s="5" t="s">
        <v>18</v>
      </c>
      <c r="B32" s="26"/>
      <c r="C32" s="26"/>
      <c r="D32" s="26"/>
      <c r="E32" s="1060" t="s">
        <v>21</v>
      </c>
      <c r="F32" s="1060"/>
    </row>
    <row r="33" spans="1:6" ht="18.75" customHeight="1">
      <c r="A33" s="5" t="s">
        <v>16</v>
      </c>
      <c r="B33" s="26"/>
      <c r="C33" s="26"/>
      <c r="D33" s="26"/>
      <c r="E33" s="26"/>
      <c r="F33" s="26"/>
    </row>
    <row r="34" spans="1:6" ht="18.75" customHeight="1">
      <c r="A34" s="5" t="s">
        <v>19</v>
      </c>
      <c r="B34" s="26"/>
      <c r="C34" s="26"/>
      <c r="D34" s="26"/>
      <c r="E34" s="26"/>
      <c r="F34" s="26"/>
    </row>
    <row r="35" spans="1:6" ht="18.75" customHeight="1">
      <c r="B35" s="26"/>
      <c r="C35" s="26"/>
      <c r="D35" s="26"/>
      <c r="E35" s="26"/>
      <c r="F35" s="26"/>
    </row>
    <row r="36" spans="1:6" ht="21">
      <c r="A36" s="5" t="s">
        <v>54</v>
      </c>
      <c r="B36" s="5"/>
      <c r="C36" s="26"/>
      <c r="D36" s="26"/>
      <c r="E36" s="1039" t="s">
        <v>23</v>
      </c>
      <c r="F36" s="1039"/>
    </row>
    <row r="37" spans="1:6" ht="23.25" customHeight="1">
      <c r="A37" s="5"/>
      <c r="B37" s="5" t="s">
        <v>55</v>
      </c>
      <c r="C37" s="26"/>
      <c r="D37" s="26"/>
      <c r="E37" s="26"/>
      <c r="F37" s="26"/>
    </row>
    <row r="38" spans="1:6" ht="23.25" customHeight="1">
      <c r="A38" s="26"/>
      <c r="B38" s="26"/>
      <c r="C38" s="26"/>
      <c r="D38" s="26"/>
      <c r="E38" s="26"/>
      <c r="F38" s="26"/>
    </row>
    <row r="39" spans="1:6" ht="23.25" customHeight="1">
      <c r="A39" s="26"/>
      <c r="B39" s="26"/>
      <c r="C39" s="26"/>
      <c r="D39" s="26"/>
      <c r="E39" s="26"/>
      <c r="F39" s="26"/>
    </row>
    <row r="40" spans="1:6" ht="18.75">
      <c r="A40" s="26"/>
      <c r="B40" s="26"/>
      <c r="C40" s="26"/>
      <c r="D40" s="26"/>
      <c r="E40" s="1039" t="s">
        <v>24</v>
      </c>
      <c r="F40" s="1039"/>
    </row>
  </sheetData>
  <mergeCells count="35">
    <mergeCell ref="E36:F36"/>
    <mergeCell ref="E40:F40"/>
    <mergeCell ref="A26:C27"/>
    <mergeCell ref="D26:E26"/>
    <mergeCell ref="D27:E27"/>
    <mergeCell ref="A28:F28"/>
    <mergeCell ref="E31:F31"/>
    <mergeCell ref="E32:F32"/>
    <mergeCell ref="A23:C25"/>
    <mergeCell ref="D23:E23"/>
    <mergeCell ref="D24:E24"/>
    <mergeCell ref="D25:E25"/>
    <mergeCell ref="A13:C13"/>
    <mergeCell ref="E13:F13"/>
    <mergeCell ref="E14:F14"/>
    <mergeCell ref="A16:C16"/>
    <mergeCell ref="E16:F16"/>
    <mergeCell ref="D18:E18"/>
    <mergeCell ref="D19:E19"/>
    <mergeCell ref="A20:C22"/>
    <mergeCell ref="D20:E20"/>
    <mergeCell ref="D21:E21"/>
    <mergeCell ref="D22:E22"/>
    <mergeCell ref="A10:C10"/>
    <mergeCell ref="E10:F10"/>
    <mergeCell ref="A11:C11"/>
    <mergeCell ref="E11:F11"/>
    <mergeCell ref="A12:C12"/>
    <mergeCell ref="E12:F12"/>
    <mergeCell ref="A2:F2"/>
    <mergeCell ref="A7:C7"/>
    <mergeCell ref="E7:F7"/>
    <mergeCell ref="E8:F8"/>
    <mergeCell ref="A9:C9"/>
    <mergeCell ref="E9:F9"/>
  </mergeCells>
  <hyperlinks>
    <hyperlink ref="B37" r:id="rId1" display="sanjit.sharma@sarestates.in"/>
  </hyperlinks>
  <printOptions horizontalCentered="1" verticalCentered="1"/>
  <pageMargins left="0" right="0" top="0" bottom="0" header="0" footer="0"/>
  <pageSetup paperSize="9" scale="70"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9:P60"/>
  <sheetViews>
    <sheetView topLeftCell="A22" workbookViewId="0">
      <selection activeCell="A4" sqref="A1:XFD1048576"/>
    </sheetView>
  </sheetViews>
  <sheetFormatPr defaultRowHeight="15"/>
  <cols>
    <col min="1" max="1" width="3.28515625" customWidth="1"/>
    <col min="2" max="2" width="20.28515625" customWidth="1"/>
    <col min="3" max="3" width="7.7109375" customWidth="1"/>
    <col min="4" max="4" width="9.5703125" bestFit="1" customWidth="1"/>
    <col min="5" max="5" width="6.7109375" customWidth="1"/>
    <col min="6" max="6" width="9.7109375" customWidth="1"/>
    <col min="7" max="7" width="9" bestFit="1" customWidth="1"/>
    <col min="8" max="8" width="10.7109375" customWidth="1"/>
    <col min="9" max="9" width="6.140625" customWidth="1"/>
    <col min="10" max="10" width="10.140625" bestFit="1" customWidth="1"/>
    <col min="11" max="11" width="4.7109375" customWidth="1"/>
    <col min="12" max="12" width="7.7109375" customWidth="1"/>
    <col min="13" max="13" width="5" customWidth="1"/>
    <col min="14" max="14" width="8.85546875" customWidth="1"/>
    <col min="15" max="15" width="8.28515625" customWidth="1"/>
    <col min="16" max="16" width="2.85546875" customWidth="1"/>
  </cols>
  <sheetData>
    <row r="9" spans="1:16" ht="15.75" thickBot="1"/>
    <row r="10" spans="1:16" ht="16.149999999999999" customHeight="1">
      <c r="A10" s="1196" t="s">
        <v>532</v>
      </c>
      <c r="B10" s="1197"/>
      <c r="C10" s="1197"/>
      <c r="D10" s="1197"/>
      <c r="E10" s="1197"/>
      <c r="F10" s="1197"/>
      <c r="G10" s="1197"/>
      <c r="H10" s="1197"/>
      <c r="I10" s="1197"/>
      <c r="J10" s="1197"/>
      <c r="K10" s="1197"/>
      <c r="L10" s="1197"/>
      <c r="M10" s="1197"/>
      <c r="N10" s="1197"/>
      <c r="O10" s="1197"/>
      <c r="P10" s="1198"/>
    </row>
    <row r="11" spans="1:16" ht="16.149999999999999" customHeight="1">
      <c r="A11" s="1199"/>
      <c r="B11" s="1200"/>
      <c r="C11" s="1200"/>
      <c r="D11" s="1200"/>
      <c r="E11" s="1200"/>
      <c r="F11" s="1200"/>
      <c r="G11" s="1200"/>
      <c r="H11" s="1200"/>
      <c r="I11" s="1200"/>
      <c r="J11" s="1200"/>
      <c r="K11" s="1200"/>
      <c r="L11" s="1200"/>
      <c r="M11" s="1200"/>
      <c r="N11" s="1200"/>
      <c r="O11" s="1200"/>
      <c r="P11" s="1201"/>
    </row>
    <row r="12" spans="1:16" ht="40.15" customHeight="1" thickBot="1">
      <c r="A12" s="1202" t="s">
        <v>135</v>
      </c>
      <c r="B12" s="1203"/>
      <c r="C12" s="1203"/>
      <c r="D12" s="1203"/>
      <c r="E12" s="1203"/>
      <c r="F12" s="1203"/>
      <c r="G12" s="1203"/>
      <c r="H12" s="1203"/>
      <c r="I12" s="1203"/>
      <c r="J12" s="1203"/>
      <c r="K12" s="1203"/>
      <c r="L12" s="1203"/>
      <c r="M12" s="1203"/>
      <c r="N12" s="1203"/>
      <c r="O12" s="1203"/>
      <c r="P12" s="1204"/>
    </row>
    <row r="13" spans="1:16" ht="11.1" customHeight="1" thickBot="1">
      <c r="A13" s="1107"/>
      <c r="B13" s="1170"/>
      <c r="C13" s="1170"/>
      <c r="D13" s="1170"/>
      <c r="E13" s="1170"/>
      <c r="F13" s="1170"/>
      <c r="G13" s="1170"/>
      <c r="H13" s="1170"/>
      <c r="I13" s="1170"/>
      <c r="J13" s="1170"/>
      <c r="K13" s="1170"/>
      <c r="L13" s="1170"/>
      <c r="M13" s="1170"/>
      <c r="N13" s="1170"/>
      <c r="O13" s="1170"/>
      <c r="P13" s="1108"/>
    </row>
    <row r="14" spans="1:16" ht="16.899999999999999" customHeight="1">
      <c r="A14" s="1205" t="s">
        <v>136</v>
      </c>
      <c r="B14" s="1206"/>
      <c r="C14" s="1206"/>
      <c r="D14" s="1206"/>
      <c r="E14" s="1206"/>
      <c r="F14" s="1206"/>
      <c r="G14" s="1206"/>
      <c r="H14" s="1206"/>
      <c r="I14" s="1206"/>
      <c r="J14" s="1206"/>
      <c r="K14" s="1206"/>
      <c r="L14" s="1206"/>
      <c r="M14" s="1206"/>
      <c r="N14" s="1206"/>
      <c r="O14" s="1206"/>
      <c r="P14" s="1207"/>
    </row>
    <row r="15" spans="1:16" ht="16.899999999999999" customHeight="1" thickBot="1">
      <c r="A15" s="1208"/>
      <c r="B15" s="1209"/>
      <c r="C15" s="1209"/>
      <c r="D15" s="1209"/>
      <c r="E15" s="1209"/>
      <c r="F15" s="1209"/>
      <c r="G15" s="1209"/>
      <c r="H15" s="1209"/>
      <c r="I15" s="1209"/>
      <c r="J15" s="1209"/>
      <c r="K15" s="1209"/>
      <c r="L15" s="1209"/>
      <c r="M15" s="1209"/>
      <c r="N15" s="1209"/>
      <c r="O15" s="1209"/>
      <c r="P15" s="1210"/>
    </row>
    <row r="16" spans="1:16" ht="16.899999999999999" customHeight="1">
      <c r="A16" s="1211" t="s">
        <v>137</v>
      </c>
      <c r="B16" s="1212"/>
      <c r="C16" s="1212"/>
      <c r="D16" s="1212"/>
      <c r="E16" s="1212"/>
      <c r="F16" s="1212"/>
      <c r="G16" s="1212"/>
      <c r="H16" s="1212"/>
      <c r="I16" s="1213"/>
      <c r="J16" s="1214" t="s">
        <v>446</v>
      </c>
      <c r="K16" s="1214"/>
      <c r="L16" s="1214"/>
      <c r="M16" s="1214"/>
      <c r="N16" s="1214"/>
      <c r="O16" s="1214"/>
      <c r="P16" s="1215"/>
    </row>
    <row r="17" spans="1:16" ht="16.899999999999999" customHeight="1">
      <c r="A17" s="1165" t="s">
        <v>139</v>
      </c>
      <c r="B17" s="1166"/>
      <c r="C17" s="1166"/>
      <c r="D17" s="1166"/>
      <c r="E17" s="1166"/>
      <c r="F17" s="1166"/>
      <c r="G17" s="1166"/>
      <c r="H17" s="1166"/>
      <c r="I17" s="1182"/>
      <c r="J17" s="1183" t="s">
        <v>447</v>
      </c>
      <c r="K17" s="1183"/>
      <c r="L17" s="1183"/>
      <c r="M17" s="1183"/>
      <c r="N17" s="1183"/>
      <c r="O17" s="1183"/>
      <c r="P17" s="1184"/>
    </row>
    <row r="18" spans="1:16" ht="16.899999999999999" customHeight="1">
      <c r="A18" s="1185" t="s">
        <v>141</v>
      </c>
      <c r="B18" s="1186"/>
      <c r="C18" s="1186"/>
      <c r="D18" s="1186"/>
      <c r="E18" s="1186"/>
      <c r="F18" s="1186"/>
      <c r="G18" s="1186"/>
      <c r="H18" s="1186"/>
      <c r="I18" s="84"/>
      <c r="J18" s="1183"/>
      <c r="K18" s="1183"/>
      <c r="L18" s="1183"/>
      <c r="M18" s="1183"/>
      <c r="N18" s="1183"/>
      <c r="O18" s="1183"/>
      <c r="P18" s="1184"/>
    </row>
    <row r="19" spans="1:16" ht="16.899999999999999" customHeight="1" thickBot="1">
      <c r="A19" s="1187" t="s">
        <v>142</v>
      </c>
      <c r="B19" s="1188"/>
      <c r="C19" s="1188"/>
      <c r="D19" s="1188"/>
      <c r="E19" s="1188"/>
      <c r="F19" s="1188"/>
      <c r="G19" s="303"/>
      <c r="H19" s="86" t="s">
        <v>143</v>
      </c>
      <c r="I19" s="87">
        <v>29</v>
      </c>
      <c r="J19" s="1189" t="s">
        <v>144</v>
      </c>
      <c r="K19" s="1189"/>
      <c r="L19" s="1189"/>
      <c r="M19" s="1189"/>
      <c r="N19" s="1189"/>
      <c r="O19" s="1189"/>
      <c r="P19" s="1190"/>
    </row>
    <row r="20" spans="1:16" ht="16.899999999999999" customHeight="1" thickBot="1">
      <c r="A20" s="1191"/>
      <c r="B20" s="1192"/>
      <c r="C20" s="1192"/>
      <c r="D20" s="1192"/>
      <c r="E20" s="1192"/>
      <c r="F20" s="1192"/>
      <c r="G20" s="1192"/>
      <c r="H20" s="1192"/>
      <c r="I20" s="1192"/>
      <c r="J20" s="1192"/>
      <c r="K20" s="1192"/>
      <c r="L20" s="1192"/>
      <c r="M20" s="1192"/>
      <c r="N20" s="1192"/>
      <c r="O20" s="1192"/>
      <c r="P20" s="1193"/>
    </row>
    <row r="21" spans="1:16" ht="16.899999999999999" customHeight="1" thickBot="1">
      <c r="A21" s="1147" t="s">
        <v>145</v>
      </c>
      <c r="B21" s="1148"/>
      <c r="C21" s="1148"/>
      <c r="D21" s="1148"/>
      <c r="E21" s="1148"/>
      <c r="F21" s="1148"/>
      <c r="G21" s="1148"/>
      <c r="H21" s="1148"/>
      <c r="I21" s="1194"/>
      <c r="J21" s="1147" t="s">
        <v>146</v>
      </c>
      <c r="K21" s="1148"/>
      <c r="L21" s="1148"/>
      <c r="M21" s="1148"/>
      <c r="N21" s="1148"/>
      <c r="O21" s="1148"/>
      <c r="P21" s="1194"/>
    </row>
    <row r="22" spans="1:16" ht="16.899999999999999" customHeight="1">
      <c r="A22" s="1149" t="s">
        <v>147</v>
      </c>
      <c r="B22" s="1150"/>
      <c r="C22" s="1150"/>
      <c r="D22" s="1150"/>
      <c r="E22" s="1150"/>
      <c r="F22" s="1150"/>
      <c r="G22" s="1150"/>
      <c r="H22" s="1150"/>
      <c r="I22" s="1195"/>
      <c r="J22" s="1149" t="s">
        <v>148</v>
      </c>
      <c r="K22" s="1150"/>
      <c r="L22" s="1150"/>
      <c r="M22" s="1150"/>
      <c r="N22" s="1150"/>
      <c r="O22" s="1150"/>
      <c r="P22" s="1195"/>
    </row>
    <row r="23" spans="1:16" ht="16.899999999999999" customHeight="1">
      <c r="A23" s="1176" t="s">
        <v>149</v>
      </c>
      <c r="B23" s="1177"/>
      <c r="C23" s="1177"/>
      <c r="D23" s="1177"/>
      <c r="E23" s="1177"/>
      <c r="F23" s="1177"/>
      <c r="G23" s="1177"/>
      <c r="H23" s="1177"/>
      <c r="I23" s="1178"/>
      <c r="J23" s="1176" t="s">
        <v>150</v>
      </c>
      <c r="K23" s="1177"/>
      <c r="L23" s="1177"/>
      <c r="M23" s="1177"/>
      <c r="N23" s="1177"/>
      <c r="O23" s="1177"/>
      <c r="P23" s="1178"/>
    </row>
    <row r="24" spans="1:16" ht="16.899999999999999" customHeight="1">
      <c r="A24" s="1179"/>
      <c r="B24" s="1180"/>
      <c r="C24" s="1180"/>
      <c r="D24" s="1180"/>
      <c r="E24" s="1180"/>
      <c r="F24" s="1180"/>
      <c r="G24" s="1180"/>
      <c r="H24" s="1180"/>
      <c r="I24" s="1181"/>
      <c r="J24" s="1179"/>
      <c r="K24" s="1180"/>
      <c r="L24" s="1180"/>
      <c r="M24" s="1180"/>
      <c r="N24" s="1180"/>
      <c r="O24" s="1180"/>
      <c r="P24" s="1181"/>
    </row>
    <row r="25" spans="1:16" ht="16.899999999999999" customHeight="1">
      <c r="A25" s="1165" t="s">
        <v>151</v>
      </c>
      <c r="B25" s="1166"/>
      <c r="C25" s="1166"/>
      <c r="D25" s="1166"/>
      <c r="E25" s="1166"/>
      <c r="F25" s="1166"/>
      <c r="G25" s="1166"/>
      <c r="H25" s="1166"/>
      <c r="I25" s="1167"/>
      <c r="J25" s="1165" t="s">
        <v>152</v>
      </c>
      <c r="K25" s="1166"/>
      <c r="L25" s="1166"/>
      <c r="M25" s="1166"/>
      <c r="N25" s="1166"/>
      <c r="O25" s="1166"/>
      <c r="P25" s="1167"/>
    </row>
    <row r="26" spans="1:16" ht="16.899999999999999" customHeight="1" thickBot="1">
      <c r="A26" s="1135" t="s">
        <v>153</v>
      </c>
      <c r="B26" s="1136"/>
      <c r="C26" s="1136"/>
      <c r="D26" s="1136"/>
      <c r="E26" s="1136"/>
      <c r="F26" s="1136"/>
      <c r="G26" s="304"/>
      <c r="H26" s="86" t="s">
        <v>143</v>
      </c>
      <c r="I26" s="89">
        <v>29</v>
      </c>
      <c r="J26" s="1135" t="s">
        <v>142</v>
      </c>
      <c r="K26" s="1136"/>
      <c r="L26" s="1136"/>
      <c r="M26" s="1136"/>
      <c r="N26" s="1136"/>
      <c r="O26" s="86" t="s">
        <v>143</v>
      </c>
      <c r="P26" s="89">
        <v>29</v>
      </c>
    </row>
    <row r="27" spans="1:16" ht="11.1" customHeight="1" thickBot="1">
      <c r="A27" s="1168"/>
      <c r="B27" s="1169"/>
      <c r="C27" s="1169"/>
      <c r="D27" s="1169"/>
      <c r="E27" s="1169"/>
      <c r="F27" s="1169"/>
      <c r="G27" s="1169"/>
      <c r="H27" s="1169"/>
      <c r="I27" s="1169"/>
      <c r="J27" s="1170"/>
      <c r="K27" s="1170"/>
      <c r="L27" s="1170"/>
      <c r="M27" s="1170"/>
      <c r="N27" s="1170"/>
      <c r="O27" s="1170"/>
      <c r="P27" s="1108"/>
    </row>
    <row r="28" spans="1:16" ht="16.149999999999999" customHeight="1">
      <c r="A28" s="1171" t="s">
        <v>154</v>
      </c>
      <c r="B28" s="1173" t="s">
        <v>155</v>
      </c>
      <c r="C28" s="1173" t="s">
        <v>156</v>
      </c>
      <c r="D28" s="1173" t="s">
        <v>157</v>
      </c>
      <c r="E28" s="1173" t="s">
        <v>158</v>
      </c>
      <c r="F28" s="1173" t="s">
        <v>159</v>
      </c>
      <c r="G28" s="1175" t="s">
        <v>160</v>
      </c>
      <c r="H28" s="1173" t="s">
        <v>161</v>
      </c>
      <c r="I28" s="1173" t="s">
        <v>162</v>
      </c>
      <c r="J28" s="1173" t="s">
        <v>163</v>
      </c>
      <c r="K28" s="1156" t="s">
        <v>164</v>
      </c>
      <c r="L28" s="1164"/>
      <c r="M28" s="1156" t="s">
        <v>165</v>
      </c>
      <c r="N28" s="1157"/>
      <c r="O28" s="1158" t="s">
        <v>166</v>
      </c>
      <c r="P28" s="1159"/>
    </row>
    <row r="29" spans="1:16" ht="16.149999999999999" customHeight="1">
      <c r="A29" s="1172"/>
      <c r="B29" s="1174"/>
      <c r="C29" s="1174"/>
      <c r="D29" s="1174"/>
      <c r="E29" s="1174"/>
      <c r="F29" s="1174"/>
      <c r="G29" s="1173"/>
      <c r="H29" s="1174"/>
      <c r="I29" s="1174"/>
      <c r="J29" s="1174"/>
      <c r="K29" s="90" t="s">
        <v>159</v>
      </c>
      <c r="L29" s="91" t="s">
        <v>167</v>
      </c>
      <c r="M29" s="90" t="s">
        <v>159</v>
      </c>
      <c r="N29" s="90" t="s">
        <v>167</v>
      </c>
      <c r="O29" s="1160"/>
      <c r="P29" s="1161"/>
    </row>
    <row r="30" spans="1:16" ht="28.15" customHeight="1">
      <c r="A30" s="92">
        <v>1</v>
      </c>
      <c r="B30" s="93" t="s">
        <v>448</v>
      </c>
      <c r="C30" s="94">
        <v>997222</v>
      </c>
      <c r="D30" s="95">
        <v>191301</v>
      </c>
      <c r="E30" s="96">
        <v>1335</v>
      </c>
      <c r="F30" s="96">
        <v>4315</v>
      </c>
      <c r="G30" s="97">
        <f>+E30*F30</f>
        <v>5760525</v>
      </c>
      <c r="H30" s="98">
        <f>G30*3%</f>
        <v>172815.75</v>
      </c>
      <c r="I30" s="382">
        <v>0</v>
      </c>
      <c r="J30" s="98">
        <f>H30-I30</f>
        <v>172815.75</v>
      </c>
      <c r="K30" s="383">
        <v>0.09</v>
      </c>
      <c r="L30" s="306">
        <f>+J30*K30</f>
        <v>15553.4175</v>
      </c>
      <c r="M30" s="383">
        <v>0.09</v>
      </c>
      <c r="N30" s="306">
        <f>+J30*M30</f>
        <v>15553.4175</v>
      </c>
      <c r="O30" s="1162">
        <f t="shared" ref="O30:O40" si="0">J30+L30+N30</f>
        <v>203922.58500000002</v>
      </c>
      <c r="P30" s="1163"/>
    </row>
    <row r="31" spans="1:16" ht="16.149999999999999" customHeight="1">
      <c r="A31" s="92"/>
      <c r="B31" s="97"/>
      <c r="C31" s="97"/>
      <c r="D31" s="97"/>
      <c r="E31" s="97"/>
      <c r="F31" s="97"/>
      <c r="G31" s="97"/>
      <c r="H31" s="98"/>
      <c r="I31" s="97"/>
      <c r="J31" s="97"/>
      <c r="K31" s="97"/>
      <c r="L31" s="306"/>
      <c r="M31" s="97"/>
      <c r="N31" s="98"/>
      <c r="O31" s="1162"/>
      <c r="P31" s="1163"/>
    </row>
    <row r="32" spans="1:16" ht="16.149999999999999" customHeight="1">
      <c r="A32" s="92"/>
      <c r="B32" s="97"/>
      <c r="C32" s="97"/>
      <c r="D32" s="97"/>
      <c r="E32" s="97"/>
      <c r="F32" s="97"/>
      <c r="G32" s="97"/>
      <c r="H32" s="97">
        <f t="shared" ref="H32:H41" si="1">G32*2%</f>
        <v>0</v>
      </c>
      <c r="I32" s="97"/>
      <c r="J32" s="97">
        <f t="shared" ref="J32:J40" si="2">H32-I32</f>
        <v>0</v>
      </c>
      <c r="K32" s="97"/>
      <c r="L32" s="305">
        <f t="shared" ref="L32:L40" si="3">J32*K32/100</f>
        <v>0</v>
      </c>
      <c r="M32" s="97"/>
      <c r="N32" s="97">
        <f t="shared" ref="N32:N40" si="4">J32*M32/100</f>
        <v>0</v>
      </c>
      <c r="O32" s="1154">
        <f t="shared" si="0"/>
        <v>0</v>
      </c>
      <c r="P32" s="1155"/>
    </row>
    <row r="33" spans="1:16" ht="16.149999999999999" customHeight="1">
      <c r="A33" s="92"/>
      <c r="B33" s="97"/>
      <c r="C33" s="97"/>
      <c r="D33" s="97"/>
      <c r="E33" s="97"/>
      <c r="F33" s="97"/>
      <c r="G33" s="97"/>
      <c r="H33" s="97">
        <f t="shared" si="1"/>
        <v>0</v>
      </c>
      <c r="I33" s="97"/>
      <c r="J33" s="97">
        <f t="shared" si="2"/>
        <v>0</v>
      </c>
      <c r="K33" s="97"/>
      <c r="L33" s="305">
        <f t="shared" si="3"/>
        <v>0</v>
      </c>
      <c r="M33" s="97"/>
      <c r="N33" s="97">
        <f t="shared" si="4"/>
        <v>0</v>
      </c>
      <c r="O33" s="1154">
        <f t="shared" si="0"/>
        <v>0</v>
      </c>
      <c r="P33" s="1155"/>
    </row>
    <row r="34" spans="1:16" ht="16.149999999999999" customHeight="1">
      <c r="A34" s="92"/>
      <c r="B34" s="97"/>
      <c r="C34" s="97"/>
      <c r="D34" s="97"/>
      <c r="E34" s="97"/>
      <c r="F34" s="97"/>
      <c r="G34" s="97"/>
      <c r="H34" s="97">
        <f t="shared" si="1"/>
        <v>0</v>
      </c>
      <c r="I34" s="97"/>
      <c r="J34" s="97">
        <f t="shared" si="2"/>
        <v>0</v>
      </c>
      <c r="K34" s="97"/>
      <c r="L34" s="305">
        <f t="shared" si="3"/>
        <v>0</v>
      </c>
      <c r="M34" s="97"/>
      <c r="N34" s="97">
        <f t="shared" si="4"/>
        <v>0</v>
      </c>
      <c r="O34" s="1154">
        <f t="shared" si="0"/>
        <v>0</v>
      </c>
      <c r="P34" s="1155"/>
    </row>
    <row r="35" spans="1:16" ht="16.149999999999999" customHeight="1">
      <c r="A35" s="92"/>
      <c r="B35" s="97"/>
      <c r="C35" s="97"/>
      <c r="D35" s="97"/>
      <c r="E35" s="97"/>
      <c r="F35" s="97"/>
      <c r="G35" s="97"/>
      <c r="H35" s="97">
        <f t="shared" si="1"/>
        <v>0</v>
      </c>
      <c r="I35" s="97"/>
      <c r="J35" s="97">
        <f t="shared" si="2"/>
        <v>0</v>
      </c>
      <c r="K35" s="97"/>
      <c r="L35" s="305">
        <f t="shared" si="3"/>
        <v>0</v>
      </c>
      <c r="M35" s="97"/>
      <c r="N35" s="97">
        <f t="shared" si="4"/>
        <v>0</v>
      </c>
      <c r="O35" s="1154">
        <f t="shared" si="0"/>
        <v>0</v>
      </c>
      <c r="P35" s="1155"/>
    </row>
    <row r="36" spans="1:16" ht="16.149999999999999" customHeight="1">
      <c r="A36" s="92"/>
      <c r="B36" s="97"/>
      <c r="C36" s="97"/>
      <c r="D36" s="97"/>
      <c r="E36" s="97"/>
      <c r="F36" s="97"/>
      <c r="G36" s="97"/>
      <c r="H36" s="97">
        <f t="shared" si="1"/>
        <v>0</v>
      </c>
      <c r="I36" s="97"/>
      <c r="J36" s="97">
        <f t="shared" si="2"/>
        <v>0</v>
      </c>
      <c r="K36" s="97"/>
      <c r="L36" s="305">
        <f t="shared" si="3"/>
        <v>0</v>
      </c>
      <c r="M36" s="97"/>
      <c r="N36" s="97">
        <f t="shared" si="4"/>
        <v>0</v>
      </c>
      <c r="O36" s="1154">
        <f t="shared" si="0"/>
        <v>0</v>
      </c>
      <c r="P36" s="1155"/>
    </row>
    <row r="37" spans="1:16" ht="16.149999999999999" customHeight="1">
      <c r="A37" s="92"/>
      <c r="B37" s="97"/>
      <c r="C37" s="97"/>
      <c r="D37" s="97"/>
      <c r="E37" s="97"/>
      <c r="F37" s="97"/>
      <c r="G37" s="97"/>
      <c r="H37" s="97">
        <f t="shared" si="1"/>
        <v>0</v>
      </c>
      <c r="I37" s="97"/>
      <c r="J37" s="97">
        <f t="shared" si="2"/>
        <v>0</v>
      </c>
      <c r="K37" s="97"/>
      <c r="L37" s="305">
        <f t="shared" si="3"/>
        <v>0</v>
      </c>
      <c r="M37" s="97"/>
      <c r="N37" s="97">
        <f t="shared" si="4"/>
        <v>0</v>
      </c>
      <c r="O37" s="1154">
        <f t="shared" si="0"/>
        <v>0</v>
      </c>
      <c r="P37" s="1155"/>
    </row>
    <row r="38" spans="1:16" ht="16.149999999999999" customHeight="1">
      <c r="A38" s="92"/>
      <c r="B38" s="97"/>
      <c r="C38" s="97"/>
      <c r="D38" s="97"/>
      <c r="E38" s="97"/>
      <c r="F38" s="97"/>
      <c r="G38" s="97"/>
      <c r="H38" s="97">
        <f t="shared" si="1"/>
        <v>0</v>
      </c>
      <c r="I38" s="97"/>
      <c r="J38" s="97">
        <f t="shared" si="2"/>
        <v>0</v>
      </c>
      <c r="K38" s="97"/>
      <c r="L38" s="305">
        <f t="shared" si="3"/>
        <v>0</v>
      </c>
      <c r="M38" s="97"/>
      <c r="N38" s="97">
        <f t="shared" si="4"/>
        <v>0</v>
      </c>
      <c r="O38" s="1154">
        <f t="shared" si="0"/>
        <v>0</v>
      </c>
      <c r="P38" s="1155"/>
    </row>
    <row r="39" spans="1:16" ht="16.149999999999999" customHeight="1">
      <c r="A39" s="92"/>
      <c r="B39" s="97"/>
      <c r="C39" s="97"/>
      <c r="D39" s="97"/>
      <c r="E39" s="97"/>
      <c r="F39" s="97"/>
      <c r="G39" s="97"/>
      <c r="H39" s="97">
        <f t="shared" si="1"/>
        <v>0</v>
      </c>
      <c r="I39" s="97"/>
      <c r="J39" s="97">
        <f t="shared" si="2"/>
        <v>0</v>
      </c>
      <c r="K39" s="97"/>
      <c r="L39" s="305">
        <f t="shared" si="3"/>
        <v>0</v>
      </c>
      <c r="M39" s="97"/>
      <c r="N39" s="97">
        <f t="shared" si="4"/>
        <v>0</v>
      </c>
      <c r="O39" s="1154">
        <f t="shared" si="0"/>
        <v>0</v>
      </c>
      <c r="P39" s="1155"/>
    </row>
    <row r="40" spans="1:16" ht="16.149999999999999" customHeight="1" thickBot="1">
      <c r="A40" s="101"/>
      <c r="B40" s="102"/>
      <c r="C40" s="102"/>
      <c r="D40" s="102"/>
      <c r="E40" s="102"/>
      <c r="F40" s="102"/>
      <c r="G40" s="102"/>
      <c r="H40" s="102">
        <f t="shared" si="1"/>
        <v>0</v>
      </c>
      <c r="I40" s="102"/>
      <c r="J40" s="102">
        <f t="shared" si="2"/>
        <v>0</v>
      </c>
      <c r="K40" s="102"/>
      <c r="L40" s="307">
        <f t="shared" si="3"/>
        <v>0</v>
      </c>
      <c r="M40" s="102"/>
      <c r="N40" s="102">
        <f t="shared" si="4"/>
        <v>0</v>
      </c>
      <c r="O40" s="1140">
        <f t="shared" si="0"/>
        <v>0</v>
      </c>
      <c r="P40" s="1141"/>
    </row>
    <row r="41" spans="1:16" ht="30" customHeight="1" thickBot="1">
      <c r="A41" s="1142" t="s">
        <v>166</v>
      </c>
      <c r="B41" s="1143"/>
      <c r="C41" s="1143"/>
      <c r="D41" s="1144"/>
      <c r="E41" s="104">
        <f>SUM(E30:E40)</f>
        <v>1335</v>
      </c>
      <c r="F41" s="104"/>
      <c r="G41" s="104"/>
      <c r="H41" s="105">
        <f t="shared" si="1"/>
        <v>0</v>
      </c>
      <c r="I41" s="104">
        <f>SUM(I30:I40)</f>
        <v>0</v>
      </c>
      <c r="J41" s="104">
        <f>SUM(J30:J40)</f>
        <v>172815.75</v>
      </c>
      <c r="K41" s="383">
        <v>0.09</v>
      </c>
      <c r="L41" s="308">
        <f>SUM(L30:L40)</f>
        <v>15553.4175</v>
      </c>
      <c r="M41" s="383">
        <v>0.09</v>
      </c>
      <c r="N41" s="108">
        <f>SUM(N30:N40)</f>
        <v>15553.4175</v>
      </c>
      <c r="O41" s="1145">
        <f>SUM(O30:P40)</f>
        <v>203922.58500000002</v>
      </c>
      <c r="P41" s="1146"/>
    </row>
    <row r="42" spans="1:16" ht="15.75" thickBot="1">
      <c r="A42" s="1147" t="s">
        <v>170</v>
      </c>
      <c r="B42" s="1148"/>
      <c r="C42" s="1148"/>
      <c r="D42" s="1148"/>
      <c r="E42" s="1148"/>
      <c r="F42" s="1148"/>
      <c r="G42" s="1148"/>
      <c r="H42" s="1148"/>
      <c r="I42" s="1148"/>
      <c r="J42" s="1148"/>
      <c r="K42" s="1149" t="s">
        <v>171</v>
      </c>
      <c r="L42" s="1150"/>
      <c r="M42" s="1150"/>
      <c r="N42" s="1151"/>
      <c r="O42" s="1152">
        <f>J41</f>
        <v>172815.75</v>
      </c>
      <c r="P42" s="1153"/>
    </row>
    <row r="43" spans="1:16">
      <c r="A43" s="1128" t="s">
        <v>533</v>
      </c>
      <c r="B43" s="1129"/>
      <c r="C43" s="1129"/>
      <c r="D43" s="1129"/>
      <c r="E43" s="1129"/>
      <c r="F43" s="1129"/>
      <c r="G43" s="1129"/>
      <c r="H43" s="1129"/>
      <c r="I43" s="1129"/>
      <c r="J43" s="1129"/>
      <c r="K43" s="1130" t="s">
        <v>173</v>
      </c>
      <c r="L43" s="1131"/>
      <c r="M43" s="1131"/>
      <c r="N43" s="1132"/>
      <c r="O43" s="1133">
        <f>L41</f>
        <v>15553.4175</v>
      </c>
      <c r="P43" s="1134"/>
    </row>
    <row r="44" spans="1:16">
      <c r="A44" s="1118"/>
      <c r="B44" s="1119"/>
      <c r="C44" s="1119"/>
      <c r="D44" s="1119"/>
      <c r="E44" s="1119"/>
      <c r="F44" s="1119"/>
      <c r="G44" s="1119"/>
      <c r="H44" s="1119"/>
      <c r="I44" s="1119"/>
      <c r="J44" s="1119"/>
      <c r="K44" s="1130" t="s">
        <v>174</v>
      </c>
      <c r="L44" s="1131"/>
      <c r="M44" s="1131"/>
      <c r="N44" s="1132"/>
      <c r="O44" s="1133">
        <f>N41</f>
        <v>15553.4175</v>
      </c>
      <c r="P44" s="1134"/>
    </row>
    <row r="45" spans="1:16">
      <c r="A45" s="1118"/>
      <c r="B45" s="1119"/>
      <c r="C45" s="1119"/>
      <c r="D45" s="1119"/>
      <c r="E45" s="1119"/>
      <c r="F45" s="1119"/>
      <c r="G45" s="1119"/>
      <c r="H45" s="1119"/>
      <c r="I45" s="1119"/>
      <c r="J45" s="1119"/>
      <c r="K45" s="1130" t="s">
        <v>175</v>
      </c>
      <c r="L45" s="1131"/>
      <c r="M45" s="1131"/>
      <c r="N45" s="1132"/>
      <c r="O45" s="1133">
        <f>O43+O44</f>
        <v>31106.834999999999</v>
      </c>
      <c r="P45" s="1134"/>
    </row>
    <row r="46" spans="1:16" ht="15.75" thickBot="1">
      <c r="A46" s="1092"/>
      <c r="B46" s="1093"/>
      <c r="C46" s="1093"/>
      <c r="D46" s="1093"/>
      <c r="E46" s="1093"/>
      <c r="F46" s="1093"/>
      <c r="G46" s="1119"/>
      <c r="H46" s="1119"/>
      <c r="I46" s="1119"/>
      <c r="J46" s="1119"/>
      <c r="K46" s="1135" t="s">
        <v>176</v>
      </c>
      <c r="L46" s="1136"/>
      <c r="M46" s="1136"/>
      <c r="N46" s="1137"/>
      <c r="O46" s="1138">
        <f>O42+O45</f>
        <v>203922.58499999999</v>
      </c>
      <c r="P46" s="1139"/>
    </row>
    <row r="47" spans="1:16" ht="15.75" thickBot="1">
      <c r="A47" s="1096" t="s">
        <v>177</v>
      </c>
      <c r="B47" s="1097"/>
      <c r="C47" s="1097"/>
      <c r="D47" s="1097"/>
      <c r="E47" s="1097"/>
      <c r="F47" s="1097"/>
      <c r="G47" s="309"/>
      <c r="H47" s="1098"/>
      <c r="I47" s="1099"/>
      <c r="J47" s="1100"/>
      <c r="K47" s="1105" t="s">
        <v>178</v>
      </c>
      <c r="L47" s="1105"/>
      <c r="M47" s="1105"/>
      <c r="N47" s="1106"/>
      <c r="O47" s="1107">
        <f>IF(I18="Y",SUM(O43:P44),0)</f>
        <v>0</v>
      </c>
      <c r="P47" s="1108"/>
    </row>
    <row r="48" spans="1:16" ht="16.149999999999999" customHeight="1">
      <c r="A48" s="1109" t="s">
        <v>179</v>
      </c>
      <c r="B48" s="1110"/>
      <c r="C48" s="1110"/>
      <c r="D48" s="1110"/>
      <c r="E48" s="1110"/>
      <c r="F48" s="1110"/>
      <c r="G48" s="1111"/>
      <c r="H48" s="1101"/>
      <c r="I48" s="1102"/>
      <c r="J48" s="1103"/>
      <c r="K48" s="1112" t="s">
        <v>180</v>
      </c>
      <c r="L48" s="1113"/>
      <c r="M48" s="1113"/>
      <c r="N48" s="1113"/>
      <c r="O48" s="1113"/>
      <c r="P48" s="1114"/>
    </row>
    <row r="49" spans="1:16" ht="16.149999999999999" customHeight="1" thickBot="1">
      <c r="A49" s="1115" t="s">
        <v>181</v>
      </c>
      <c r="B49" s="1116"/>
      <c r="C49" s="1116"/>
      <c r="D49" s="1116"/>
      <c r="E49" s="1116"/>
      <c r="F49" s="1116"/>
      <c r="G49" s="1117"/>
      <c r="H49" s="1101"/>
      <c r="I49" s="1102"/>
      <c r="J49" s="1103"/>
      <c r="K49" s="1118" t="s">
        <v>182</v>
      </c>
      <c r="L49" s="1119"/>
      <c r="M49" s="1119"/>
      <c r="N49" s="1119"/>
      <c r="O49" s="1119"/>
      <c r="P49" s="1120"/>
    </row>
    <row r="50" spans="1:16" ht="16.149999999999999" customHeight="1">
      <c r="A50" s="1121" t="s">
        <v>183</v>
      </c>
      <c r="B50" s="1122"/>
      <c r="C50" s="1122"/>
      <c r="D50" s="1122"/>
      <c r="E50" s="1122"/>
      <c r="F50" s="1122"/>
      <c r="G50" s="310"/>
      <c r="H50" s="1104"/>
      <c r="I50" s="1102"/>
      <c r="J50" s="1103"/>
      <c r="K50" s="1125"/>
      <c r="L50" s="1126"/>
      <c r="M50" s="1126"/>
      <c r="N50" s="1126"/>
      <c r="O50" s="1126"/>
      <c r="P50" s="1127"/>
    </row>
    <row r="51" spans="1:16" ht="16.149999999999999" customHeight="1">
      <c r="A51" s="1121"/>
      <c r="B51" s="1122"/>
      <c r="C51" s="1122"/>
      <c r="D51" s="1122"/>
      <c r="E51" s="1122"/>
      <c r="F51" s="1122"/>
      <c r="G51" s="310"/>
      <c r="H51" s="1104"/>
      <c r="I51" s="1102"/>
      <c r="J51" s="1103"/>
      <c r="K51" s="1125"/>
      <c r="L51" s="1126"/>
      <c r="M51" s="1126"/>
      <c r="N51" s="1126"/>
      <c r="O51" s="1126"/>
      <c r="P51" s="1127"/>
    </row>
    <row r="52" spans="1:16" ht="16.149999999999999" customHeight="1">
      <c r="A52" s="1121"/>
      <c r="B52" s="1122"/>
      <c r="C52" s="1122"/>
      <c r="D52" s="1122"/>
      <c r="E52" s="1122"/>
      <c r="F52" s="1122"/>
      <c r="G52" s="310"/>
      <c r="H52" s="1104"/>
      <c r="I52" s="1102"/>
      <c r="J52" s="1103"/>
      <c r="K52" s="1125"/>
      <c r="L52" s="1126"/>
      <c r="M52" s="1126"/>
      <c r="N52" s="1126"/>
      <c r="O52" s="1126"/>
      <c r="P52" s="1127"/>
    </row>
    <row r="53" spans="1:16" ht="16.149999999999999" customHeight="1">
      <c r="A53" s="1121"/>
      <c r="B53" s="1122"/>
      <c r="C53" s="1122"/>
      <c r="D53" s="1122"/>
      <c r="E53" s="1122"/>
      <c r="F53" s="1122"/>
      <c r="G53" s="310"/>
      <c r="H53" s="1104"/>
      <c r="I53" s="1102"/>
      <c r="J53" s="1103"/>
      <c r="K53" s="1125"/>
      <c r="L53" s="1126"/>
      <c r="M53" s="1126"/>
      <c r="N53" s="1126"/>
      <c r="O53" s="1126"/>
      <c r="P53" s="1127"/>
    </row>
    <row r="54" spans="1:16" ht="16.149999999999999" customHeight="1" thickBot="1">
      <c r="A54" s="1123"/>
      <c r="B54" s="1124"/>
      <c r="C54" s="1124"/>
      <c r="D54" s="1124"/>
      <c r="E54" s="1124"/>
      <c r="F54" s="1124"/>
      <c r="G54" s="311"/>
      <c r="H54" s="1092" t="s">
        <v>184</v>
      </c>
      <c r="I54" s="1093"/>
      <c r="J54" s="1094"/>
      <c r="K54" s="1092" t="s">
        <v>185</v>
      </c>
      <c r="L54" s="1093"/>
      <c r="M54" s="1093"/>
      <c r="N54" s="1093"/>
      <c r="O54" s="1093"/>
      <c r="P54" s="1094"/>
    </row>
    <row r="60" spans="1:16" ht="26.25">
      <c r="D60" s="1095"/>
      <c r="E60" s="1095"/>
      <c r="F60" s="1095"/>
      <c r="G60" s="1095"/>
      <c r="H60" s="1095"/>
      <c r="I60" s="1095"/>
      <c r="J60" s="1095"/>
    </row>
  </sheetData>
  <mergeCells count="75">
    <mergeCell ref="H54:J54"/>
    <mergeCell ref="K54:P54"/>
    <mergeCell ref="D60:J60"/>
    <mergeCell ref="A47:F47"/>
    <mergeCell ref="H47:J53"/>
    <mergeCell ref="K47:N47"/>
    <mergeCell ref="O47:P47"/>
    <mergeCell ref="A48:G48"/>
    <mergeCell ref="K48:P48"/>
    <mergeCell ref="A49:G49"/>
    <mergeCell ref="K49:P49"/>
    <mergeCell ref="A50:F54"/>
    <mergeCell ref="K50:P53"/>
    <mergeCell ref="A43:J46"/>
    <mergeCell ref="K43:N43"/>
    <mergeCell ref="O43:P43"/>
    <mergeCell ref="K44:N44"/>
    <mergeCell ref="O44:P44"/>
    <mergeCell ref="K45:N45"/>
    <mergeCell ref="O45:P45"/>
    <mergeCell ref="K46:N46"/>
    <mergeCell ref="O46:P46"/>
    <mergeCell ref="O40:P40"/>
    <mergeCell ref="A41:D41"/>
    <mergeCell ref="O41:P41"/>
    <mergeCell ref="A42:J42"/>
    <mergeCell ref="K42:N42"/>
    <mergeCell ref="O42:P42"/>
    <mergeCell ref="O39:P39"/>
    <mergeCell ref="M28:N28"/>
    <mergeCell ref="O28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K28:L28"/>
    <mergeCell ref="A25:I25"/>
    <mergeCell ref="J25:P25"/>
    <mergeCell ref="A26:F26"/>
    <mergeCell ref="J26:N26"/>
    <mergeCell ref="A27:P27"/>
    <mergeCell ref="A28:A29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A23:I24"/>
    <mergeCell ref="J23:P24"/>
    <mergeCell ref="A17:I17"/>
    <mergeCell ref="J17:P17"/>
    <mergeCell ref="A18:H18"/>
    <mergeCell ref="J18:P18"/>
    <mergeCell ref="A19:F19"/>
    <mergeCell ref="J19:P19"/>
    <mergeCell ref="A20:P20"/>
    <mergeCell ref="A21:I21"/>
    <mergeCell ref="J21:P21"/>
    <mergeCell ref="A22:I22"/>
    <mergeCell ref="J22:P22"/>
    <mergeCell ref="A10:P11"/>
    <mergeCell ref="A12:P12"/>
    <mergeCell ref="A13:P13"/>
    <mergeCell ref="A14:P15"/>
    <mergeCell ref="A16:I16"/>
    <mergeCell ref="J16:P16"/>
  </mergeCells>
  <pageMargins left="0.25" right="0.25" top="0.75" bottom="0.75" header="0.3" footer="0.3"/>
  <pageSetup paperSize="9" scale="75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2:I35"/>
  <sheetViews>
    <sheetView topLeftCell="A4" workbookViewId="0">
      <selection activeCell="G20" sqref="G20"/>
    </sheetView>
  </sheetViews>
  <sheetFormatPr defaultColWidth="9.140625" defaultRowHeight="15.75"/>
  <cols>
    <col min="1" max="1" width="15.85546875" style="160" bestFit="1" customWidth="1"/>
    <col min="2" max="2" width="16.140625" style="160" customWidth="1"/>
    <col min="3" max="3" width="10.7109375" style="160" customWidth="1"/>
    <col min="4" max="4" width="15.140625" style="160" customWidth="1"/>
    <col min="5" max="5" width="15" style="160" customWidth="1"/>
    <col min="6" max="7" width="9.140625" style="160"/>
    <col min="8" max="8" width="15.140625" style="160" customWidth="1"/>
    <col min="9" max="16384" width="9.140625" style="160"/>
  </cols>
  <sheetData>
    <row r="2" spans="1:8" ht="16.5" thickBot="1">
      <c r="A2" s="323"/>
      <c r="B2" s="323"/>
      <c r="C2" s="323"/>
      <c r="D2" s="323"/>
      <c r="E2" s="323"/>
      <c r="F2" s="323"/>
      <c r="G2" s="323"/>
      <c r="H2" s="323"/>
    </row>
    <row r="3" spans="1:8" ht="26.25">
      <c r="A3" s="1324" t="s">
        <v>451</v>
      </c>
      <c r="B3" s="1325"/>
      <c r="C3" s="1325"/>
      <c r="D3" s="1325"/>
      <c r="E3" s="1325"/>
      <c r="F3" s="1325"/>
      <c r="G3" s="1325"/>
      <c r="H3" s="1326"/>
    </row>
    <row r="4" spans="1:8">
      <c r="A4" s="1327" t="s">
        <v>452</v>
      </c>
      <c r="B4" s="1328"/>
      <c r="C4" s="1328"/>
      <c r="D4" s="1328"/>
      <c r="E4" s="1328"/>
      <c r="F4" s="1328"/>
      <c r="G4" s="1328"/>
      <c r="H4" s="1329"/>
    </row>
    <row r="5" spans="1:8">
      <c r="A5" s="1327" t="s">
        <v>453</v>
      </c>
      <c r="B5" s="1328"/>
      <c r="C5" s="1328"/>
      <c r="D5" s="1328"/>
      <c r="E5" s="1328"/>
      <c r="F5" s="1328"/>
      <c r="G5" s="1328"/>
      <c r="H5" s="1329"/>
    </row>
    <row r="6" spans="1:8">
      <c r="A6" s="1327" t="s">
        <v>454</v>
      </c>
      <c r="B6" s="1328"/>
      <c r="C6" s="1328"/>
      <c r="D6" s="1328"/>
      <c r="E6" s="1328"/>
      <c r="F6" s="1328"/>
      <c r="G6" s="1328"/>
      <c r="H6" s="1329"/>
    </row>
    <row r="7" spans="1:8">
      <c r="A7" s="1330" t="s">
        <v>455</v>
      </c>
      <c r="B7" s="1331"/>
      <c r="C7" s="1331"/>
      <c r="D7" s="1331"/>
      <c r="E7" s="1331"/>
      <c r="F7" s="1331"/>
      <c r="G7" s="1331"/>
      <c r="H7" s="1332"/>
    </row>
    <row r="8" spans="1:8" ht="21">
      <c r="A8" s="1321" t="s">
        <v>7</v>
      </c>
      <c r="B8" s="1322"/>
      <c r="C8" s="1322"/>
      <c r="D8" s="1322"/>
      <c r="E8" s="1322"/>
      <c r="F8" s="1322"/>
      <c r="G8" s="1322"/>
      <c r="H8" s="1323"/>
    </row>
    <row r="9" spans="1:8" ht="31.5">
      <c r="A9" s="324" t="s">
        <v>456</v>
      </c>
      <c r="B9" s="325" t="s">
        <v>457</v>
      </c>
      <c r="C9" s="326" t="s">
        <v>458</v>
      </c>
      <c r="D9" s="327" t="s">
        <v>459</v>
      </c>
      <c r="E9" s="328" t="s">
        <v>460</v>
      </c>
      <c r="F9" s="1333"/>
      <c r="G9" s="1334"/>
      <c r="H9" s="1335"/>
    </row>
    <row r="10" spans="1:8" ht="31.5">
      <c r="A10" s="329" t="s">
        <v>461</v>
      </c>
      <c r="B10" s="330"/>
      <c r="C10" s="330" t="s">
        <v>458</v>
      </c>
      <c r="D10" s="330"/>
      <c r="E10" s="331" t="s">
        <v>462</v>
      </c>
      <c r="F10" s="1336"/>
      <c r="G10" s="1337"/>
      <c r="H10" s="332" t="s">
        <v>463</v>
      </c>
    </row>
    <row r="11" spans="1:8">
      <c r="A11" s="329" t="s">
        <v>464</v>
      </c>
      <c r="B11" s="330"/>
      <c r="C11" s="330" t="s">
        <v>458</v>
      </c>
      <c r="D11" s="330"/>
      <c r="E11" s="331" t="s">
        <v>465</v>
      </c>
      <c r="F11" s="1338"/>
      <c r="G11" s="1338"/>
      <c r="H11" s="1339"/>
    </row>
    <row r="12" spans="1:8" ht="31.5">
      <c r="A12" s="333" t="s">
        <v>466</v>
      </c>
      <c r="B12" s="330"/>
      <c r="C12" s="330" t="s">
        <v>467</v>
      </c>
      <c r="D12" s="330"/>
      <c r="E12" s="334" t="s">
        <v>468</v>
      </c>
      <c r="F12" s="1340" t="s">
        <v>285</v>
      </c>
      <c r="G12" s="1341"/>
      <c r="H12" s="1342"/>
    </row>
    <row r="13" spans="1:8">
      <c r="A13" s="335"/>
      <c r="B13" s="336"/>
      <c r="C13" s="336"/>
      <c r="D13" s="336"/>
      <c r="E13" s="336"/>
      <c r="F13" s="336"/>
      <c r="G13" s="336"/>
      <c r="H13" s="337"/>
    </row>
    <row r="14" spans="1:8" ht="15.6" customHeight="1">
      <c r="A14" s="338" t="s">
        <v>469</v>
      </c>
      <c r="B14" s="1343" t="s">
        <v>470</v>
      </c>
      <c r="C14" s="1344"/>
      <c r="D14" s="1345"/>
      <c r="E14" s="339" t="s">
        <v>471</v>
      </c>
      <c r="F14" s="1343" t="s">
        <v>475</v>
      </c>
      <c r="G14" s="1344"/>
      <c r="H14" s="1346"/>
    </row>
    <row r="15" spans="1:8">
      <c r="A15" s="338" t="s">
        <v>472</v>
      </c>
      <c r="B15" s="1348" t="s">
        <v>473</v>
      </c>
      <c r="C15" s="1349"/>
      <c r="D15" s="1350"/>
      <c r="E15" s="339" t="s">
        <v>474</v>
      </c>
      <c r="F15" s="1343" t="s">
        <v>475</v>
      </c>
      <c r="G15" s="1344"/>
      <c r="H15" s="1346"/>
    </row>
    <row r="16" spans="1:8">
      <c r="A16" s="329" t="s">
        <v>476</v>
      </c>
      <c r="B16" s="1343" t="s">
        <v>477</v>
      </c>
      <c r="C16" s="1344"/>
      <c r="D16" s="1345"/>
      <c r="E16" s="330" t="s">
        <v>476</v>
      </c>
      <c r="F16" s="1343" t="s">
        <v>477</v>
      </c>
      <c r="G16" s="1344"/>
      <c r="H16" s="1345"/>
    </row>
    <row r="17" spans="1:9">
      <c r="A17" s="329" t="s">
        <v>478</v>
      </c>
      <c r="B17" s="1343" t="s">
        <v>479</v>
      </c>
      <c r="C17" s="1344"/>
      <c r="D17" s="1345"/>
      <c r="E17" s="330"/>
      <c r="F17" s="1340"/>
      <c r="G17" s="1341"/>
      <c r="H17" s="1342"/>
    </row>
    <row r="18" spans="1:9">
      <c r="A18" s="329" t="s">
        <v>480</v>
      </c>
      <c r="B18" s="1343" t="s">
        <v>481</v>
      </c>
      <c r="C18" s="1344"/>
      <c r="D18" s="1344"/>
      <c r="E18" s="340"/>
      <c r="F18" s="340"/>
      <c r="G18" s="340"/>
      <c r="H18" s="341"/>
    </row>
    <row r="19" spans="1:9" ht="31.5">
      <c r="A19" s="342" t="s">
        <v>482</v>
      </c>
      <c r="B19" s="1351" t="s">
        <v>483</v>
      </c>
      <c r="C19" s="1352"/>
      <c r="D19" s="343" t="s">
        <v>484</v>
      </c>
      <c r="E19" s="343" t="s">
        <v>485</v>
      </c>
      <c r="F19" s="343" t="s">
        <v>159</v>
      </c>
      <c r="G19" s="343" t="s">
        <v>486</v>
      </c>
      <c r="H19" s="344" t="s">
        <v>487</v>
      </c>
    </row>
    <row r="20" spans="1:9" ht="54" customHeight="1">
      <c r="A20" s="345">
        <v>1</v>
      </c>
      <c r="B20" s="1353" t="s">
        <v>488</v>
      </c>
      <c r="C20" s="1353"/>
      <c r="D20" s="347" t="s">
        <v>489</v>
      </c>
      <c r="E20" s="347">
        <v>2695041</v>
      </c>
      <c r="F20" s="348">
        <v>0.02</v>
      </c>
      <c r="G20" s="349" t="s">
        <v>490</v>
      </c>
      <c r="H20" s="350">
        <f>+E20*2%</f>
        <v>53900.82</v>
      </c>
      <c r="I20" s="351"/>
    </row>
    <row r="21" spans="1:9" ht="21.95" customHeight="1">
      <c r="A21" s="352"/>
      <c r="B21" s="1347"/>
      <c r="C21" s="1347"/>
      <c r="D21" s="334"/>
      <c r="E21" s="334"/>
      <c r="F21" s="353"/>
      <c r="G21" s="353"/>
      <c r="H21" s="354"/>
    </row>
    <row r="22" spans="1:9" ht="21.95" customHeight="1">
      <c r="A22" s="352"/>
      <c r="B22" s="1347"/>
      <c r="C22" s="1347"/>
      <c r="D22" s="334"/>
      <c r="E22" s="334"/>
      <c r="F22" s="353"/>
      <c r="G22" s="353"/>
      <c r="H22" s="354"/>
    </row>
    <row r="23" spans="1:9" ht="21.95" customHeight="1">
      <c r="A23" s="352"/>
      <c r="B23" s="1347"/>
      <c r="C23" s="1347"/>
      <c r="D23" s="334"/>
      <c r="E23" s="334"/>
      <c r="F23" s="353"/>
      <c r="G23" s="353"/>
      <c r="H23" s="354"/>
    </row>
    <row r="24" spans="1:9" ht="21.95" customHeight="1">
      <c r="A24" s="352"/>
      <c r="B24" s="1347"/>
      <c r="C24" s="1347"/>
      <c r="D24" s="334"/>
      <c r="E24" s="334"/>
      <c r="F24" s="353"/>
      <c r="G24" s="353"/>
      <c r="H24" s="354"/>
    </row>
    <row r="25" spans="1:9" ht="21.95" customHeight="1">
      <c r="A25" s="352"/>
      <c r="B25" s="1347"/>
      <c r="C25" s="1347"/>
      <c r="D25" s="334"/>
      <c r="E25" s="334"/>
      <c r="F25" s="353"/>
      <c r="G25" s="353"/>
      <c r="H25" s="354"/>
    </row>
    <row r="26" spans="1:9">
      <c r="A26" s="352"/>
      <c r="B26" s="1347"/>
      <c r="C26" s="1347"/>
      <c r="D26" s="334"/>
      <c r="E26" s="334"/>
      <c r="F26" s="334"/>
      <c r="G26" s="334"/>
      <c r="H26" s="355"/>
    </row>
    <row r="27" spans="1:9">
      <c r="A27" s="352"/>
      <c r="B27" s="1361" t="s">
        <v>491</v>
      </c>
      <c r="C27" s="1361"/>
      <c r="D27" s="334"/>
      <c r="E27" s="334"/>
      <c r="F27" s="334"/>
      <c r="G27" s="334"/>
      <c r="H27" s="356"/>
    </row>
    <row r="28" spans="1:9">
      <c r="A28" s="352"/>
      <c r="B28" s="357" t="s">
        <v>492</v>
      </c>
      <c r="C28" s="358">
        <v>0.09</v>
      </c>
      <c r="D28" s="334"/>
      <c r="E28" s="334"/>
      <c r="F28" s="334"/>
      <c r="G28" s="334"/>
      <c r="H28" s="359">
        <f>+H20*9%</f>
        <v>4851.0738000000001</v>
      </c>
    </row>
    <row r="29" spans="1:9">
      <c r="A29" s="352"/>
      <c r="B29" s="357" t="s">
        <v>493</v>
      </c>
      <c r="C29" s="358">
        <v>0.09</v>
      </c>
      <c r="D29" s="334"/>
      <c r="E29" s="334"/>
      <c r="F29" s="334"/>
      <c r="G29" s="334"/>
      <c r="H29" s="359">
        <f>+H20*9%</f>
        <v>4851.0738000000001</v>
      </c>
    </row>
    <row r="30" spans="1:9">
      <c r="A30" s="352"/>
      <c r="B30" s="357" t="s">
        <v>494</v>
      </c>
      <c r="C30" s="358">
        <v>0.18</v>
      </c>
      <c r="D30" s="334"/>
      <c r="E30" s="334"/>
      <c r="F30" s="334"/>
      <c r="G30" s="334"/>
      <c r="H30" s="359">
        <v>0</v>
      </c>
    </row>
    <row r="31" spans="1:9">
      <c r="A31" s="352"/>
      <c r="B31" s="1340"/>
      <c r="C31" s="1362"/>
      <c r="D31" s="334"/>
      <c r="E31" s="334"/>
      <c r="F31" s="334"/>
      <c r="G31" s="334"/>
      <c r="H31" s="356"/>
    </row>
    <row r="32" spans="1:9">
      <c r="A32" s="352"/>
      <c r="B32" s="1363" t="s">
        <v>166</v>
      </c>
      <c r="C32" s="1363"/>
      <c r="D32" s="334"/>
      <c r="E32" s="334"/>
      <c r="F32" s="334"/>
      <c r="G32" s="334"/>
      <c r="H32" s="360">
        <f>+H20+H28+H29</f>
        <v>63602.967599999996</v>
      </c>
    </row>
    <row r="33" spans="1:8">
      <c r="A33" s="1354" t="s">
        <v>495</v>
      </c>
      <c r="B33" s="1355"/>
      <c r="C33" s="1355"/>
      <c r="D33" s="1355"/>
      <c r="E33" s="1355"/>
      <c r="F33" s="1355"/>
      <c r="G33" s="1355"/>
      <c r="H33" s="1356"/>
    </row>
    <row r="34" spans="1:8" ht="24" customHeight="1">
      <c r="A34" s="361"/>
      <c r="B34" s="362"/>
      <c r="C34" s="362"/>
      <c r="D34" s="1357" t="s">
        <v>496</v>
      </c>
      <c r="E34" s="1357"/>
      <c r="F34" s="1357"/>
      <c r="G34" s="1357"/>
      <c r="H34" s="1358"/>
    </row>
    <row r="35" spans="1:8" ht="67.900000000000006" customHeight="1" thickBot="1">
      <c r="A35" s="363"/>
      <c r="B35" s="364"/>
      <c r="C35" s="364"/>
      <c r="D35" s="1359" t="s">
        <v>329</v>
      </c>
      <c r="E35" s="1359"/>
      <c r="F35" s="1359"/>
      <c r="G35" s="1359"/>
      <c r="H35" s="1360"/>
    </row>
  </sheetData>
  <mergeCells count="33">
    <mergeCell ref="A33:H33"/>
    <mergeCell ref="D34:H34"/>
    <mergeCell ref="D35:H35"/>
    <mergeCell ref="B24:C24"/>
    <mergeCell ref="B25:C25"/>
    <mergeCell ref="B26:C26"/>
    <mergeCell ref="B27:C27"/>
    <mergeCell ref="B31:C31"/>
    <mergeCell ref="B32:C32"/>
    <mergeCell ref="B23:C23"/>
    <mergeCell ref="B15:D15"/>
    <mergeCell ref="F15:H15"/>
    <mergeCell ref="B16:D16"/>
    <mergeCell ref="F16:H16"/>
    <mergeCell ref="B17:D17"/>
    <mergeCell ref="F17:H17"/>
    <mergeCell ref="B18:D18"/>
    <mergeCell ref="B19:C19"/>
    <mergeCell ref="B20:C20"/>
    <mergeCell ref="B21:C21"/>
    <mergeCell ref="B22:C22"/>
    <mergeCell ref="F9:H9"/>
    <mergeCell ref="F10:G10"/>
    <mergeCell ref="F11:H11"/>
    <mergeCell ref="F12:H12"/>
    <mergeCell ref="B14:D14"/>
    <mergeCell ref="F14:H14"/>
    <mergeCell ref="A8:H8"/>
    <mergeCell ref="A3:H3"/>
    <mergeCell ref="A4:H4"/>
    <mergeCell ref="A5:H5"/>
    <mergeCell ref="A6:H6"/>
    <mergeCell ref="A7:H7"/>
  </mergeCells>
  <pageMargins left="0.6" right="0.5" top="1.5" bottom="0.75" header="0.3" footer="0.3"/>
  <pageSetup paperSize="9" scale="8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2:I35"/>
  <sheetViews>
    <sheetView workbookViewId="0">
      <selection sqref="A1:XFD1048576"/>
    </sheetView>
  </sheetViews>
  <sheetFormatPr defaultColWidth="9.140625" defaultRowHeight="15.75"/>
  <cols>
    <col min="1" max="1" width="15.85546875" style="160" bestFit="1" customWidth="1"/>
    <col min="2" max="2" width="16.140625" style="160" customWidth="1"/>
    <col min="3" max="3" width="10.7109375" style="160" customWidth="1"/>
    <col min="4" max="4" width="15.140625" style="160" customWidth="1"/>
    <col min="5" max="5" width="15" style="160" customWidth="1"/>
    <col min="6" max="7" width="9.140625" style="160"/>
    <col min="8" max="8" width="15.140625" style="160" customWidth="1"/>
    <col min="9" max="16384" width="9.140625" style="160"/>
  </cols>
  <sheetData>
    <row r="2" spans="1:8" ht="16.5" thickBot="1">
      <c r="A2" s="323"/>
      <c r="B2" s="323"/>
      <c r="C2" s="323"/>
      <c r="D2" s="323"/>
      <c r="E2" s="323"/>
      <c r="F2" s="323"/>
      <c r="G2" s="323"/>
      <c r="H2" s="323"/>
    </row>
    <row r="3" spans="1:8" ht="26.25">
      <c r="A3" s="1324" t="s">
        <v>451</v>
      </c>
      <c r="B3" s="1325"/>
      <c r="C3" s="1325"/>
      <c r="D3" s="1325"/>
      <c r="E3" s="1325"/>
      <c r="F3" s="1325"/>
      <c r="G3" s="1325"/>
      <c r="H3" s="1326"/>
    </row>
    <row r="4" spans="1:8">
      <c r="A4" s="1327" t="s">
        <v>452</v>
      </c>
      <c r="B4" s="1328"/>
      <c r="C4" s="1328"/>
      <c r="D4" s="1328"/>
      <c r="E4" s="1328"/>
      <c r="F4" s="1328"/>
      <c r="G4" s="1328"/>
      <c r="H4" s="1329"/>
    </row>
    <row r="5" spans="1:8">
      <c r="A5" s="1327" t="s">
        <v>453</v>
      </c>
      <c r="B5" s="1328"/>
      <c r="C5" s="1328"/>
      <c r="D5" s="1328"/>
      <c r="E5" s="1328"/>
      <c r="F5" s="1328"/>
      <c r="G5" s="1328"/>
      <c r="H5" s="1329"/>
    </row>
    <row r="6" spans="1:8">
      <c r="A6" s="1327" t="s">
        <v>454</v>
      </c>
      <c r="B6" s="1328"/>
      <c r="C6" s="1328"/>
      <c r="D6" s="1328"/>
      <c r="E6" s="1328"/>
      <c r="F6" s="1328"/>
      <c r="G6" s="1328"/>
      <c r="H6" s="1329"/>
    </row>
    <row r="7" spans="1:8">
      <c r="A7" s="1330" t="s">
        <v>455</v>
      </c>
      <c r="B7" s="1331"/>
      <c r="C7" s="1331"/>
      <c r="D7" s="1331"/>
      <c r="E7" s="1331"/>
      <c r="F7" s="1331"/>
      <c r="G7" s="1331"/>
      <c r="H7" s="1332"/>
    </row>
    <row r="8" spans="1:8" ht="21">
      <c r="A8" s="1321" t="s">
        <v>7</v>
      </c>
      <c r="B8" s="1322"/>
      <c r="C8" s="1322"/>
      <c r="D8" s="1322"/>
      <c r="E8" s="1322"/>
      <c r="F8" s="1322"/>
      <c r="G8" s="1322"/>
      <c r="H8" s="1323"/>
    </row>
    <row r="9" spans="1:8" ht="31.5">
      <c r="A9" s="324" t="s">
        <v>456</v>
      </c>
      <c r="B9" s="325" t="s">
        <v>520</v>
      </c>
      <c r="C9" s="326" t="s">
        <v>458</v>
      </c>
      <c r="D9" s="327" t="s">
        <v>459</v>
      </c>
      <c r="E9" s="328" t="s">
        <v>460</v>
      </c>
      <c r="F9" s="1333"/>
      <c r="G9" s="1334"/>
      <c r="H9" s="1335"/>
    </row>
    <row r="10" spans="1:8" ht="31.5">
      <c r="A10" s="329" t="s">
        <v>461</v>
      </c>
      <c r="B10" s="346"/>
      <c r="C10" s="346" t="s">
        <v>458</v>
      </c>
      <c r="D10" s="346"/>
      <c r="E10" s="331" t="s">
        <v>462</v>
      </c>
      <c r="F10" s="1336"/>
      <c r="G10" s="1337"/>
      <c r="H10" s="332" t="s">
        <v>463</v>
      </c>
    </row>
    <row r="11" spans="1:8">
      <c r="A11" s="329" t="s">
        <v>464</v>
      </c>
      <c r="B11" s="346"/>
      <c r="C11" s="346" t="s">
        <v>458</v>
      </c>
      <c r="D11" s="346"/>
      <c r="E11" s="331" t="s">
        <v>465</v>
      </c>
      <c r="F11" s="1338"/>
      <c r="G11" s="1338"/>
      <c r="H11" s="1339"/>
    </row>
    <row r="12" spans="1:8" ht="31.5">
      <c r="A12" s="333" t="s">
        <v>466</v>
      </c>
      <c r="B12" s="346"/>
      <c r="C12" s="346" t="s">
        <v>467</v>
      </c>
      <c r="D12" s="346"/>
      <c r="E12" s="334" t="s">
        <v>468</v>
      </c>
      <c r="F12" s="1340" t="s">
        <v>285</v>
      </c>
      <c r="G12" s="1341"/>
      <c r="H12" s="1342"/>
    </row>
    <row r="13" spans="1:8">
      <c r="A13" s="335"/>
      <c r="B13" s="336"/>
      <c r="C13" s="336"/>
      <c r="D13" s="336"/>
      <c r="E13" s="336"/>
      <c r="F13" s="336"/>
      <c r="G13" s="336"/>
      <c r="H13" s="337"/>
    </row>
    <row r="14" spans="1:8">
      <c r="A14" s="338" t="s">
        <v>469</v>
      </c>
      <c r="B14" s="1343" t="s">
        <v>470</v>
      </c>
      <c r="C14" s="1344"/>
      <c r="D14" s="1345"/>
      <c r="E14" s="339" t="s">
        <v>471</v>
      </c>
      <c r="F14" s="1343" t="s">
        <v>475</v>
      </c>
      <c r="G14" s="1344"/>
      <c r="H14" s="1346"/>
    </row>
    <row r="15" spans="1:8">
      <c r="A15" s="338" t="s">
        <v>472</v>
      </c>
      <c r="B15" s="1348" t="s">
        <v>473</v>
      </c>
      <c r="C15" s="1349"/>
      <c r="D15" s="1350"/>
      <c r="E15" s="339" t="s">
        <v>474</v>
      </c>
      <c r="F15" s="1343" t="s">
        <v>475</v>
      </c>
      <c r="G15" s="1344"/>
      <c r="H15" s="1346"/>
    </row>
    <row r="16" spans="1:8">
      <c r="A16" s="329" t="s">
        <v>476</v>
      </c>
      <c r="B16" s="1343" t="s">
        <v>477</v>
      </c>
      <c r="C16" s="1344"/>
      <c r="D16" s="1345"/>
      <c r="E16" s="346" t="s">
        <v>476</v>
      </c>
      <c r="F16" s="1343" t="s">
        <v>477</v>
      </c>
      <c r="G16" s="1344"/>
      <c r="H16" s="1345"/>
    </row>
    <row r="17" spans="1:9">
      <c r="A17" s="329" t="s">
        <v>478</v>
      </c>
      <c r="B17" s="1343" t="s">
        <v>479</v>
      </c>
      <c r="C17" s="1344"/>
      <c r="D17" s="1345"/>
      <c r="E17" s="346"/>
      <c r="F17" s="1340"/>
      <c r="G17" s="1341"/>
      <c r="H17" s="1342"/>
    </row>
    <row r="18" spans="1:9">
      <c r="A18" s="329" t="s">
        <v>480</v>
      </c>
      <c r="B18" s="1343" t="s">
        <v>481</v>
      </c>
      <c r="C18" s="1344"/>
      <c r="D18" s="1344"/>
      <c r="E18" s="340"/>
      <c r="F18" s="340"/>
      <c r="G18" s="340"/>
      <c r="H18" s="341"/>
    </row>
    <row r="19" spans="1:9" ht="31.5">
      <c r="A19" s="342" t="s">
        <v>482</v>
      </c>
      <c r="B19" s="1351" t="s">
        <v>483</v>
      </c>
      <c r="C19" s="1352"/>
      <c r="D19" s="343" t="s">
        <v>484</v>
      </c>
      <c r="E19" s="343" t="s">
        <v>485</v>
      </c>
      <c r="F19" s="343" t="s">
        <v>159</v>
      </c>
      <c r="G19" s="343" t="s">
        <v>486</v>
      </c>
      <c r="H19" s="344" t="s">
        <v>487</v>
      </c>
    </row>
    <row r="20" spans="1:9" ht="54" customHeight="1">
      <c r="A20" s="345">
        <v>1</v>
      </c>
      <c r="B20" s="1353" t="s">
        <v>488</v>
      </c>
      <c r="C20" s="1353"/>
      <c r="D20" s="347" t="s">
        <v>489</v>
      </c>
      <c r="E20" s="347">
        <v>4197207</v>
      </c>
      <c r="F20" s="348">
        <v>0.02</v>
      </c>
      <c r="G20" s="349" t="s">
        <v>521</v>
      </c>
      <c r="H20" s="350">
        <f>+E20*2%</f>
        <v>83944.14</v>
      </c>
      <c r="I20" s="351"/>
    </row>
    <row r="21" spans="1:9" ht="21.95" customHeight="1">
      <c r="A21" s="352"/>
      <c r="B21" s="1347"/>
      <c r="C21" s="1347"/>
      <c r="D21" s="334"/>
      <c r="E21" s="334"/>
      <c r="F21" s="353"/>
      <c r="G21" s="353"/>
      <c r="H21" s="354"/>
    </row>
    <row r="22" spans="1:9" ht="21.95" customHeight="1">
      <c r="A22" s="352"/>
      <c r="B22" s="1347"/>
      <c r="C22" s="1347"/>
      <c r="D22" s="334"/>
      <c r="E22" s="334"/>
      <c r="F22" s="353"/>
      <c r="G22" s="353"/>
      <c r="H22" s="354"/>
    </row>
    <row r="23" spans="1:9" ht="21.95" customHeight="1">
      <c r="A23" s="352"/>
      <c r="B23" s="1347"/>
      <c r="C23" s="1347"/>
      <c r="D23" s="334"/>
      <c r="E23" s="334"/>
      <c r="F23" s="353"/>
      <c r="G23" s="353"/>
      <c r="H23" s="354"/>
    </row>
    <row r="24" spans="1:9" ht="21.95" customHeight="1">
      <c r="A24" s="352"/>
      <c r="B24" s="1347"/>
      <c r="C24" s="1347"/>
      <c r="D24" s="334"/>
      <c r="E24" s="334"/>
      <c r="F24" s="353"/>
      <c r="G24" s="353"/>
      <c r="H24" s="354"/>
    </row>
    <row r="25" spans="1:9" ht="21.95" customHeight="1">
      <c r="A25" s="352"/>
      <c r="B25" s="1347"/>
      <c r="C25" s="1347"/>
      <c r="D25" s="334"/>
      <c r="E25" s="334"/>
      <c r="F25" s="353"/>
      <c r="G25" s="353"/>
      <c r="H25" s="354"/>
    </row>
    <row r="26" spans="1:9">
      <c r="A26" s="352"/>
      <c r="B26" s="1347"/>
      <c r="C26" s="1347"/>
      <c r="D26" s="334"/>
      <c r="E26" s="334"/>
      <c r="F26" s="334"/>
      <c r="G26" s="334"/>
      <c r="H26" s="355"/>
    </row>
    <row r="27" spans="1:9">
      <c r="A27" s="352"/>
      <c r="B27" s="1361" t="s">
        <v>491</v>
      </c>
      <c r="C27" s="1361"/>
      <c r="D27" s="334"/>
      <c r="E27" s="334"/>
      <c r="F27" s="334"/>
      <c r="G27" s="334"/>
      <c r="H27" s="356"/>
    </row>
    <row r="28" spans="1:9">
      <c r="A28" s="352"/>
      <c r="B28" s="357" t="s">
        <v>492</v>
      </c>
      <c r="C28" s="358">
        <v>0.09</v>
      </c>
      <c r="D28" s="334"/>
      <c r="E28" s="334"/>
      <c r="F28" s="334"/>
      <c r="G28" s="334"/>
      <c r="H28" s="359">
        <f>+H20*9%</f>
        <v>7554.9726000000001</v>
      </c>
    </row>
    <row r="29" spans="1:9">
      <c r="A29" s="352"/>
      <c r="B29" s="357" t="s">
        <v>493</v>
      </c>
      <c r="C29" s="358">
        <v>0.09</v>
      </c>
      <c r="D29" s="334"/>
      <c r="E29" s="334"/>
      <c r="F29" s="334"/>
      <c r="G29" s="334"/>
      <c r="H29" s="359">
        <f>+H20*9%</f>
        <v>7554.9726000000001</v>
      </c>
    </row>
    <row r="30" spans="1:9">
      <c r="A30" s="352"/>
      <c r="B30" s="357" t="s">
        <v>494</v>
      </c>
      <c r="C30" s="358">
        <v>0.18</v>
      </c>
      <c r="D30" s="334"/>
      <c r="E30" s="334"/>
      <c r="F30" s="334"/>
      <c r="G30" s="334"/>
      <c r="H30" s="359">
        <v>0</v>
      </c>
    </row>
    <row r="31" spans="1:9">
      <c r="A31" s="352"/>
      <c r="B31" s="1340"/>
      <c r="C31" s="1362"/>
      <c r="D31" s="334"/>
      <c r="E31" s="334"/>
      <c r="F31" s="334"/>
      <c r="G31" s="334"/>
      <c r="H31" s="356"/>
    </row>
    <row r="32" spans="1:9">
      <c r="A32" s="352"/>
      <c r="B32" s="1363" t="s">
        <v>166</v>
      </c>
      <c r="C32" s="1363"/>
      <c r="D32" s="334"/>
      <c r="E32" s="334"/>
      <c r="F32" s="334"/>
      <c r="G32" s="334"/>
      <c r="H32" s="360">
        <f>+H20+H28+H29</f>
        <v>99054.085199999987</v>
      </c>
    </row>
    <row r="33" spans="1:8">
      <c r="A33" s="1354" t="s">
        <v>522</v>
      </c>
      <c r="B33" s="1355"/>
      <c r="C33" s="1355"/>
      <c r="D33" s="1355"/>
      <c r="E33" s="1355"/>
      <c r="F33" s="1355"/>
      <c r="G33" s="1355"/>
      <c r="H33" s="1356"/>
    </row>
    <row r="34" spans="1:8" ht="24" customHeight="1">
      <c r="A34" s="361"/>
      <c r="B34" s="362"/>
      <c r="C34" s="362"/>
      <c r="D34" s="1357" t="s">
        <v>496</v>
      </c>
      <c r="E34" s="1357"/>
      <c r="F34" s="1357"/>
      <c r="G34" s="1357"/>
      <c r="H34" s="1358"/>
    </row>
    <row r="35" spans="1:8" ht="64.150000000000006" customHeight="1" thickBot="1">
      <c r="A35" s="363"/>
      <c r="B35" s="364"/>
      <c r="C35" s="364"/>
      <c r="D35" s="1359" t="s">
        <v>329</v>
      </c>
      <c r="E35" s="1359"/>
      <c r="F35" s="1359"/>
      <c r="G35" s="1359"/>
      <c r="H35" s="1360"/>
    </row>
  </sheetData>
  <mergeCells count="33">
    <mergeCell ref="A8:H8"/>
    <mergeCell ref="A3:H3"/>
    <mergeCell ref="A4:H4"/>
    <mergeCell ref="A5:H5"/>
    <mergeCell ref="A6:H6"/>
    <mergeCell ref="A7:H7"/>
    <mergeCell ref="F9:H9"/>
    <mergeCell ref="F10:G10"/>
    <mergeCell ref="F11:H11"/>
    <mergeCell ref="F12:H12"/>
    <mergeCell ref="B14:D14"/>
    <mergeCell ref="F14:H14"/>
    <mergeCell ref="B23:C23"/>
    <mergeCell ref="B15:D15"/>
    <mergeCell ref="F15:H15"/>
    <mergeCell ref="B16:D16"/>
    <mergeCell ref="F16:H16"/>
    <mergeCell ref="B17:D17"/>
    <mergeCell ref="F17:H17"/>
    <mergeCell ref="B18:D18"/>
    <mergeCell ref="B19:C19"/>
    <mergeCell ref="B20:C20"/>
    <mergeCell ref="B21:C21"/>
    <mergeCell ref="B22:C22"/>
    <mergeCell ref="A33:H33"/>
    <mergeCell ref="D34:H34"/>
    <mergeCell ref="D35:H35"/>
    <mergeCell ref="B24:C24"/>
    <mergeCell ref="B25:C25"/>
    <mergeCell ref="B26:C26"/>
    <mergeCell ref="B27:C27"/>
    <mergeCell ref="B31:C31"/>
    <mergeCell ref="B32:C32"/>
  </mergeCells>
  <pageMargins left="0.6" right="0.5" top="1.5" bottom="0.75" header="0.3" footer="0.3"/>
  <pageSetup paperSize="9" scale="84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L41"/>
  <sheetViews>
    <sheetView view="pageBreakPreview" zoomScale="60" workbookViewId="0">
      <selection activeCell="A9" sqref="A9:C16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26.85546875" customWidth="1"/>
    <col min="6" max="6" width="44.28515625" customWidth="1"/>
    <col min="7" max="7" width="6.28515625" customWidth="1"/>
    <col min="12" max="12" width="9.7109375" bestFit="1" customWidth="1"/>
    <col min="22" max="22" width="13.42578125" bestFit="1" customWidth="1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513</v>
      </c>
      <c r="B4" s="40"/>
      <c r="C4" s="40"/>
      <c r="D4" s="41"/>
      <c r="E4" s="41"/>
      <c r="F4" s="71" t="s">
        <v>514</v>
      </c>
    </row>
    <row r="5" spans="1:6" ht="24" thickBot="1">
      <c r="A5" s="39"/>
      <c r="B5" s="4"/>
      <c r="C5" s="4"/>
      <c r="D5" s="4"/>
      <c r="E5" s="4"/>
      <c r="F5" s="71" t="s">
        <v>512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264</v>
      </c>
      <c r="B9" s="1068"/>
      <c r="C9" s="1069"/>
      <c r="D9" s="8"/>
      <c r="E9" s="1067" t="s">
        <v>502</v>
      </c>
      <c r="F9" s="1069"/>
    </row>
    <row r="10" spans="1:6" ht="23.25">
      <c r="A10" s="1070" t="s">
        <v>497</v>
      </c>
      <c r="B10" s="1071"/>
      <c r="C10" s="1072"/>
      <c r="D10" s="7"/>
      <c r="E10" s="1073" t="s">
        <v>503</v>
      </c>
      <c r="F10" s="1074"/>
    </row>
    <row r="11" spans="1:6" ht="23.25">
      <c r="A11" s="1070" t="s">
        <v>499</v>
      </c>
      <c r="B11" s="1071"/>
      <c r="C11" s="1072"/>
      <c r="D11" s="7"/>
      <c r="E11" s="1073" t="s">
        <v>505</v>
      </c>
      <c r="F11" s="1074"/>
    </row>
    <row r="12" spans="1:6" ht="23.25">
      <c r="A12" s="312" t="s">
        <v>498</v>
      </c>
      <c r="B12" s="313"/>
      <c r="C12" s="314"/>
      <c r="D12" s="7"/>
      <c r="E12" s="315" t="s">
        <v>506</v>
      </c>
      <c r="F12" s="316"/>
    </row>
    <row r="13" spans="1:6" ht="23.25">
      <c r="A13" s="1070" t="s">
        <v>14</v>
      </c>
      <c r="B13" s="1071"/>
      <c r="C13" s="1072"/>
      <c r="D13" s="7"/>
      <c r="E13" s="1073" t="s">
        <v>504</v>
      </c>
      <c r="F13" s="1074"/>
    </row>
    <row r="14" spans="1:6" s="1" customFormat="1" ht="23.25">
      <c r="A14" s="1070" t="s">
        <v>209</v>
      </c>
      <c r="B14" s="1071"/>
      <c r="C14" s="1072"/>
      <c r="D14" s="9"/>
      <c r="E14" s="1073"/>
      <c r="F14" s="1074"/>
    </row>
    <row r="15" spans="1:6" s="1" customFormat="1" ht="23.25">
      <c r="A15" s="312" t="s">
        <v>500</v>
      </c>
      <c r="B15" s="313"/>
      <c r="C15" s="314"/>
      <c r="D15" s="9"/>
      <c r="E15" s="1070" t="s">
        <v>507</v>
      </c>
      <c r="F15" s="1072"/>
    </row>
    <row r="16" spans="1:6" s="1" customFormat="1" ht="24" thickBot="1">
      <c r="A16" s="312" t="s">
        <v>89</v>
      </c>
      <c r="B16" s="313"/>
      <c r="C16" s="314"/>
      <c r="D16" s="9"/>
      <c r="E16" s="1070"/>
      <c r="F16" s="1072"/>
    </row>
    <row r="17" spans="1:12" ht="24" thickBot="1">
      <c r="A17" s="1077" t="s">
        <v>501</v>
      </c>
      <c r="B17" s="1078"/>
      <c r="C17" s="1079"/>
      <c r="D17" s="10"/>
      <c r="E17" s="1077" t="s">
        <v>501</v>
      </c>
      <c r="F17" s="1079"/>
    </row>
    <row r="18" spans="1:12" ht="3.4" customHeight="1">
      <c r="A18" s="60"/>
      <c r="B18" s="61"/>
      <c r="C18" s="61"/>
      <c r="D18" s="61"/>
      <c r="E18" s="61"/>
      <c r="F18" s="62"/>
    </row>
    <row r="19" spans="1:12" ht="42" customHeight="1">
      <c r="A19" s="63" t="s">
        <v>8</v>
      </c>
      <c r="B19" s="14" t="s">
        <v>9</v>
      </c>
      <c r="C19" s="14" t="s">
        <v>25</v>
      </c>
      <c r="D19" s="1058" t="s">
        <v>28</v>
      </c>
      <c r="E19" s="1058"/>
      <c r="F19" s="64" t="s">
        <v>10</v>
      </c>
    </row>
    <row r="20" spans="1:12" ht="52.9" customHeight="1">
      <c r="A20" s="65">
        <v>1</v>
      </c>
      <c r="B20" s="74" t="s">
        <v>567</v>
      </c>
      <c r="C20" s="73" t="s">
        <v>508</v>
      </c>
      <c r="D20" s="1089" t="s">
        <v>509</v>
      </c>
      <c r="E20" s="1089"/>
      <c r="F20" s="75" t="s">
        <v>510</v>
      </c>
      <c r="G20" s="2"/>
    </row>
    <row r="21" spans="1:12" ht="43.5" customHeight="1">
      <c r="A21" s="1081"/>
      <c r="B21" s="1053"/>
      <c r="C21" s="1054"/>
      <c r="D21" s="1040" t="s">
        <v>349</v>
      </c>
      <c r="E21" s="1041"/>
      <c r="F21" s="68">
        <v>91012</v>
      </c>
    </row>
    <row r="22" spans="1:12" ht="47.65" customHeight="1">
      <c r="A22" s="1081"/>
      <c r="B22" s="1053"/>
      <c r="C22" s="1054"/>
      <c r="D22" s="1045" t="s">
        <v>105</v>
      </c>
      <c r="E22" s="1046"/>
      <c r="F22" s="365">
        <v>0</v>
      </c>
    </row>
    <row r="23" spans="1:12" ht="47.65" customHeight="1">
      <c r="A23" s="319"/>
      <c r="B23" s="317"/>
      <c r="C23" s="318"/>
      <c r="D23" s="1040" t="s">
        <v>248</v>
      </c>
      <c r="E23" s="1041"/>
      <c r="F23" s="68">
        <f>+F21</f>
        <v>91012</v>
      </c>
    </row>
    <row r="24" spans="1:12" ht="48.6" customHeight="1">
      <c r="A24" s="1081"/>
      <c r="B24" s="1053"/>
      <c r="C24" s="1054"/>
      <c r="D24" s="1045" t="s">
        <v>26</v>
      </c>
      <c r="E24" s="1046"/>
      <c r="F24" s="365">
        <v>0</v>
      </c>
      <c r="L24" s="123"/>
    </row>
    <row r="25" spans="1:12" ht="25.9" customHeight="1">
      <c r="A25" s="1081"/>
      <c r="B25" s="1053"/>
      <c r="C25" s="1054"/>
      <c r="D25" s="1043" t="s">
        <v>11</v>
      </c>
      <c r="E25" s="1044"/>
      <c r="F25" s="68">
        <f>+F23*9%-0.08</f>
        <v>8191</v>
      </c>
    </row>
    <row r="26" spans="1:12" ht="25.9" customHeight="1">
      <c r="A26" s="1081"/>
      <c r="B26" s="1053"/>
      <c r="C26" s="1054"/>
      <c r="D26" s="1043" t="s">
        <v>12</v>
      </c>
      <c r="E26" s="1044"/>
      <c r="F26" s="68">
        <f>+F23*9%-0.08</f>
        <v>8191</v>
      </c>
    </row>
    <row r="27" spans="1:12" ht="25.9" customHeight="1">
      <c r="A27" s="1081" t="s">
        <v>198</v>
      </c>
      <c r="B27" s="1053"/>
      <c r="C27" s="1054"/>
      <c r="D27" s="1043" t="s">
        <v>27</v>
      </c>
      <c r="E27" s="1044"/>
      <c r="F27" s="68" t="s">
        <v>102</v>
      </c>
    </row>
    <row r="28" spans="1:12" ht="52.9" customHeight="1" thickBot="1">
      <c r="A28" s="1082"/>
      <c r="B28" s="1083"/>
      <c r="C28" s="1084"/>
      <c r="D28" s="1085" t="s">
        <v>13</v>
      </c>
      <c r="E28" s="1086"/>
      <c r="F28" s="77">
        <f>+F23+F25+F26</f>
        <v>107394</v>
      </c>
    </row>
    <row r="29" spans="1:12" ht="28.5" customHeight="1">
      <c r="A29" s="1087" t="s">
        <v>511</v>
      </c>
      <c r="B29" s="1087"/>
      <c r="C29" s="1087"/>
      <c r="D29" s="1087"/>
      <c r="E29" s="1087"/>
      <c r="F29" s="1087"/>
    </row>
    <row r="30" spans="1:12" ht="16.5" customHeight="1">
      <c r="A30" s="11"/>
      <c r="B30" s="11"/>
      <c r="C30" s="11"/>
      <c r="D30" s="12"/>
      <c r="E30" s="12"/>
      <c r="F30" s="13" t="s">
        <v>22</v>
      </c>
    </row>
    <row r="31" spans="1:12" ht="23.25">
      <c r="A31" s="78" t="s">
        <v>15</v>
      </c>
      <c r="B31" s="78"/>
      <c r="C31" s="78"/>
      <c r="D31" s="78"/>
      <c r="E31" s="78"/>
      <c r="F31" s="78"/>
    </row>
    <row r="32" spans="1:12" ht="18.75" customHeight="1">
      <c r="A32" s="78" t="s">
        <v>265</v>
      </c>
      <c r="B32" s="78"/>
      <c r="C32" s="78"/>
      <c r="D32" s="78"/>
    </row>
    <row r="33" spans="1:6" ht="18.75" customHeight="1">
      <c r="A33" s="78" t="s">
        <v>18</v>
      </c>
      <c r="B33" s="78"/>
      <c r="C33" s="78"/>
      <c r="D33" s="78"/>
    </row>
    <row r="34" spans="1:6" ht="23.25">
      <c r="A34" s="78" t="s">
        <v>16</v>
      </c>
      <c r="B34" s="78"/>
      <c r="C34" s="78"/>
      <c r="D34" s="78"/>
      <c r="E34" s="1090" t="s">
        <v>20</v>
      </c>
      <c r="F34" s="1090"/>
    </row>
    <row r="35" spans="1:6" ht="23.25">
      <c r="A35" s="78" t="s">
        <v>19</v>
      </c>
      <c r="B35" s="78"/>
      <c r="C35" s="78"/>
      <c r="D35" s="78"/>
      <c r="E35" s="1091" t="s">
        <v>266</v>
      </c>
      <c r="F35" s="1091"/>
    </row>
    <row r="36" spans="1:6" ht="23.25">
      <c r="A36" s="78"/>
      <c r="B36" s="78"/>
      <c r="C36" s="78"/>
      <c r="D36" s="78"/>
      <c r="E36" s="78"/>
      <c r="F36" s="78"/>
    </row>
    <row r="37" spans="1:6" ht="23.25">
      <c r="A37" s="78" t="s">
        <v>229</v>
      </c>
      <c r="B37" s="78"/>
      <c r="C37" s="78"/>
      <c r="D37" s="78"/>
      <c r="E37" s="1090" t="s">
        <v>267</v>
      </c>
      <c r="F37" s="1090"/>
    </row>
    <row r="38" spans="1:6" ht="23.25">
      <c r="A38" s="78"/>
      <c r="B38" s="78" t="s">
        <v>228</v>
      </c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78"/>
      <c r="F39" s="78"/>
    </row>
    <row r="40" spans="1:6" ht="23.25">
      <c r="A40" s="78"/>
      <c r="B40" s="78"/>
      <c r="C40" s="78"/>
      <c r="D40" s="78"/>
      <c r="E40" s="78"/>
      <c r="F40" s="78"/>
    </row>
    <row r="41" spans="1:6" ht="23.25">
      <c r="A41" s="78"/>
      <c r="B41" s="78"/>
      <c r="C41" s="78"/>
      <c r="D41" s="78"/>
      <c r="E41" s="1090" t="s">
        <v>24</v>
      </c>
      <c r="F41" s="1090"/>
    </row>
  </sheetData>
  <mergeCells count="36">
    <mergeCell ref="A29:F29"/>
    <mergeCell ref="E34:F34"/>
    <mergeCell ref="E35:F35"/>
    <mergeCell ref="E37:F37"/>
    <mergeCell ref="E41:F41"/>
    <mergeCell ref="A27:C28"/>
    <mergeCell ref="D27:E27"/>
    <mergeCell ref="D28:E28"/>
    <mergeCell ref="D19:E19"/>
    <mergeCell ref="D20:E20"/>
    <mergeCell ref="A21:C22"/>
    <mergeCell ref="D21:E21"/>
    <mergeCell ref="D22:E22"/>
    <mergeCell ref="D23:E23"/>
    <mergeCell ref="A24:C26"/>
    <mergeCell ref="D24:E24"/>
    <mergeCell ref="D25:E25"/>
    <mergeCell ref="D26:E26"/>
    <mergeCell ref="A14:C14"/>
    <mergeCell ref="E14:F14"/>
    <mergeCell ref="E15:F15"/>
    <mergeCell ref="A17:C17"/>
    <mergeCell ref="E17:F17"/>
    <mergeCell ref="E16:F16"/>
    <mergeCell ref="A10:C10"/>
    <mergeCell ref="E10:F10"/>
    <mergeCell ref="A11:C11"/>
    <mergeCell ref="E11:F11"/>
    <mergeCell ref="A13:C13"/>
    <mergeCell ref="E13:F13"/>
    <mergeCell ref="A2:F2"/>
    <mergeCell ref="A7:C7"/>
    <mergeCell ref="E7:F7"/>
    <mergeCell ref="E8:F8"/>
    <mergeCell ref="A9:C9"/>
    <mergeCell ref="E9:F9"/>
  </mergeCells>
  <hyperlinks>
    <hyperlink ref="B38" r:id="rId1" display="sanjit.sharma@sarestates.in"/>
  </hyperlinks>
  <pageMargins left="0.55000000000000004" right="0.25" top="1.25" bottom="0.75" header="0.3" footer="0.3"/>
  <pageSetup paperSize="9" scale="60"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>
  <dimension ref="A1:L41"/>
  <sheetViews>
    <sheetView view="pageBreakPreview" zoomScale="60" workbookViewId="0">
      <selection activeCell="A21" sqref="A21:C22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26.85546875" customWidth="1"/>
    <col min="6" max="6" width="44.28515625" customWidth="1"/>
    <col min="7" max="7" width="6.28515625" customWidth="1"/>
    <col min="12" max="12" width="9.7109375" bestFit="1" customWidth="1"/>
    <col min="22" max="22" width="13.42578125" bestFit="1" customWidth="1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513</v>
      </c>
      <c r="B4" s="40"/>
      <c r="C4" s="40"/>
      <c r="D4" s="41"/>
      <c r="E4" s="41"/>
      <c r="F4" s="71" t="s">
        <v>519</v>
      </c>
    </row>
    <row r="5" spans="1:6" ht="24" thickBot="1">
      <c r="A5" s="39"/>
      <c r="B5" s="4"/>
      <c r="C5" s="4"/>
      <c r="D5" s="4"/>
      <c r="E5" s="4"/>
      <c r="F5" s="71" t="s">
        <v>512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264</v>
      </c>
      <c r="B9" s="1068"/>
      <c r="C9" s="1069"/>
      <c r="D9" s="8"/>
      <c r="E9" s="1067" t="s">
        <v>502</v>
      </c>
      <c r="F9" s="1069"/>
    </row>
    <row r="10" spans="1:6" ht="23.25">
      <c r="A10" s="1070" t="s">
        <v>497</v>
      </c>
      <c r="B10" s="1071"/>
      <c r="C10" s="1072"/>
      <c r="D10" s="7"/>
      <c r="E10" s="1073" t="s">
        <v>503</v>
      </c>
      <c r="F10" s="1074"/>
    </row>
    <row r="11" spans="1:6" ht="23.25">
      <c r="A11" s="1070" t="s">
        <v>499</v>
      </c>
      <c r="B11" s="1071"/>
      <c r="C11" s="1072"/>
      <c r="D11" s="7"/>
      <c r="E11" s="1073" t="s">
        <v>505</v>
      </c>
      <c r="F11" s="1074"/>
    </row>
    <row r="12" spans="1:6" ht="23.25">
      <c r="A12" s="312" t="s">
        <v>498</v>
      </c>
      <c r="B12" s="313"/>
      <c r="C12" s="314"/>
      <c r="D12" s="7"/>
      <c r="E12" s="315" t="s">
        <v>506</v>
      </c>
      <c r="F12" s="316"/>
    </row>
    <row r="13" spans="1:6" ht="23.25">
      <c r="A13" s="1070" t="s">
        <v>14</v>
      </c>
      <c r="B13" s="1071"/>
      <c r="C13" s="1072"/>
      <c r="D13" s="7"/>
      <c r="E13" s="1073" t="s">
        <v>504</v>
      </c>
      <c r="F13" s="1074"/>
    </row>
    <row r="14" spans="1:6" s="1" customFormat="1" ht="23.25">
      <c r="A14" s="1070" t="s">
        <v>209</v>
      </c>
      <c r="B14" s="1071"/>
      <c r="C14" s="1072"/>
      <c r="D14" s="9"/>
      <c r="E14" s="1073"/>
      <c r="F14" s="1074"/>
    </row>
    <row r="15" spans="1:6" s="1" customFormat="1" ht="23.25">
      <c r="A15" s="312" t="s">
        <v>500</v>
      </c>
      <c r="B15" s="313"/>
      <c r="C15" s="314"/>
      <c r="D15" s="9"/>
      <c r="E15" s="1070" t="s">
        <v>507</v>
      </c>
      <c r="F15" s="1072"/>
    </row>
    <row r="16" spans="1:6" s="1" customFormat="1" ht="24" thickBot="1">
      <c r="A16" s="312" t="s">
        <v>89</v>
      </c>
      <c r="B16" s="313"/>
      <c r="C16" s="314"/>
      <c r="D16" s="9"/>
      <c r="E16" s="1070"/>
      <c r="F16" s="1072"/>
    </row>
    <row r="17" spans="1:12" ht="24" thickBot="1">
      <c r="A17" s="1077" t="s">
        <v>501</v>
      </c>
      <c r="B17" s="1078"/>
      <c r="C17" s="1079"/>
      <c r="D17" s="10"/>
      <c r="E17" s="1077" t="s">
        <v>501</v>
      </c>
      <c r="F17" s="1079"/>
    </row>
    <row r="18" spans="1:12" ht="3.4" customHeight="1">
      <c r="A18" s="60"/>
      <c r="B18" s="61"/>
      <c r="C18" s="61"/>
      <c r="D18" s="61"/>
      <c r="E18" s="61"/>
      <c r="F18" s="62"/>
    </row>
    <row r="19" spans="1:12" ht="42" customHeight="1">
      <c r="A19" s="63" t="s">
        <v>8</v>
      </c>
      <c r="B19" s="14" t="s">
        <v>9</v>
      </c>
      <c r="C19" s="14" t="s">
        <v>25</v>
      </c>
      <c r="D19" s="1058" t="s">
        <v>28</v>
      </c>
      <c r="E19" s="1058"/>
      <c r="F19" s="64" t="s">
        <v>10</v>
      </c>
    </row>
    <row r="20" spans="1:12" ht="52.9" customHeight="1">
      <c r="A20" s="65">
        <v>1</v>
      </c>
      <c r="B20" s="74" t="s">
        <v>567</v>
      </c>
      <c r="C20" s="73" t="s">
        <v>515</v>
      </c>
      <c r="D20" s="1089" t="s">
        <v>516</v>
      </c>
      <c r="E20" s="1089"/>
      <c r="F20" s="75" t="s">
        <v>517</v>
      </c>
      <c r="G20" s="2"/>
    </row>
    <row r="21" spans="1:12" ht="43.5" customHeight="1">
      <c r="A21" s="1081"/>
      <c r="B21" s="1053"/>
      <c r="C21" s="1054"/>
      <c r="D21" s="1040" t="s">
        <v>349</v>
      </c>
      <c r="E21" s="1041"/>
      <c r="F21" s="68">
        <v>66780</v>
      </c>
    </row>
    <row r="22" spans="1:12" ht="47.65" customHeight="1">
      <c r="A22" s="1081"/>
      <c r="B22" s="1053"/>
      <c r="C22" s="1054"/>
      <c r="D22" s="1045" t="s">
        <v>105</v>
      </c>
      <c r="E22" s="1046"/>
      <c r="F22" s="365">
        <v>0</v>
      </c>
    </row>
    <row r="23" spans="1:12" ht="47.65" customHeight="1">
      <c r="A23" s="319"/>
      <c r="B23" s="317"/>
      <c r="C23" s="318"/>
      <c r="D23" s="1040" t="s">
        <v>248</v>
      </c>
      <c r="E23" s="1041"/>
      <c r="F23" s="68">
        <f>+F21</f>
        <v>66780</v>
      </c>
    </row>
    <row r="24" spans="1:12" ht="48.6" customHeight="1">
      <c r="A24" s="1081"/>
      <c r="B24" s="1053"/>
      <c r="C24" s="1054"/>
      <c r="D24" s="1045" t="s">
        <v>26</v>
      </c>
      <c r="E24" s="1046"/>
      <c r="F24" s="69"/>
      <c r="L24" s="123"/>
    </row>
    <row r="25" spans="1:12" ht="25.9" customHeight="1">
      <c r="A25" s="1081"/>
      <c r="B25" s="1053"/>
      <c r="C25" s="1054"/>
      <c r="D25" s="1043" t="s">
        <v>11</v>
      </c>
      <c r="E25" s="1044"/>
      <c r="F25" s="68">
        <f>+F23*9%-0.2</f>
        <v>6010</v>
      </c>
    </row>
    <row r="26" spans="1:12" ht="25.9" customHeight="1">
      <c r="A26" s="1081"/>
      <c r="B26" s="1053"/>
      <c r="C26" s="1054"/>
      <c r="D26" s="1043" t="s">
        <v>12</v>
      </c>
      <c r="E26" s="1044"/>
      <c r="F26" s="68">
        <f>+F23*9%-0.08-0.12</f>
        <v>6010</v>
      </c>
    </row>
    <row r="27" spans="1:12" ht="25.9" customHeight="1">
      <c r="A27" s="1081" t="s">
        <v>198</v>
      </c>
      <c r="B27" s="1053"/>
      <c r="C27" s="1054"/>
      <c r="D27" s="1043" t="s">
        <v>27</v>
      </c>
      <c r="E27" s="1044"/>
      <c r="F27" s="68" t="s">
        <v>102</v>
      </c>
    </row>
    <row r="28" spans="1:12" ht="52.9" customHeight="1" thickBot="1">
      <c r="A28" s="1082"/>
      <c r="B28" s="1083"/>
      <c r="C28" s="1084"/>
      <c r="D28" s="1085" t="s">
        <v>13</v>
      </c>
      <c r="E28" s="1086"/>
      <c r="F28" s="77">
        <f>+F23+F25+F26</f>
        <v>78800</v>
      </c>
    </row>
    <row r="29" spans="1:12" ht="28.5" customHeight="1">
      <c r="A29" s="1087" t="s">
        <v>518</v>
      </c>
      <c r="B29" s="1087"/>
      <c r="C29" s="1087"/>
      <c r="D29" s="1087"/>
      <c r="E29" s="1087"/>
      <c r="F29" s="1087"/>
    </row>
    <row r="30" spans="1:12" ht="16.5" customHeight="1">
      <c r="A30" s="11"/>
      <c r="B30" s="11"/>
      <c r="C30" s="11"/>
      <c r="D30" s="12"/>
      <c r="E30" s="12"/>
      <c r="F30" s="13" t="s">
        <v>22</v>
      </c>
    </row>
    <row r="31" spans="1:12" ht="23.25">
      <c r="A31" s="78" t="s">
        <v>15</v>
      </c>
      <c r="B31" s="78"/>
      <c r="C31" s="78"/>
      <c r="D31" s="78"/>
      <c r="E31" s="78"/>
      <c r="F31" s="78"/>
    </row>
    <row r="32" spans="1:12" ht="18.75" customHeight="1">
      <c r="A32" s="78" t="s">
        <v>265</v>
      </c>
      <c r="B32" s="78"/>
      <c r="C32" s="78"/>
      <c r="D32" s="78"/>
    </row>
    <row r="33" spans="1:6" ht="23.25">
      <c r="A33" s="78" t="s">
        <v>18</v>
      </c>
      <c r="B33" s="78"/>
      <c r="C33" s="78"/>
      <c r="D33" s="78"/>
    </row>
    <row r="34" spans="1:6" ht="23.25">
      <c r="A34" s="78" t="s">
        <v>16</v>
      </c>
      <c r="B34" s="78"/>
      <c r="C34" s="78"/>
      <c r="D34" s="78"/>
      <c r="E34" s="1090" t="s">
        <v>20</v>
      </c>
      <c r="F34" s="1090"/>
    </row>
    <row r="35" spans="1:6" ht="23.25">
      <c r="A35" s="78" t="s">
        <v>19</v>
      </c>
      <c r="B35" s="78"/>
      <c r="C35" s="78"/>
      <c r="D35" s="78"/>
      <c r="E35" s="1091" t="s">
        <v>266</v>
      </c>
      <c r="F35" s="1091"/>
    </row>
    <row r="36" spans="1:6" ht="23.25">
      <c r="A36" s="78"/>
      <c r="B36" s="78"/>
      <c r="C36" s="78"/>
      <c r="D36" s="78"/>
      <c r="E36" s="78"/>
      <c r="F36" s="78"/>
    </row>
    <row r="37" spans="1:6" ht="23.25">
      <c r="A37" s="78" t="s">
        <v>229</v>
      </c>
      <c r="B37" s="78"/>
      <c r="C37" s="78"/>
      <c r="D37" s="78"/>
      <c r="E37" s="1090" t="s">
        <v>267</v>
      </c>
      <c r="F37" s="1090"/>
    </row>
    <row r="38" spans="1:6" ht="23.25">
      <c r="A38" s="78"/>
      <c r="B38" s="78" t="s">
        <v>228</v>
      </c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78"/>
      <c r="F39" s="78"/>
    </row>
    <row r="40" spans="1:6" ht="23.25">
      <c r="A40" s="78"/>
      <c r="B40" s="78"/>
      <c r="C40" s="78"/>
      <c r="D40" s="78"/>
      <c r="E40" s="78"/>
      <c r="F40" s="78"/>
    </row>
    <row r="41" spans="1:6" ht="23.25">
      <c r="A41" s="78"/>
      <c r="B41" s="78"/>
      <c r="C41" s="78"/>
      <c r="D41" s="78"/>
      <c r="E41" s="1090" t="s">
        <v>24</v>
      </c>
      <c r="F41" s="1090"/>
    </row>
  </sheetData>
  <mergeCells count="36">
    <mergeCell ref="A29:F29"/>
    <mergeCell ref="E34:F34"/>
    <mergeCell ref="E35:F35"/>
    <mergeCell ref="E37:F37"/>
    <mergeCell ref="E41:F41"/>
    <mergeCell ref="A24:C26"/>
    <mergeCell ref="D24:E24"/>
    <mergeCell ref="D25:E25"/>
    <mergeCell ref="D26:E26"/>
    <mergeCell ref="A27:C28"/>
    <mergeCell ref="D27:E27"/>
    <mergeCell ref="D28:E28"/>
    <mergeCell ref="D23:E23"/>
    <mergeCell ref="A14:C14"/>
    <mergeCell ref="E14:F14"/>
    <mergeCell ref="E15:F15"/>
    <mergeCell ref="E16:F16"/>
    <mergeCell ref="A17:C17"/>
    <mergeCell ref="E17:F17"/>
    <mergeCell ref="D19:E19"/>
    <mergeCell ref="D20:E20"/>
    <mergeCell ref="A21:C22"/>
    <mergeCell ref="D21:E21"/>
    <mergeCell ref="D22:E22"/>
    <mergeCell ref="A10:C10"/>
    <mergeCell ref="E10:F10"/>
    <mergeCell ref="A11:C11"/>
    <mergeCell ref="E11:F11"/>
    <mergeCell ref="A13:C13"/>
    <mergeCell ref="E13:F13"/>
    <mergeCell ref="A2:F2"/>
    <mergeCell ref="A7:C7"/>
    <mergeCell ref="E7:F7"/>
    <mergeCell ref="E8:F8"/>
    <mergeCell ref="A9:C9"/>
    <mergeCell ref="E9:F9"/>
  </mergeCells>
  <hyperlinks>
    <hyperlink ref="B38" r:id="rId1" display="sanjit.sharma@sarestates.in"/>
  </hyperlinks>
  <pageMargins left="0.55000000000000004" right="0.25" top="1.25" bottom="0.75" header="0.3" footer="0.3"/>
  <pageSetup paperSize="9" scale="62" orientation="portrait" r:id="rId2"/>
</worksheet>
</file>

<file path=xl/worksheets/sheet35.xml><?xml version="1.0" encoding="utf-8"?>
<worksheet xmlns="http://schemas.openxmlformats.org/spreadsheetml/2006/main" xmlns:r="http://schemas.openxmlformats.org/officeDocument/2006/relationships">
  <dimension ref="A1:L40"/>
  <sheetViews>
    <sheetView view="pageBreakPreview" zoomScale="60" workbookViewId="0">
      <selection activeCell="A10" sqref="A10:C10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26.85546875" customWidth="1"/>
    <col min="6" max="6" width="44.28515625" customWidth="1"/>
    <col min="7" max="7" width="6.28515625" customWidth="1"/>
    <col min="12" max="12" width="9.7109375" bestFit="1" customWidth="1"/>
    <col min="22" max="22" width="13.42578125" bestFit="1" customWidth="1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231</v>
      </c>
      <c r="B4" s="40"/>
      <c r="C4" s="40"/>
      <c r="D4" s="41"/>
      <c r="E4" s="41"/>
      <c r="F4" s="71" t="s">
        <v>523</v>
      </c>
    </row>
    <row r="5" spans="1:6" ht="24" thickBot="1">
      <c r="A5" s="39"/>
      <c r="B5" s="4"/>
      <c r="C5" s="4"/>
      <c r="D5" s="4"/>
      <c r="E5" s="4"/>
      <c r="F5" s="71" t="s">
        <v>524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264</v>
      </c>
      <c r="B9" s="1068"/>
      <c r="C9" s="1069"/>
      <c r="D9" s="8"/>
      <c r="E9" s="1067" t="s">
        <v>213</v>
      </c>
      <c r="F9" s="1069"/>
    </row>
    <row r="10" spans="1:6" ht="23.25">
      <c r="A10" s="1070" t="s">
        <v>497</v>
      </c>
      <c r="B10" s="1071"/>
      <c r="C10" s="1072"/>
      <c r="D10" s="7"/>
      <c r="E10" s="1073" t="s">
        <v>214</v>
      </c>
      <c r="F10" s="1074"/>
    </row>
    <row r="11" spans="1:6" ht="23.25">
      <c r="A11" s="1070" t="s">
        <v>499</v>
      </c>
      <c r="B11" s="1071"/>
      <c r="C11" s="1072"/>
      <c r="D11" s="7"/>
      <c r="E11" s="1073" t="s">
        <v>215</v>
      </c>
      <c r="F11" s="1074"/>
    </row>
    <row r="12" spans="1:6" ht="23.25">
      <c r="A12" s="320" t="s">
        <v>498</v>
      </c>
      <c r="B12" s="321"/>
      <c r="C12" s="322"/>
      <c r="D12" s="7"/>
      <c r="E12" s="1073" t="s">
        <v>216</v>
      </c>
      <c r="F12" s="1074"/>
    </row>
    <row r="13" spans="1:6" s="1" customFormat="1" ht="23.25">
      <c r="A13" s="1070" t="s">
        <v>14</v>
      </c>
      <c r="B13" s="1071"/>
      <c r="C13" s="1072"/>
      <c r="D13" s="9"/>
      <c r="E13" s="1073" t="s">
        <v>217</v>
      </c>
      <c r="F13" s="1074"/>
    </row>
    <row r="14" spans="1:6" s="1" customFormat="1" ht="23.25">
      <c r="A14" s="1070" t="s">
        <v>209</v>
      </c>
      <c r="B14" s="1071"/>
      <c r="C14" s="1072"/>
      <c r="D14" s="9"/>
      <c r="E14" s="1070" t="s">
        <v>218</v>
      </c>
      <c r="F14" s="1072"/>
    </row>
    <row r="15" spans="1:6" s="1" customFormat="1" ht="23.25">
      <c r="A15" s="320" t="s">
        <v>500</v>
      </c>
      <c r="B15" s="321"/>
      <c r="C15" s="322"/>
      <c r="D15" s="9"/>
      <c r="E15" s="320"/>
      <c r="F15" s="322"/>
    </row>
    <row r="16" spans="1:6" s="1" customFormat="1" ht="24" thickBot="1">
      <c r="A16" s="320" t="s">
        <v>89</v>
      </c>
      <c r="B16" s="321"/>
      <c r="C16" s="322"/>
      <c r="D16" s="9"/>
      <c r="E16" s="79"/>
      <c r="F16" s="80"/>
    </row>
    <row r="17" spans="1:12" ht="24" thickBot="1">
      <c r="A17" s="1077" t="s">
        <v>501</v>
      </c>
      <c r="B17" s="1078"/>
      <c r="C17" s="1079"/>
      <c r="D17" s="10"/>
      <c r="E17" s="1077" t="s">
        <v>219</v>
      </c>
      <c r="F17" s="1079"/>
    </row>
    <row r="18" spans="1:12" ht="3.4" customHeight="1">
      <c r="A18" s="60"/>
      <c r="B18" s="61"/>
      <c r="C18" s="61"/>
      <c r="D18" s="61"/>
      <c r="E18" s="61"/>
      <c r="F18" s="62"/>
    </row>
    <row r="19" spans="1:12" ht="42" customHeight="1">
      <c r="A19" s="63" t="s">
        <v>8</v>
      </c>
      <c r="B19" s="14" t="s">
        <v>9</v>
      </c>
      <c r="C19" s="14" t="s">
        <v>25</v>
      </c>
      <c r="D19" s="1058" t="s">
        <v>28</v>
      </c>
      <c r="E19" s="1058"/>
      <c r="F19" s="64" t="s">
        <v>10</v>
      </c>
    </row>
    <row r="20" spans="1:12" ht="52.9" customHeight="1">
      <c r="A20" s="65">
        <v>1</v>
      </c>
      <c r="B20" s="74" t="s">
        <v>525</v>
      </c>
      <c r="C20" s="73" t="s">
        <v>526</v>
      </c>
      <c r="D20" s="1089" t="s">
        <v>527</v>
      </c>
      <c r="E20" s="1089"/>
      <c r="F20" s="75" t="s">
        <v>528</v>
      </c>
      <c r="G20" s="2"/>
    </row>
    <row r="21" spans="1:12" ht="43.5" customHeight="1">
      <c r="A21" s="1081"/>
      <c r="B21" s="1053"/>
      <c r="C21" s="1054"/>
      <c r="D21" s="1045" t="s">
        <v>105</v>
      </c>
      <c r="E21" s="1046"/>
      <c r="F21" s="81">
        <v>0</v>
      </c>
    </row>
    <row r="22" spans="1:12" ht="47.65" customHeight="1">
      <c r="A22" s="1081"/>
      <c r="B22" s="1053"/>
      <c r="C22" s="1054"/>
      <c r="D22" s="1040" t="s">
        <v>224</v>
      </c>
      <c r="E22" s="1041"/>
      <c r="F22" s="68" t="s">
        <v>529</v>
      </c>
    </row>
    <row r="23" spans="1:12" ht="48.6" customHeight="1">
      <c r="A23" s="1081"/>
      <c r="B23" s="1053"/>
      <c r="C23" s="1054"/>
      <c r="D23" s="1045" t="s">
        <v>26</v>
      </c>
      <c r="E23" s="1046"/>
      <c r="F23" s="69"/>
      <c r="L23" s="123"/>
    </row>
    <row r="24" spans="1:12" ht="25.9" customHeight="1">
      <c r="A24" s="1081"/>
      <c r="B24" s="1053"/>
      <c r="C24" s="1054"/>
      <c r="D24" s="1043" t="s">
        <v>11</v>
      </c>
      <c r="E24" s="1044"/>
      <c r="F24" s="68" t="s">
        <v>102</v>
      </c>
    </row>
    <row r="25" spans="1:12" ht="25.9" customHeight="1">
      <c r="A25" s="1081"/>
      <c r="B25" s="1053"/>
      <c r="C25" s="1054"/>
      <c r="D25" s="1043" t="s">
        <v>12</v>
      </c>
      <c r="E25" s="1044"/>
      <c r="F25" s="68" t="s">
        <v>102</v>
      </c>
    </row>
    <row r="26" spans="1:12" ht="25.9" customHeight="1">
      <c r="A26" s="1081" t="s">
        <v>198</v>
      </c>
      <c r="B26" s="1053"/>
      <c r="C26" s="1054"/>
      <c r="D26" s="1043" t="s">
        <v>27</v>
      </c>
      <c r="E26" s="1044"/>
      <c r="F26" s="68">
        <v>24859</v>
      </c>
    </row>
    <row r="27" spans="1:12" ht="52.9" customHeight="1" thickBot="1">
      <c r="A27" s="1082"/>
      <c r="B27" s="1083"/>
      <c r="C27" s="1084"/>
      <c r="D27" s="1085" t="s">
        <v>13</v>
      </c>
      <c r="E27" s="1086"/>
      <c r="F27" s="77" t="s">
        <v>530</v>
      </c>
    </row>
    <row r="28" spans="1:12" ht="28.5" customHeight="1">
      <c r="A28" s="1087" t="s">
        <v>531</v>
      </c>
      <c r="B28" s="1087"/>
      <c r="C28" s="1087"/>
      <c r="D28" s="1087"/>
      <c r="E28" s="1087"/>
      <c r="F28" s="1087"/>
    </row>
    <row r="29" spans="1:12" ht="16.5" customHeight="1">
      <c r="A29" s="11"/>
      <c r="B29" s="11"/>
      <c r="C29" s="11"/>
      <c r="D29" s="12"/>
      <c r="E29" s="12"/>
      <c r="F29" s="13" t="s">
        <v>22</v>
      </c>
    </row>
    <row r="30" spans="1:12" ht="23.25">
      <c r="A30" s="78" t="s">
        <v>15</v>
      </c>
      <c r="B30" s="78"/>
      <c r="C30" s="78"/>
      <c r="D30" s="78"/>
      <c r="E30" s="78"/>
      <c r="F30" s="78"/>
    </row>
    <row r="31" spans="1:12" ht="18.75" customHeight="1">
      <c r="A31" s="78" t="s">
        <v>265</v>
      </c>
      <c r="B31" s="78"/>
      <c r="C31" s="78"/>
      <c r="D31" s="78"/>
    </row>
    <row r="32" spans="1:12" ht="18.75" customHeight="1">
      <c r="A32" s="78" t="s">
        <v>18</v>
      </c>
      <c r="B32" s="78"/>
      <c r="C32" s="78"/>
      <c r="D32" s="78"/>
    </row>
    <row r="33" spans="1:6" ht="23.25">
      <c r="A33" s="78" t="s">
        <v>16</v>
      </c>
      <c r="B33" s="78"/>
      <c r="C33" s="78"/>
      <c r="D33" s="78"/>
      <c r="E33" s="1090" t="s">
        <v>20</v>
      </c>
      <c r="F33" s="1090"/>
    </row>
    <row r="34" spans="1:6" ht="23.25">
      <c r="A34" s="78" t="s">
        <v>19</v>
      </c>
      <c r="B34" s="78"/>
      <c r="C34" s="78"/>
      <c r="D34" s="78"/>
      <c r="E34" s="1091" t="s">
        <v>266</v>
      </c>
      <c r="F34" s="1091"/>
    </row>
    <row r="35" spans="1:6" ht="23.25">
      <c r="A35" s="78"/>
      <c r="B35" s="78"/>
      <c r="C35" s="78"/>
      <c r="D35" s="78"/>
      <c r="E35" s="78"/>
      <c r="F35" s="78"/>
    </row>
    <row r="36" spans="1:6" ht="23.25">
      <c r="A36" s="78" t="s">
        <v>229</v>
      </c>
      <c r="B36" s="78"/>
      <c r="C36" s="78"/>
      <c r="D36" s="78"/>
      <c r="E36" s="1090" t="s">
        <v>267</v>
      </c>
      <c r="F36" s="1090"/>
    </row>
    <row r="37" spans="1:6" ht="23.25">
      <c r="A37" s="78"/>
      <c r="B37" s="78" t="s">
        <v>228</v>
      </c>
      <c r="C37" s="78"/>
      <c r="D37" s="78"/>
      <c r="E37" s="78"/>
      <c r="F37" s="78"/>
    </row>
    <row r="38" spans="1:6" ht="23.25">
      <c r="A38" s="78"/>
      <c r="B38" s="78"/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78"/>
      <c r="F39" s="78"/>
    </row>
    <row r="40" spans="1:6" ht="23.25">
      <c r="A40" s="78"/>
      <c r="B40" s="78"/>
      <c r="C40" s="78"/>
      <c r="D40" s="78"/>
      <c r="E40" s="1090" t="s">
        <v>24</v>
      </c>
      <c r="F40" s="1090"/>
    </row>
  </sheetData>
  <mergeCells count="34">
    <mergeCell ref="A2:F2"/>
    <mergeCell ref="A7:C7"/>
    <mergeCell ref="E7:F7"/>
    <mergeCell ref="E8:F8"/>
    <mergeCell ref="A9:C9"/>
    <mergeCell ref="E9:F9"/>
    <mergeCell ref="E17:F17"/>
    <mergeCell ref="A10:C10"/>
    <mergeCell ref="E10:F10"/>
    <mergeCell ref="A11:C11"/>
    <mergeCell ref="E11:F11"/>
    <mergeCell ref="A13:C13"/>
    <mergeCell ref="E13:F13"/>
    <mergeCell ref="D20:E20"/>
    <mergeCell ref="D21:E21"/>
    <mergeCell ref="D22:E22"/>
    <mergeCell ref="D23:E23"/>
    <mergeCell ref="D24:E24"/>
    <mergeCell ref="E33:F33"/>
    <mergeCell ref="E34:F34"/>
    <mergeCell ref="E40:F40"/>
    <mergeCell ref="E36:F36"/>
    <mergeCell ref="E12:F12"/>
    <mergeCell ref="D27:E27"/>
    <mergeCell ref="A28:F28"/>
    <mergeCell ref="A14:C14"/>
    <mergeCell ref="E14:F14"/>
    <mergeCell ref="A17:C17"/>
    <mergeCell ref="D19:E19"/>
    <mergeCell ref="A21:C22"/>
    <mergeCell ref="D25:E25"/>
    <mergeCell ref="D26:E26"/>
    <mergeCell ref="A23:C25"/>
    <mergeCell ref="A26:C27"/>
  </mergeCells>
  <hyperlinks>
    <hyperlink ref="B37" r:id="rId1" display="sanjit.sharma@sarestates.in"/>
  </hyperlinks>
  <pageMargins left="0.25" right="0.25" top="1.25" bottom="0.75" header="0.3" footer="0.3"/>
  <pageSetup paperSize="9" scale="65"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>
  <dimension ref="A1:L40"/>
  <sheetViews>
    <sheetView view="pageBreakPreview" zoomScale="60" workbookViewId="0">
      <selection sqref="A1:XFD1048576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26.85546875" customWidth="1"/>
    <col min="6" max="6" width="44.28515625" customWidth="1"/>
    <col min="7" max="7" width="6.28515625" customWidth="1"/>
    <col min="12" max="12" width="9.7109375" bestFit="1" customWidth="1"/>
    <col min="22" max="22" width="13.42578125" bestFit="1" customWidth="1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234</v>
      </c>
      <c r="B4" s="40"/>
      <c r="C4" s="40"/>
      <c r="D4" s="41"/>
      <c r="E4" s="41"/>
      <c r="F4" s="71" t="s">
        <v>534</v>
      </c>
    </row>
    <row r="5" spans="1:6" ht="24" thickBot="1">
      <c r="A5" s="39"/>
      <c r="B5" s="4"/>
      <c r="C5" s="4"/>
      <c r="D5" s="4"/>
      <c r="E5" s="4"/>
      <c r="F5" s="71" t="s">
        <v>811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1</v>
      </c>
      <c r="B9" s="1068"/>
      <c r="C9" s="1069"/>
      <c r="D9" s="8"/>
      <c r="E9" s="1067" t="s">
        <v>246</v>
      </c>
      <c r="F9" s="1069"/>
    </row>
    <row r="10" spans="1:6" ht="23.25">
      <c r="A10" s="1070" t="s">
        <v>2</v>
      </c>
      <c r="B10" s="1071"/>
      <c r="C10" s="1072"/>
      <c r="D10" s="7"/>
      <c r="E10" s="1073" t="s">
        <v>247</v>
      </c>
      <c r="F10" s="1074"/>
    </row>
    <row r="11" spans="1:6" ht="23.25">
      <c r="A11" s="1070" t="s">
        <v>3</v>
      </c>
      <c r="B11" s="1071"/>
      <c r="C11" s="1072"/>
      <c r="D11" s="7"/>
      <c r="E11" s="1073" t="s">
        <v>235</v>
      </c>
      <c r="F11" s="1074"/>
    </row>
    <row r="12" spans="1:6" ht="23.25">
      <c r="A12" s="1070" t="s">
        <v>14</v>
      </c>
      <c r="B12" s="1071"/>
      <c r="C12" s="1072"/>
      <c r="D12" s="7"/>
      <c r="E12" s="1073" t="s">
        <v>236</v>
      </c>
      <c r="F12" s="1074"/>
    </row>
    <row r="13" spans="1:6" s="1" customFormat="1" ht="23.25">
      <c r="A13" s="1070" t="s">
        <v>4</v>
      </c>
      <c r="B13" s="1071"/>
      <c r="C13" s="1072"/>
      <c r="D13" s="9"/>
      <c r="E13" s="1073" t="s">
        <v>237</v>
      </c>
      <c r="F13" s="1074"/>
    </row>
    <row r="14" spans="1:6" s="1" customFormat="1" ht="23.25">
      <c r="A14" s="366" t="s">
        <v>96</v>
      </c>
      <c r="B14" s="367"/>
      <c r="C14" s="368"/>
      <c r="D14" s="9"/>
      <c r="E14" s="1073" t="s">
        <v>238</v>
      </c>
      <c r="F14" s="1074"/>
    </row>
    <row r="15" spans="1:6" s="1" customFormat="1" ht="24" thickBot="1">
      <c r="A15" s="366" t="s">
        <v>89</v>
      </c>
      <c r="B15" s="367"/>
      <c r="C15" s="368"/>
      <c r="D15" s="9"/>
      <c r="E15" s="1070" t="s">
        <v>239</v>
      </c>
      <c r="F15" s="1072"/>
    </row>
    <row r="16" spans="1:6" ht="24" thickBot="1">
      <c r="A16" s="1077" t="s">
        <v>5</v>
      </c>
      <c r="B16" s="1078"/>
      <c r="C16" s="1079"/>
      <c r="D16" s="10"/>
      <c r="E16" s="1077" t="s">
        <v>5</v>
      </c>
      <c r="F16" s="1079"/>
    </row>
    <row r="17" spans="1:12" ht="3.4" customHeight="1">
      <c r="A17" s="60"/>
      <c r="B17" s="61"/>
      <c r="C17" s="61"/>
      <c r="D17" s="61"/>
      <c r="E17" s="61"/>
      <c r="F17" s="62"/>
    </row>
    <row r="18" spans="1:12" ht="42" customHeight="1">
      <c r="A18" s="63" t="s">
        <v>8</v>
      </c>
      <c r="B18" s="14" t="s">
        <v>9</v>
      </c>
      <c r="C18" s="14" t="s">
        <v>25</v>
      </c>
      <c r="D18" s="1058" t="s">
        <v>28</v>
      </c>
      <c r="E18" s="1058"/>
      <c r="F18" s="64" t="s">
        <v>10</v>
      </c>
    </row>
    <row r="19" spans="1:12" ht="52.9" customHeight="1">
      <c r="A19" s="65">
        <v>1</v>
      </c>
      <c r="B19" s="74" t="s">
        <v>536</v>
      </c>
      <c r="C19" s="73" t="s">
        <v>537</v>
      </c>
      <c r="D19" s="1089" t="s">
        <v>543</v>
      </c>
      <c r="E19" s="1089"/>
      <c r="F19" s="75" t="s">
        <v>538</v>
      </c>
      <c r="G19" s="2"/>
    </row>
    <row r="20" spans="1:12" ht="43.5" customHeight="1">
      <c r="A20" s="1081"/>
      <c r="B20" s="1053"/>
      <c r="C20" s="1054"/>
      <c r="D20" s="1040" t="s">
        <v>244</v>
      </c>
      <c r="E20" s="1041"/>
      <c r="F20" s="68" t="s">
        <v>539</v>
      </c>
    </row>
    <row r="21" spans="1:12" ht="47.65" customHeight="1">
      <c r="A21" s="1081"/>
      <c r="B21" s="1053"/>
      <c r="C21" s="1054"/>
      <c r="D21" s="1045" t="s">
        <v>105</v>
      </c>
      <c r="E21" s="1046"/>
      <c r="F21" s="68">
        <v>31861</v>
      </c>
    </row>
    <row r="22" spans="1:12" ht="47.65" customHeight="1">
      <c r="A22" s="371"/>
      <c r="B22" s="369"/>
      <c r="C22" s="370"/>
      <c r="D22" s="1040" t="s">
        <v>248</v>
      </c>
      <c r="E22" s="1041"/>
      <c r="F22" s="365">
        <v>74341</v>
      </c>
    </row>
    <row r="23" spans="1:12" ht="48.6" customHeight="1">
      <c r="A23" s="1081"/>
      <c r="B23" s="1053"/>
      <c r="C23" s="1054"/>
      <c r="D23" s="1045" t="s">
        <v>26</v>
      </c>
      <c r="E23" s="1046"/>
      <c r="F23" s="69"/>
      <c r="L23" s="123"/>
    </row>
    <row r="24" spans="1:12" ht="25.9" customHeight="1">
      <c r="A24" s="1081"/>
      <c r="B24" s="1053"/>
      <c r="C24" s="1054"/>
      <c r="D24" s="1043" t="s">
        <v>11</v>
      </c>
      <c r="E24" s="1044"/>
      <c r="F24" s="68">
        <v>6691</v>
      </c>
    </row>
    <row r="25" spans="1:12" ht="25.9" customHeight="1">
      <c r="A25" s="1081"/>
      <c r="B25" s="1053"/>
      <c r="C25" s="1054"/>
      <c r="D25" s="1043" t="s">
        <v>12</v>
      </c>
      <c r="E25" s="1044"/>
      <c r="F25" s="68">
        <v>6691</v>
      </c>
    </row>
    <row r="26" spans="1:12" ht="25.9" customHeight="1">
      <c r="A26" s="1081" t="s">
        <v>263</v>
      </c>
      <c r="B26" s="1053"/>
      <c r="C26" s="1054"/>
      <c r="D26" s="1043" t="s">
        <v>27</v>
      </c>
      <c r="E26" s="1044"/>
      <c r="F26" s="68" t="s">
        <v>102</v>
      </c>
    </row>
    <row r="27" spans="1:12" ht="52.9" customHeight="1" thickBot="1">
      <c r="A27" s="1082"/>
      <c r="B27" s="1083"/>
      <c r="C27" s="1084"/>
      <c r="D27" s="1085" t="s">
        <v>13</v>
      </c>
      <c r="E27" s="1086"/>
      <c r="F27" s="77">
        <v>87723</v>
      </c>
    </row>
    <row r="28" spans="1:12" ht="28.5" customHeight="1">
      <c r="A28" s="1087" t="s">
        <v>546</v>
      </c>
      <c r="B28" s="1087"/>
      <c r="C28" s="1087"/>
      <c r="D28" s="1087"/>
      <c r="E28" s="1087"/>
      <c r="F28" s="1087"/>
    </row>
    <row r="29" spans="1:12" ht="16.5" customHeight="1">
      <c r="A29" s="11"/>
      <c r="B29" s="11"/>
      <c r="C29" s="11"/>
      <c r="D29" s="12"/>
      <c r="E29" s="12"/>
      <c r="F29" s="13" t="s">
        <v>22</v>
      </c>
    </row>
    <row r="30" spans="1:12" ht="23.25">
      <c r="A30" s="78" t="s">
        <v>15</v>
      </c>
      <c r="B30" s="78"/>
      <c r="C30" s="78"/>
      <c r="D30" s="78"/>
      <c r="E30" s="78"/>
      <c r="F30" s="78"/>
    </row>
    <row r="31" spans="1:12" ht="18.75" customHeight="1">
      <c r="A31" s="78" t="s">
        <v>17</v>
      </c>
      <c r="B31" s="78"/>
      <c r="C31" s="78"/>
      <c r="D31" s="78"/>
    </row>
    <row r="32" spans="1:12" ht="18.75" customHeight="1">
      <c r="A32" s="78" t="s">
        <v>18</v>
      </c>
      <c r="B32" s="78"/>
      <c r="C32" s="78"/>
      <c r="D32" s="78"/>
    </row>
    <row r="33" spans="1:6" ht="23.25">
      <c r="A33" s="78" t="s">
        <v>16</v>
      </c>
      <c r="B33" s="78"/>
      <c r="C33" s="78"/>
      <c r="D33" s="78"/>
      <c r="E33" s="1090" t="s">
        <v>20</v>
      </c>
      <c r="F33" s="1090"/>
    </row>
    <row r="34" spans="1:6" ht="23.25">
      <c r="A34" s="78" t="s">
        <v>19</v>
      </c>
      <c r="B34" s="78"/>
      <c r="C34" s="78"/>
      <c r="D34" s="78"/>
      <c r="E34" s="1091" t="s">
        <v>21</v>
      </c>
      <c r="F34" s="1091"/>
    </row>
    <row r="35" spans="1:6" ht="23.25">
      <c r="A35" s="78"/>
      <c r="B35" s="78"/>
      <c r="C35" s="78"/>
      <c r="D35" s="78"/>
      <c r="E35" s="78"/>
      <c r="F35" s="78"/>
    </row>
    <row r="36" spans="1:6" ht="23.25">
      <c r="A36" s="78" t="s">
        <v>229</v>
      </c>
      <c r="B36" s="78"/>
      <c r="C36" s="78"/>
      <c r="D36" s="78"/>
      <c r="E36" s="1090" t="s">
        <v>23</v>
      </c>
      <c r="F36" s="1090"/>
    </row>
    <row r="37" spans="1:6" ht="23.25">
      <c r="A37" s="78"/>
      <c r="B37" s="78" t="s">
        <v>228</v>
      </c>
      <c r="C37" s="78"/>
      <c r="D37" s="78"/>
      <c r="E37" s="78"/>
      <c r="F37" s="78"/>
    </row>
    <row r="38" spans="1:6" ht="23.25">
      <c r="A38" s="78"/>
      <c r="B38" s="78"/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78"/>
      <c r="F39" s="78"/>
    </row>
    <row r="40" spans="1:6" ht="23.25">
      <c r="A40" s="78"/>
      <c r="B40" s="78"/>
      <c r="C40" s="78"/>
      <c r="D40" s="78"/>
      <c r="E40" s="1090" t="s">
        <v>24</v>
      </c>
      <c r="F40" s="1090"/>
    </row>
  </sheetData>
  <mergeCells count="36">
    <mergeCell ref="A28:F28"/>
    <mergeCell ref="E33:F33"/>
    <mergeCell ref="E34:F34"/>
    <mergeCell ref="E36:F36"/>
    <mergeCell ref="E40:F40"/>
    <mergeCell ref="A23:C25"/>
    <mergeCell ref="D23:E23"/>
    <mergeCell ref="D24:E24"/>
    <mergeCell ref="D25:E25"/>
    <mergeCell ref="A26:C27"/>
    <mergeCell ref="D26:E26"/>
    <mergeCell ref="D27:E27"/>
    <mergeCell ref="D22:E22"/>
    <mergeCell ref="A13:C13"/>
    <mergeCell ref="E13:F13"/>
    <mergeCell ref="E14:F14"/>
    <mergeCell ref="E15:F15"/>
    <mergeCell ref="A16:C16"/>
    <mergeCell ref="E16:F16"/>
    <mergeCell ref="D18:E18"/>
    <mergeCell ref="D19:E19"/>
    <mergeCell ref="A20:C21"/>
    <mergeCell ref="D20:E20"/>
    <mergeCell ref="D21:E21"/>
    <mergeCell ref="A10:C10"/>
    <mergeCell ref="E10:F10"/>
    <mergeCell ref="A11:C11"/>
    <mergeCell ref="E11:F11"/>
    <mergeCell ref="A12:C12"/>
    <mergeCell ref="E12:F12"/>
    <mergeCell ref="A2:F2"/>
    <mergeCell ref="A7:C7"/>
    <mergeCell ref="E7:F7"/>
    <mergeCell ref="E8:F8"/>
    <mergeCell ref="A9:C9"/>
    <mergeCell ref="E9:F9"/>
  </mergeCells>
  <hyperlinks>
    <hyperlink ref="B37" r:id="rId1" display="sanjit.sharma@sarestates.in"/>
  </hyperlinks>
  <pageMargins left="0.39370078740157483" right="0.19685039370078741" top="1.3779527559055118" bottom="0.74803149606299213" header="0.31496062992125984" footer="0.31496062992125984"/>
  <pageSetup paperSize="9" scale="65"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FF0000"/>
  </sheetPr>
  <dimension ref="A1:L40"/>
  <sheetViews>
    <sheetView topLeftCell="A7" workbookViewId="0">
      <selection sqref="A1:XFD1048576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26.85546875" customWidth="1"/>
    <col min="6" max="6" width="44.28515625" customWidth="1"/>
    <col min="7" max="7" width="6.28515625" customWidth="1"/>
    <col min="12" max="12" width="9.7109375" bestFit="1" customWidth="1"/>
    <col min="22" max="22" width="13.42578125" bestFit="1" customWidth="1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234</v>
      </c>
      <c r="B4" s="40"/>
      <c r="C4" s="40"/>
      <c r="D4" s="41"/>
      <c r="E4" s="41"/>
      <c r="F4" s="71" t="s">
        <v>540</v>
      </c>
    </row>
    <row r="5" spans="1:6" ht="24" thickBot="1">
      <c r="A5" s="39"/>
      <c r="B5" s="4"/>
      <c r="C5" s="4"/>
      <c r="D5" s="4"/>
      <c r="E5" s="4"/>
      <c r="F5" s="71" t="s">
        <v>535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1</v>
      </c>
      <c r="B9" s="1068"/>
      <c r="C9" s="1069"/>
      <c r="D9" s="8"/>
      <c r="E9" s="1067" t="s">
        <v>246</v>
      </c>
      <c r="F9" s="1069"/>
    </row>
    <row r="10" spans="1:6" ht="23.25">
      <c r="A10" s="1070" t="s">
        <v>2</v>
      </c>
      <c r="B10" s="1071"/>
      <c r="C10" s="1072"/>
      <c r="D10" s="7"/>
      <c r="E10" s="1073" t="s">
        <v>247</v>
      </c>
      <c r="F10" s="1074"/>
    </row>
    <row r="11" spans="1:6" ht="23.25">
      <c r="A11" s="1070" t="s">
        <v>3</v>
      </c>
      <c r="B11" s="1071"/>
      <c r="C11" s="1072"/>
      <c r="D11" s="7"/>
      <c r="E11" s="1073" t="s">
        <v>235</v>
      </c>
      <c r="F11" s="1074"/>
    </row>
    <row r="12" spans="1:6" ht="23.25">
      <c r="A12" s="1070" t="s">
        <v>14</v>
      </c>
      <c r="B12" s="1071"/>
      <c r="C12" s="1072"/>
      <c r="D12" s="7"/>
      <c r="E12" s="1073" t="s">
        <v>236</v>
      </c>
      <c r="F12" s="1074"/>
    </row>
    <row r="13" spans="1:6" s="1" customFormat="1" ht="23.25">
      <c r="A13" s="1070" t="s">
        <v>4</v>
      </c>
      <c r="B13" s="1071"/>
      <c r="C13" s="1072"/>
      <c r="D13" s="9"/>
      <c r="E13" s="1073" t="s">
        <v>237</v>
      </c>
      <c r="F13" s="1074"/>
    </row>
    <row r="14" spans="1:6" s="1" customFormat="1" ht="23.25">
      <c r="A14" s="366" t="s">
        <v>96</v>
      </c>
      <c r="B14" s="367"/>
      <c r="C14" s="368"/>
      <c r="D14" s="9"/>
      <c r="E14" s="1073" t="s">
        <v>238</v>
      </c>
      <c r="F14" s="1074"/>
    </row>
    <row r="15" spans="1:6" s="1" customFormat="1" ht="24" thickBot="1">
      <c r="A15" s="366" t="s">
        <v>89</v>
      </c>
      <c r="B15" s="367"/>
      <c r="C15" s="368"/>
      <c r="D15" s="9"/>
      <c r="E15" s="1070" t="s">
        <v>239</v>
      </c>
      <c r="F15" s="1072"/>
    </row>
    <row r="16" spans="1:6" ht="24" thickBot="1">
      <c r="A16" s="1077" t="s">
        <v>5</v>
      </c>
      <c r="B16" s="1078"/>
      <c r="C16" s="1079"/>
      <c r="D16" s="10"/>
      <c r="E16" s="1077" t="s">
        <v>5</v>
      </c>
      <c r="F16" s="1079"/>
    </row>
    <row r="17" spans="1:12" ht="3.4" customHeight="1">
      <c r="A17" s="60"/>
      <c r="B17" s="61"/>
      <c r="C17" s="61"/>
      <c r="D17" s="61"/>
      <c r="E17" s="61"/>
      <c r="F17" s="62"/>
    </row>
    <row r="18" spans="1:12" ht="42" customHeight="1">
      <c r="A18" s="63" t="s">
        <v>8</v>
      </c>
      <c r="B18" s="14" t="s">
        <v>9</v>
      </c>
      <c r="C18" s="14" t="s">
        <v>25</v>
      </c>
      <c r="D18" s="1058" t="s">
        <v>28</v>
      </c>
      <c r="E18" s="1058"/>
      <c r="F18" s="64" t="s">
        <v>10</v>
      </c>
    </row>
    <row r="19" spans="1:12" ht="52.9" customHeight="1">
      <c r="A19" s="65">
        <v>1</v>
      </c>
      <c r="B19" s="74" t="s">
        <v>541</v>
      </c>
      <c r="C19" s="73" t="s">
        <v>542</v>
      </c>
      <c r="D19" s="1089" t="s">
        <v>544</v>
      </c>
      <c r="E19" s="1089"/>
      <c r="F19" s="75" t="s">
        <v>545</v>
      </c>
      <c r="G19" s="2"/>
    </row>
    <row r="20" spans="1:12" ht="43.5" customHeight="1">
      <c r="A20" s="1081"/>
      <c r="B20" s="1053"/>
      <c r="C20" s="1054"/>
      <c r="D20" s="1040" t="s">
        <v>104</v>
      </c>
      <c r="E20" s="1041"/>
      <c r="F20" s="68" t="s">
        <v>547</v>
      </c>
    </row>
    <row r="21" spans="1:12" ht="47.65" customHeight="1">
      <c r="A21" s="1081"/>
      <c r="B21" s="1053"/>
      <c r="C21" s="1054"/>
      <c r="D21" s="1045" t="s">
        <v>105</v>
      </c>
      <c r="E21" s="1046"/>
      <c r="F21" s="68">
        <v>34545</v>
      </c>
    </row>
    <row r="22" spans="1:12" ht="47.65" customHeight="1">
      <c r="A22" s="371"/>
      <c r="B22" s="369"/>
      <c r="C22" s="370"/>
      <c r="D22" s="1040" t="s">
        <v>248</v>
      </c>
      <c r="E22" s="1041"/>
      <c r="F22" s="68">
        <v>80604</v>
      </c>
    </row>
    <row r="23" spans="1:12" ht="48.6" customHeight="1">
      <c r="A23" s="1081"/>
      <c r="B23" s="1053"/>
      <c r="C23" s="1054"/>
      <c r="D23" s="1045" t="s">
        <v>26</v>
      </c>
      <c r="E23" s="1046"/>
      <c r="F23" s="69"/>
      <c r="L23" s="123"/>
    </row>
    <row r="24" spans="1:12" ht="25.9" customHeight="1">
      <c r="A24" s="1081"/>
      <c r="B24" s="1053"/>
      <c r="C24" s="1054"/>
      <c r="D24" s="1043" t="s">
        <v>11</v>
      </c>
      <c r="E24" s="1044"/>
      <c r="F24" s="68">
        <v>7254</v>
      </c>
    </row>
    <row r="25" spans="1:12" ht="25.9" customHeight="1">
      <c r="A25" s="1081"/>
      <c r="B25" s="1053"/>
      <c r="C25" s="1054"/>
      <c r="D25" s="1043" t="s">
        <v>12</v>
      </c>
      <c r="E25" s="1044"/>
      <c r="F25" s="68">
        <v>7254</v>
      </c>
    </row>
    <row r="26" spans="1:12" ht="25.9" customHeight="1">
      <c r="A26" s="1081" t="s">
        <v>263</v>
      </c>
      <c r="B26" s="1053"/>
      <c r="C26" s="1054"/>
      <c r="D26" s="1043" t="s">
        <v>27</v>
      </c>
      <c r="E26" s="1044"/>
      <c r="F26" s="68" t="s">
        <v>102</v>
      </c>
    </row>
    <row r="27" spans="1:12" ht="52.9" customHeight="1" thickBot="1">
      <c r="A27" s="1082"/>
      <c r="B27" s="1083"/>
      <c r="C27" s="1084"/>
      <c r="D27" s="1085" t="s">
        <v>13</v>
      </c>
      <c r="E27" s="1086"/>
      <c r="F27" s="77">
        <v>95112</v>
      </c>
    </row>
    <row r="28" spans="1:12" ht="28.5" customHeight="1">
      <c r="A28" s="1087" t="s">
        <v>548</v>
      </c>
      <c r="B28" s="1087"/>
      <c r="C28" s="1087"/>
      <c r="D28" s="1087"/>
      <c r="E28" s="1087"/>
      <c r="F28" s="1087"/>
    </row>
    <row r="29" spans="1:12" ht="16.5" customHeight="1">
      <c r="A29" s="11"/>
      <c r="B29" s="11"/>
      <c r="C29" s="11"/>
      <c r="D29" s="12"/>
      <c r="E29" s="12"/>
      <c r="F29" s="13" t="s">
        <v>22</v>
      </c>
    </row>
    <row r="30" spans="1:12" ht="23.25">
      <c r="A30" s="78" t="s">
        <v>15</v>
      </c>
      <c r="B30" s="78"/>
      <c r="C30" s="78"/>
      <c r="D30" s="78"/>
      <c r="E30" s="78"/>
      <c r="F30" s="78"/>
    </row>
    <row r="31" spans="1:12" ht="18.75" customHeight="1">
      <c r="A31" s="78" t="s">
        <v>17</v>
      </c>
      <c r="B31" s="78"/>
      <c r="C31" s="78"/>
      <c r="D31" s="78"/>
    </row>
    <row r="32" spans="1:12" ht="18.75" customHeight="1">
      <c r="A32" s="78" t="s">
        <v>18</v>
      </c>
      <c r="B32" s="78"/>
      <c r="C32" s="78"/>
      <c r="D32" s="78"/>
    </row>
    <row r="33" spans="1:6" ht="23.25">
      <c r="A33" s="78" t="s">
        <v>16</v>
      </c>
      <c r="B33" s="78"/>
      <c r="C33" s="78"/>
      <c r="D33" s="78"/>
      <c r="E33" s="1090" t="s">
        <v>20</v>
      </c>
      <c r="F33" s="1090"/>
    </row>
    <row r="34" spans="1:6" ht="23.25">
      <c r="A34" s="78" t="s">
        <v>19</v>
      </c>
      <c r="B34" s="78"/>
      <c r="C34" s="78"/>
      <c r="D34" s="78"/>
      <c r="E34" s="1091" t="s">
        <v>21</v>
      </c>
      <c r="F34" s="1091"/>
    </row>
    <row r="35" spans="1:6" ht="23.25">
      <c r="A35" s="78"/>
      <c r="B35" s="78"/>
      <c r="C35" s="78"/>
      <c r="D35" s="78"/>
      <c r="E35" s="78"/>
      <c r="F35" s="78"/>
    </row>
    <row r="36" spans="1:6" ht="23.25">
      <c r="A36" s="78" t="s">
        <v>229</v>
      </c>
      <c r="B36" s="78"/>
      <c r="C36" s="78"/>
      <c r="D36" s="78"/>
      <c r="E36" s="1090" t="s">
        <v>23</v>
      </c>
      <c r="F36" s="1090"/>
    </row>
    <row r="37" spans="1:6" ht="23.25">
      <c r="A37" s="78"/>
      <c r="B37" s="78" t="s">
        <v>228</v>
      </c>
      <c r="C37" s="78"/>
      <c r="D37" s="78"/>
      <c r="E37" s="78"/>
      <c r="F37" s="78"/>
    </row>
    <row r="38" spans="1:6" ht="23.25">
      <c r="A38" s="78"/>
      <c r="B38" s="78"/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78"/>
      <c r="F39" s="78"/>
    </row>
    <row r="40" spans="1:6" ht="23.25">
      <c r="A40" s="78"/>
      <c r="B40" s="78"/>
      <c r="C40" s="78"/>
      <c r="D40" s="78"/>
      <c r="E40" s="1090" t="s">
        <v>24</v>
      </c>
      <c r="F40" s="1090"/>
    </row>
  </sheetData>
  <mergeCells count="36">
    <mergeCell ref="A28:F28"/>
    <mergeCell ref="E33:F33"/>
    <mergeCell ref="E34:F34"/>
    <mergeCell ref="E36:F36"/>
    <mergeCell ref="E40:F40"/>
    <mergeCell ref="A23:C25"/>
    <mergeCell ref="D23:E23"/>
    <mergeCell ref="D24:E24"/>
    <mergeCell ref="D25:E25"/>
    <mergeCell ref="A26:C27"/>
    <mergeCell ref="D26:E26"/>
    <mergeCell ref="D27:E27"/>
    <mergeCell ref="D22:E22"/>
    <mergeCell ref="A13:C13"/>
    <mergeCell ref="E13:F13"/>
    <mergeCell ref="E14:F14"/>
    <mergeCell ref="E15:F15"/>
    <mergeCell ref="A16:C16"/>
    <mergeCell ref="E16:F16"/>
    <mergeCell ref="D18:E18"/>
    <mergeCell ref="D19:E19"/>
    <mergeCell ref="A20:C21"/>
    <mergeCell ref="D20:E20"/>
    <mergeCell ref="D21:E21"/>
    <mergeCell ref="A10:C10"/>
    <mergeCell ref="E10:F10"/>
    <mergeCell ref="A11:C11"/>
    <mergeCell ref="E11:F11"/>
    <mergeCell ref="A12:C12"/>
    <mergeCell ref="E12:F12"/>
    <mergeCell ref="A2:F2"/>
    <mergeCell ref="A7:C7"/>
    <mergeCell ref="E7:F7"/>
    <mergeCell ref="E8:F8"/>
    <mergeCell ref="A9:C9"/>
    <mergeCell ref="E9:F9"/>
  </mergeCells>
  <hyperlinks>
    <hyperlink ref="B37" r:id="rId1" display="sanjit.sharma@sarestates.in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FF0000"/>
  </sheetPr>
  <dimension ref="A1:L40"/>
  <sheetViews>
    <sheetView workbookViewId="0">
      <selection activeCell="C19" sqref="C19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26.85546875" customWidth="1"/>
    <col min="6" max="6" width="44.28515625" customWidth="1"/>
    <col min="7" max="7" width="6.28515625" customWidth="1"/>
    <col min="12" max="12" width="9.7109375" bestFit="1" customWidth="1"/>
    <col min="22" max="22" width="13.42578125" bestFit="1" customWidth="1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234</v>
      </c>
      <c r="B4" s="40"/>
      <c r="C4" s="40"/>
      <c r="D4" s="41"/>
      <c r="E4" s="41"/>
      <c r="F4" s="71" t="s">
        <v>549</v>
      </c>
    </row>
    <row r="5" spans="1:6" ht="24" thickBot="1">
      <c r="A5" s="39"/>
      <c r="B5" s="4"/>
      <c r="C5" s="4"/>
      <c r="D5" s="4"/>
      <c r="E5" s="4"/>
      <c r="F5" s="71" t="s">
        <v>535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1</v>
      </c>
      <c r="B9" s="1068"/>
      <c r="C9" s="1069"/>
      <c r="D9" s="8"/>
      <c r="E9" s="1067" t="s">
        <v>246</v>
      </c>
      <c r="F9" s="1069"/>
    </row>
    <row r="10" spans="1:6" ht="23.25">
      <c r="A10" s="1070" t="s">
        <v>2</v>
      </c>
      <c r="B10" s="1071"/>
      <c r="C10" s="1072"/>
      <c r="D10" s="7"/>
      <c r="E10" s="1073" t="s">
        <v>247</v>
      </c>
      <c r="F10" s="1074"/>
    </row>
    <row r="11" spans="1:6" ht="23.25">
      <c r="A11" s="1070" t="s">
        <v>3</v>
      </c>
      <c r="B11" s="1071"/>
      <c r="C11" s="1072"/>
      <c r="D11" s="7"/>
      <c r="E11" s="1073" t="s">
        <v>235</v>
      </c>
      <c r="F11" s="1074"/>
    </row>
    <row r="12" spans="1:6" ht="23.25">
      <c r="A12" s="1070" t="s">
        <v>14</v>
      </c>
      <c r="B12" s="1071"/>
      <c r="C12" s="1072"/>
      <c r="D12" s="7"/>
      <c r="E12" s="1073" t="s">
        <v>236</v>
      </c>
      <c r="F12" s="1074"/>
    </row>
    <row r="13" spans="1:6" s="1" customFormat="1" ht="23.25">
      <c r="A13" s="1070" t="s">
        <v>4</v>
      </c>
      <c r="B13" s="1071"/>
      <c r="C13" s="1072"/>
      <c r="D13" s="9"/>
      <c r="E13" s="1073" t="s">
        <v>237</v>
      </c>
      <c r="F13" s="1074"/>
    </row>
    <row r="14" spans="1:6" s="1" customFormat="1" ht="23.25">
      <c r="A14" s="366" t="s">
        <v>96</v>
      </c>
      <c r="B14" s="367"/>
      <c r="C14" s="368"/>
      <c r="D14" s="9"/>
      <c r="E14" s="1073" t="s">
        <v>238</v>
      </c>
      <c r="F14" s="1074"/>
    </row>
    <row r="15" spans="1:6" s="1" customFormat="1" ht="24" thickBot="1">
      <c r="A15" s="366" t="s">
        <v>89</v>
      </c>
      <c r="B15" s="367"/>
      <c r="C15" s="368"/>
      <c r="D15" s="9"/>
      <c r="E15" s="1070" t="s">
        <v>239</v>
      </c>
      <c r="F15" s="1072"/>
    </row>
    <row r="16" spans="1:6" ht="24" thickBot="1">
      <c r="A16" s="1077" t="s">
        <v>5</v>
      </c>
      <c r="B16" s="1078"/>
      <c r="C16" s="1079"/>
      <c r="D16" s="10"/>
      <c r="E16" s="1077" t="s">
        <v>5</v>
      </c>
      <c r="F16" s="1079"/>
    </row>
    <row r="17" spans="1:12" ht="3.4" customHeight="1">
      <c r="A17" s="60"/>
      <c r="B17" s="61"/>
      <c r="C17" s="61"/>
      <c r="D17" s="61"/>
      <c r="E17" s="61"/>
      <c r="F17" s="62"/>
    </row>
    <row r="18" spans="1:12" ht="42" customHeight="1">
      <c r="A18" s="63" t="s">
        <v>8</v>
      </c>
      <c r="B18" s="14" t="s">
        <v>9</v>
      </c>
      <c r="C18" s="14" t="s">
        <v>25</v>
      </c>
      <c r="D18" s="1058" t="s">
        <v>28</v>
      </c>
      <c r="E18" s="1058"/>
      <c r="F18" s="64" t="s">
        <v>10</v>
      </c>
    </row>
    <row r="19" spans="1:12" ht="52.9" customHeight="1">
      <c r="A19" s="65">
        <v>1</v>
      </c>
      <c r="B19" s="74" t="s">
        <v>550</v>
      </c>
      <c r="C19" s="73" t="s">
        <v>551</v>
      </c>
      <c r="D19" s="1089" t="s">
        <v>552</v>
      </c>
      <c r="E19" s="1089"/>
      <c r="F19" s="75" t="s">
        <v>553</v>
      </c>
      <c r="G19" s="2"/>
    </row>
    <row r="20" spans="1:12" ht="43.5" customHeight="1">
      <c r="A20" s="1081"/>
      <c r="B20" s="1053"/>
      <c r="C20" s="1054"/>
      <c r="D20" s="1040" t="s">
        <v>104</v>
      </c>
      <c r="E20" s="1041"/>
      <c r="F20" s="68">
        <v>87520</v>
      </c>
    </row>
    <row r="21" spans="1:12" ht="47.65" customHeight="1">
      <c r="A21" s="1081"/>
      <c r="B21" s="1053"/>
      <c r="C21" s="1054"/>
      <c r="D21" s="1045" t="s">
        <v>105</v>
      </c>
      <c r="E21" s="1046"/>
      <c r="F21" s="68">
        <v>26256</v>
      </c>
    </row>
    <row r="22" spans="1:12" ht="47.65" customHeight="1">
      <c r="A22" s="371"/>
      <c r="B22" s="369"/>
      <c r="C22" s="370"/>
      <c r="D22" s="1040" t="s">
        <v>248</v>
      </c>
      <c r="E22" s="1041"/>
      <c r="F22" s="68">
        <v>61264</v>
      </c>
    </row>
    <row r="23" spans="1:12" ht="48.6" customHeight="1">
      <c r="A23" s="1081"/>
      <c r="B23" s="1053"/>
      <c r="C23" s="1054"/>
      <c r="D23" s="1045" t="s">
        <v>26</v>
      </c>
      <c r="E23" s="1046"/>
      <c r="F23" s="69"/>
      <c r="L23" s="123"/>
    </row>
    <row r="24" spans="1:12" ht="25.9" customHeight="1">
      <c r="A24" s="1081"/>
      <c r="B24" s="1053"/>
      <c r="C24" s="1054"/>
      <c r="D24" s="1043" t="s">
        <v>11</v>
      </c>
      <c r="E24" s="1044"/>
      <c r="F24" s="68">
        <v>5514</v>
      </c>
    </row>
    <row r="25" spans="1:12" ht="25.9" customHeight="1">
      <c r="A25" s="1081"/>
      <c r="B25" s="1053"/>
      <c r="C25" s="1054"/>
      <c r="D25" s="1043" t="s">
        <v>12</v>
      </c>
      <c r="E25" s="1044"/>
      <c r="F25" s="68">
        <v>5514</v>
      </c>
    </row>
    <row r="26" spans="1:12" ht="25.9" customHeight="1">
      <c r="A26" s="1081" t="s">
        <v>263</v>
      </c>
      <c r="B26" s="1053"/>
      <c r="C26" s="1054"/>
      <c r="D26" s="1043" t="s">
        <v>27</v>
      </c>
      <c r="E26" s="1044"/>
      <c r="F26" s="68" t="s">
        <v>102</v>
      </c>
    </row>
    <row r="27" spans="1:12" ht="52.9" customHeight="1" thickBot="1">
      <c r="A27" s="1082"/>
      <c r="B27" s="1083"/>
      <c r="C27" s="1084"/>
      <c r="D27" s="1085" t="s">
        <v>13</v>
      </c>
      <c r="E27" s="1086"/>
      <c r="F27" s="77">
        <v>72292</v>
      </c>
    </row>
    <row r="28" spans="1:12" ht="28.5" customHeight="1">
      <c r="A28" s="1087" t="s">
        <v>554</v>
      </c>
      <c r="B28" s="1087"/>
      <c r="C28" s="1087"/>
      <c r="D28" s="1087"/>
      <c r="E28" s="1087"/>
      <c r="F28" s="1087"/>
    </row>
    <row r="29" spans="1:12" ht="16.5" customHeight="1">
      <c r="A29" s="11"/>
      <c r="B29" s="11"/>
      <c r="C29" s="11"/>
      <c r="D29" s="12"/>
      <c r="E29" s="12"/>
      <c r="F29" s="13" t="s">
        <v>22</v>
      </c>
    </row>
    <row r="30" spans="1:12" ht="23.25">
      <c r="A30" s="78" t="s">
        <v>15</v>
      </c>
      <c r="B30" s="78"/>
      <c r="C30" s="78"/>
      <c r="D30" s="78"/>
      <c r="E30" s="78"/>
      <c r="F30" s="78"/>
    </row>
    <row r="31" spans="1:12" ht="18.75" customHeight="1">
      <c r="A31" s="78" t="s">
        <v>17</v>
      </c>
      <c r="B31" s="78"/>
      <c r="C31" s="78"/>
      <c r="D31" s="78"/>
    </row>
    <row r="32" spans="1:12" ht="18.75" customHeight="1">
      <c r="A32" s="78" t="s">
        <v>18</v>
      </c>
      <c r="B32" s="78"/>
      <c r="C32" s="78"/>
      <c r="D32" s="78"/>
    </row>
    <row r="33" spans="1:6" ht="23.25">
      <c r="A33" s="78" t="s">
        <v>16</v>
      </c>
      <c r="B33" s="78"/>
      <c r="C33" s="78"/>
      <c r="D33" s="78"/>
      <c r="E33" s="1090" t="s">
        <v>20</v>
      </c>
      <c r="F33" s="1090"/>
    </row>
    <row r="34" spans="1:6" ht="23.25">
      <c r="A34" s="78" t="s">
        <v>19</v>
      </c>
      <c r="B34" s="78"/>
      <c r="C34" s="78"/>
      <c r="D34" s="78"/>
      <c r="E34" s="1091" t="s">
        <v>21</v>
      </c>
      <c r="F34" s="1091"/>
    </row>
    <row r="35" spans="1:6" ht="23.25">
      <c r="A35" s="78"/>
      <c r="B35" s="78"/>
      <c r="C35" s="78"/>
      <c r="D35" s="78"/>
      <c r="E35" s="78"/>
      <c r="F35" s="78"/>
    </row>
    <row r="36" spans="1:6" ht="23.25">
      <c r="A36" s="78" t="s">
        <v>229</v>
      </c>
      <c r="B36" s="78"/>
      <c r="C36" s="78"/>
      <c r="D36" s="78"/>
      <c r="E36" s="1090" t="s">
        <v>23</v>
      </c>
      <c r="F36" s="1090"/>
    </row>
    <row r="37" spans="1:6" ht="23.25">
      <c r="A37" s="78"/>
      <c r="B37" s="78" t="s">
        <v>228</v>
      </c>
      <c r="C37" s="78"/>
      <c r="D37" s="78"/>
      <c r="E37" s="78"/>
      <c r="F37" s="78"/>
    </row>
    <row r="38" spans="1:6" ht="23.25">
      <c r="A38" s="78"/>
      <c r="B38" s="78"/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78"/>
      <c r="F39" s="78"/>
    </row>
    <row r="40" spans="1:6" ht="23.25">
      <c r="A40" s="78"/>
      <c r="B40" s="78"/>
      <c r="C40" s="78"/>
      <c r="D40" s="78"/>
      <c r="E40" s="1090" t="s">
        <v>24</v>
      </c>
      <c r="F40" s="1090"/>
    </row>
  </sheetData>
  <mergeCells count="36">
    <mergeCell ref="A28:F28"/>
    <mergeCell ref="E33:F33"/>
    <mergeCell ref="E34:F34"/>
    <mergeCell ref="E36:F36"/>
    <mergeCell ref="E40:F40"/>
    <mergeCell ref="A23:C25"/>
    <mergeCell ref="D23:E23"/>
    <mergeCell ref="D24:E24"/>
    <mergeCell ref="D25:E25"/>
    <mergeCell ref="A26:C27"/>
    <mergeCell ref="D26:E26"/>
    <mergeCell ref="D27:E27"/>
    <mergeCell ref="D22:E22"/>
    <mergeCell ref="A13:C13"/>
    <mergeCell ref="E13:F13"/>
    <mergeCell ref="E14:F14"/>
    <mergeCell ref="E15:F15"/>
    <mergeCell ref="A16:C16"/>
    <mergeCell ref="E16:F16"/>
    <mergeCell ref="D18:E18"/>
    <mergeCell ref="D19:E19"/>
    <mergeCell ref="A20:C21"/>
    <mergeCell ref="D20:E20"/>
    <mergeCell ref="D21:E21"/>
    <mergeCell ref="A10:C10"/>
    <mergeCell ref="E10:F10"/>
    <mergeCell ref="A11:C11"/>
    <mergeCell ref="E11:F11"/>
    <mergeCell ref="A12:C12"/>
    <mergeCell ref="E12:F12"/>
    <mergeCell ref="A2:F2"/>
    <mergeCell ref="A7:C7"/>
    <mergeCell ref="E7:F7"/>
    <mergeCell ref="E8:F8"/>
    <mergeCell ref="A9:C9"/>
    <mergeCell ref="E9:F9"/>
  </mergeCells>
  <hyperlinks>
    <hyperlink ref="B37" r:id="rId1" display="sanjit.sharma@sarestates.in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2:W49"/>
  <sheetViews>
    <sheetView workbookViewId="0">
      <selection sqref="A1:XFD1048576"/>
    </sheetView>
  </sheetViews>
  <sheetFormatPr defaultRowHeight="15"/>
  <cols>
    <col min="1" max="1" width="1.140625" customWidth="1"/>
    <col min="2" max="2" width="12" customWidth="1"/>
    <col min="9" max="9" width="12.42578125" customWidth="1"/>
    <col min="10" max="10" width="13.5703125" style="217" customWidth="1"/>
    <col min="11" max="11" width="11.140625" customWidth="1"/>
    <col min="12" max="12" width="10.5703125" customWidth="1"/>
    <col min="13" max="13" width="8.140625" customWidth="1"/>
    <col min="14" max="14" width="0.140625" customWidth="1"/>
  </cols>
  <sheetData>
    <row r="2" spans="2:13" ht="15.75" thickBot="1">
      <c r="B2" s="1169"/>
      <c r="C2" s="1169"/>
      <c r="D2" s="1169"/>
      <c r="E2" s="1169"/>
      <c r="F2" s="1169"/>
      <c r="G2" s="1169"/>
      <c r="H2" s="1169"/>
      <c r="I2" s="1169"/>
      <c r="J2" s="1169"/>
      <c r="K2" s="1169"/>
      <c r="L2" s="1169"/>
    </row>
    <row r="3" spans="2:13" ht="21" thickBot="1">
      <c r="B3" s="1306" t="s">
        <v>360</v>
      </c>
      <c r="C3" s="1307"/>
      <c r="D3" s="1307"/>
      <c r="E3" s="1307"/>
      <c r="F3" s="1307"/>
      <c r="G3" s="1307"/>
      <c r="H3" s="1307"/>
      <c r="I3" s="1307"/>
      <c r="J3" s="1307"/>
      <c r="K3" s="1307"/>
      <c r="L3" s="1308"/>
      <c r="M3" s="192"/>
    </row>
    <row r="4" spans="2:13">
      <c r="B4" s="1309" t="s">
        <v>361</v>
      </c>
      <c r="C4" s="1304"/>
      <c r="D4" s="1304"/>
      <c r="E4" s="1304"/>
      <c r="F4" s="1304"/>
      <c r="G4" s="1304"/>
      <c r="H4" s="1304"/>
      <c r="I4" s="1304"/>
      <c r="J4" s="1304"/>
      <c r="K4" s="1304"/>
      <c r="L4" s="1305"/>
      <c r="M4" s="192"/>
    </row>
    <row r="5" spans="2:13">
      <c r="B5" s="1303" t="s">
        <v>362</v>
      </c>
      <c r="C5" s="1304"/>
      <c r="D5" s="1304"/>
      <c r="E5" s="1304"/>
      <c r="F5" s="1304"/>
      <c r="G5" s="1304"/>
      <c r="H5" s="1304"/>
      <c r="I5" s="1304"/>
      <c r="J5" s="1304"/>
      <c r="K5" s="1304"/>
      <c r="L5" s="1305"/>
      <c r="M5" s="192"/>
    </row>
    <row r="6" spans="2:13">
      <c r="B6" s="1303" t="s">
        <v>363</v>
      </c>
      <c r="C6" s="1304"/>
      <c r="D6" s="1304"/>
      <c r="E6" s="1304"/>
      <c r="F6" s="1304"/>
      <c r="G6" s="1304"/>
      <c r="H6" s="1304"/>
      <c r="I6" s="1304"/>
      <c r="J6" s="1304"/>
      <c r="K6" s="1304"/>
      <c r="L6" s="1305"/>
      <c r="M6" s="192"/>
    </row>
    <row r="7" spans="2:13" ht="15.75" thickBot="1">
      <c r="B7" s="1303" t="s">
        <v>364</v>
      </c>
      <c r="C7" s="1304"/>
      <c r="D7" s="1304"/>
      <c r="E7" s="1304"/>
      <c r="F7" s="1304"/>
      <c r="G7" s="1304"/>
      <c r="H7" s="1304"/>
      <c r="I7" s="1304"/>
      <c r="J7" s="1304"/>
      <c r="K7" s="1304"/>
      <c r="L7" s="1305"/>
      <c r="M7" s="192"/>
    </row>
    <row r="8" spans="2:13" ht="24" thickBot="1">
      <c r="B8" s="1290" t="s">
        <v>365</v>
      </c>
      <c r="C8" s="1291"/>
      <c r="D8" s="1291"/>
      <c r="E8" s="1291"/>
      <c r="F8" s="1291"/>
      <c r="G8" s="1291"/>
      <c r="H8" s="1291"/>
      <c r="I8" s="1291"/>
      <c r="J8" s="1291"/>
      <c r="K8" s="1291"/>
      <c r="L8" s="1292"/>
      <c r="M8" s="192"/>
    </row>
    <row r="9" spans="2:13" ht="15.75" thickBot="1">
      <c r="B9" s="193" t="s">
        <v>651</v>
      </c>
      <c r="C9" s="194"/>
      <c r="D9" s="195"/>
      <c r="E9" s="195"/>
      <c r="F9" s="195"/>
      <c r="G9" s="195"/>
      <c r="H9" s="195"/>
      <c r="I9" s="195"/>
      <c r="J9" s="196" t="s">
        <v>555</v>
      </c>
      <c r="K9" s="195"/>
      <c r="L9" s="197"/>
      <c r="M9" s="192"/>
    </row>
    <row r="10" spans="2:13">
      <c r="B10" s="198"/>
      <c r="C10" s="199"/>
      <c r="D10" s="199"/>
      <c r="E10" s="199"/>
      <c r="F10" s="199"/>
      <c r="G10" s="199"/>
      <c r="H10" s="199"/>
      <c r="I10" s="199"/>
      <c r="J10" s="200"/>
      <c r="K10" s="199"/>
      <c r="L10" s="201"/>
      <c r="M10" s="192"/>
    </row>
    <row r="11" spans="2:13">
      <c r="B11" s="202" t="s">
        <v>366</v>
      </c>
      <c r="C11" s="203"/>
      <c r="D11" s="203"/>
      <c r="E11" s="199"/>
      <c r="F11" s="199"/>
      <c r="G11" s="203" t="s">
        <v>557</v>
      </c>
      <c r="H11" s="199"/>
      <c r="I11" s="199"/>
      <c r="J11" s="200"/>
      <c r="K11" s="199"/>
      <c r="L11" s="201"/>
      <c r="M11" s="192"/>
    </row>
    <row r="12" spans="2:13">
      <c r="B12" s="202" t="s">
        <v>368</v>
      </c>
      <c r="C12" s="199"/>
      <c r="D12" s="199"/>
      <c r="E12" s="199"/>
      <c r="F12" s="204"/>
      <c r="G12" s="203" t="s">
        <v>369</v>
      </c>
      <c r="H12" s="199"/>
      <c r="I12" s="199"/>
      <c r="J12" s="200"/>
      <c r="K12" s="199"/>
      <c r="L12" s="201"/>
      <c r="M12" s="1293"/>
    </row>
    <row r="13" spans="2:13">
      <c r="B13" s="198"/>
      <c r="C13" s="199"/>
      <c r="D13" s="199"/>
      <c r="E13" s="199"/>
      <c r="F13" s="204"/>
      <c r="G13" s="205" t="s">
        <v>370</v>
      </c>
      <c r="H13" s="203"/>
      <c r="I13" s="203"/>
      <c r="J13" s="206"/>
      <c r="K13" s="199"/>
      <c r="L13" s="201"/>
      <c r="M13" s="1293"/>
    </row>
    <row r="14" spans="2:13" ht="15.75" thickBot="1">
      <c r="B14" s="202" t="s">
        <v>371</v>
      </c>
      <c r="C14" s="199"/>
      <c r="D14" s="199"/>
      <c r="E14" s="199"/>
      <c r="F14" s="204"/>
      <c r="G14" s="205" t="s">
        <v>556</v>
      </c>
      <c r="H14" s="199"/>
      <c r="I14" s="199"/>
      <c r="J14" s="200"/>
      <c r="K14" s="199"/>
      <c r="L14" s="201"/>
      <c r="M14" s="1293"/>
    </row>
    <row r="15" spans="2:13">
      <c r="B15" s="207"/>
      <c r="C15" s="208"/>
      <c r="D15" s="208"/>
      <c r="E15" s="208"/>
      <c r="F15" s="208"/>
      <c r="G15" s="208"/>
      <c r="H15" s="209"/>
      <c r="I15" s="209"/>
      <c r="J15" s="210"/>
      <c r="K15" s="209"/>
      <c r="L15" s="377"/>
      <c r="M15" s="1293"/>
    </row>
    <row r="16" spans="2:13">
      <c r="B16" s="212" t="s">
        <v>373</v>
      </c>
      <c r="C16" s="381"/>
      <c r="D16" s="214"/>
      <c r="E16" s="381" t="s">
        <v>374</v>
      </c>
      <c r="F16" s="214"/>
      <c r="G16" s="214"/>
      <c r="H16" s="381" t="s">
        <v>375</v>
      </c>
      <c r="J16" s="381" t="s">
        <v>376</v>
      </c>
      <c r="L16" s="379"/>
      <c r="M16" s="1293"/>
    </row>
    <row r="17" spans="2:13">
      <c r="B17" s="212" t="s">
        <v>377</v>
      </c>
      <c r="C17" s="214"/>
      <c r="D17" s="214"/>
      <c r="E17" s="381" t="s">
        <v>378</v>
      </c>
      <c r="F17" s="214"/>
      <c r="G17" s="214"/>
      <c r="H17" s="216" t="s">
        <v>379</v>
      </c>
      <c r="I17" s="214"/>
      <c r="K17" s="381" t="s">
        <v>380</v>
      </c>
      <c r="L17" s="379"/>
      <c r="M17" s="192"/>
    </row>
    <row r="18" spans="2:13">
      <c r="B18" s="212" t="s">
        <v>381</v>
      </c>
      <c r="C18" s="214"/>
      <c r="D18" s="214"/>
      <c r="E18" s="381" t="s">
        <v>382</v>
      </c>
      <c r="F18" s="214"/>
      <c r="G18" s="214"/>
      <c r="I18" s="214"/>
      <c r="J18" s="375"/>
      <c r="L18" s="379"/>
      <c r="M18" s="192"/>
    </row>
    <row r="19" spans="2:13">
      <c r="B19" s="219" t="s">
        <v>383</v>
      </c>
      <c r="C19" s="61"/>
      <c r="D19" s="61"/>
      <c r="E19" s="61"/>
      <c r="F19" s="61"/>
      <c r="G19" s="61"/>
      <c r="H19" s="61"/>
      <c r="I19" s="61"/>
      <c r="J19" s="372"/>
      <c r="K19" s="61"/>
      <c r="L19" s="62"/>
      <c r="M19" s="192"/>
    </row>
    <row r="20" spans="2:13">
      <c r="B20" s="60" t="s">
        <v>384</v>
      </c>
      <c r="C20" s="61"/>
      <c r="D20" s="61"/>
      <c r="E20" s="61"/>
      <c r="F20" s="61"/>
      <c r="G20" s="61"/>
      <c r="H20" s="61"/>
      <c r="I20" s="381" t="s">
        <v>385</v>
      </c>
      <c r="J20" s="372"/>
      <c r="K20" s="61"/>
      <c r="L20" s="62"/>
      <c r="M20" s="192"/>
    </row>
    <row r="21" spans="2:13" ht="15.75" thickBot="1">
      <c r="B21" s="220"/>
      <c r="C21" s="221"/>
      <c r="D21" s="221"/>
      <c r="E21" s="221"/>
      <c r="F21" s="221"/>
      <c r="G21" s="221"/>
      <c r="H21" s="221"/>
      <c r="I21" s="221"/>
      <c r="J21" s="373"/>
      <c r="K21" s="221"/>
      <c r="L21" s="222"/>
      <c r="M21" s="192"/>
    </row>
    <row r="22" spans="2:13">
      <c r="B22" s="1294" t="s">
        <v>386</v>
      </c>
      <c r="C22" s="1296" t="s">
        <v>321</v>
      </c>
      <c r="D22" s="1297"/>
      <c r="E22" s="1297"/>
      <c r="F22" s="1297"/>
      <c r="G22" s="1297"/>
      <c r="H22" s="1297"/>
      <c r="I22" s="1297"/>
      <c r="J22" s="1300" t="s">
        <v>387</v>
      </c>
      <c r="K22" s="1301" t="s">
        <v>167</v>
      </c>
      <c r="L22" s="1302"/>
      <c r="M22" s="192"/>
    </row>
    <row r="23" spans="2:13" ht="15.75" thickBot="1">
      <c r="B23" s="1295"/>
      <c r="C23" s="1298"/>
      <c r="D23" s="1299"/>
      <c r="E23" s="1299"/>
      <c r="F23" s="1299"/>
      <c r="G23" s="1299"/>
      <c r="H23" s="1299"/>
      <c r="I23" s="1299"/>
      <c r="J23" s="1295"/>
      <c r="K23" s="1301"/>
      <c r="L23" s="1302"/>
      <c r="M23" s="192"/>
    </row>
    <row r="24" spans="2:13">
      <c r="B24" s="223"/>
      <c r="C24" s="214"/>
      <c r="D24" s="214"/>
      <c r="E24" s="214"/>
      <c r="F24" s="214"/>
      <c r="G24" s="214"/>
      <c r="H24" s="214"/>
      <c r="I24" s="214"/>
      <c r="J24" s="224"/>
      <c r="K24" s="376"/>
      <c r="L24" s="377"/>
      <c r="M24" s="192"/>
    </row>
    <row r="25" spans="2:13">
      <c r="B25" s="224">
        <v>1</v>
      </c>
      <c r="C25" s="1280" t="s">
        <v>388</v>
      </c>
      <c r="D25" s="1281"/>
      <c r="E25" s="1281"/>
      <c r="F25" s="214"/>
      <c r="G25" s="214"/>
      <c r="H25" s="214"/>
      <c r="I25" s="214"/>
      <c r="J25" s="224"/>
      <c r="K25" s="1282"/>
      <c r="L25" s="1283"/>
      <c r="M25" s="192"/>
    </row>
    <row r="26" spans="2:13">
      <c r="B26" s="223"/>
      <c r="C26" s="212" t="s">
        <v>559</v>
      </c>
      <c r="D26" s="381"/>
      <c r="E26" s="214"/>
      <c r="F26" s="214"/>
      <c r="G26" s="214"/>
      <c r="H26" s="214"/>
      <c r="I26" s="214"/>
      <c r="J26" s="224"/>
      <c r="K26" s="1282"/>
      <c r="L26" s="1283"/>
      <c r="M26" s="192"/>
    </row>
    <row r="27" spans="2:13">
      <c r="B27" s="223"/>
      <c r="C27" s="1284" t="s">
        <v>562</v>
      </c>
      <c r="D27" s="1285"/>
      <c r="E27" s="1285"/>
      <c r="F27" s="1285"/>
      <c r="G27" s="1285"/>
      <c r="H27" s="1285"/>
      <c r="I27" s="1286"/>
      <c r="J27" s="224"/>
      <c r="K27" s="1282"/>
      <c r="L27" s="1283"/>
      <c r="M27" s="192"/>
    </row>
    <row r="28" spans="2:13">
      <c r="B28" s="223"/>
      <c r="C28" s="1284" t="s">
        <v>561</v>
      </c>
      <c r="D28" s="1285"/>
      <c r="E28" s="1285"/>
      <c r="F28" s="1285"/>
      <c r="G28" s="1285"/>
      <c r="H28" s="1285"/>
      <c r="I28" s="1286"/>
      <c r="J28" s="224"/>
      <c r="K28" s="1282"/>
      <c r="L28" s="1283"/>
      <c r="M28" s="192"/>
    </row>
    <row r="29" spans="2:13">
      <c r="B29" s="223"/>
      <c r="C29" s="381" t="s">
        <v>560</v>
      </c>
      <c r="D29" s="381"/>
      <c r="E29" s="214"/>
      <c r="F29" s="214"/>
      <c r="G29" s="214"/>
      <c r="H29" s="214"/>
      <c r="I29" s="214"/>
      <c r="J29" s="224"/>
      <c r="K29" s="1282"/>
      <c r="L29" s="1283"/>
      <c r="M29" s="192"/>
    </row>
    <row r="30" spans="2:13">
      <c r="B30" s="223"/>
      <c r="C30" s="1284" t="s">
        <v>563</v>
      </c>
      <c r="D30" s="1285"/>
      <c r="E30" s="1285"/>
      <c r="F30" s="1285"/>
      <c r="G30" s="1285"/>
      <c r="H30" s="1285"/>
      <c r="I30" s="1286"/>
      <c r="J30" s="224"/>
      <c r="K30" s="1271">
        <f>6179238*2%</f>
        <v>123584.76000000001</v>
      </c>
      <c r="L30" s="1272"/>
      <c r="M30" s="192"/>
    </row>
    <row r="31" spans="2:13" ht="15.75" thickBot="1">
      <c r="B31" s="223"/>
      <c r="C31" s="228" t="s">
        <v>389</v>
      </c>
      <c r="D31" s="228"/>
      <c r="E31" s="214"/>
      <c r="F31" s="214"/>
      <c r="G31" s="214"/>
      <c r="H31" s="214"/>
      <c r="I31" s="214"/>
      <c r="J31" s="229">
        <v>0.02</v>
      </c>
      <c r="K31" s="220"/>
      <c r="L31" s="222"/>
      <c r="M31" s="192"/>
    </row>
    <row r="32" spans="2:13" ht="15.75" thickBot="1">
      <c r="B32" s="223"/>
      <c r="E32" s="214"/>
      <c r="F32" s="214"/>
      <c r="G32" s="214"/>
      <c r="H32" s="1287" t="s">
        <v>390</v>
      </c>
      <c r="I32" s="1287"/>
      <c r="J32" s="224"/>
      <c r="K32" s="1288">
        <f>K30</f>
        <v>123584.76000000001</v>
      </c>
      <c r="L32" s="1289"/>
      <c r="M32" s="192"/>
    </row>
    <row r="33" spans="2:23" ht="11.25" customHeight="1">
      <c r="B33" s="223"/>
      <c r="C33" s="214"/>
      <c r="D33" s="214"/>
      <c r="E33" s="214"/>
      <c r="F33" s="214"/>
      <c r="G33" s="214"/>
      <c r="H33" s="214"/>
      <c r="I33" s="214"/>
      <c r="J33" s="224"/>
      <c r="K33" s="1278"/>
      <c r="L33" s="1279"/>
      <c r="M33" s="192"/>
      <c r="S33" s="61"/>
      <c r="T33" s="61"/>
      <c r="U33" s="61"/>
      <c r="V33" s="61"/>
      <c r="W33" s="61"/>
    </row>
    <row r="34" spans="2:23">
      <c r="B34" s="223"/>
      <c r="C34" s="212" t="s">
        <v>391</v>
      </c>
      <c r="D34" s="381"/>
      <c r="E34" s="381"/>
      <c r="F34" s="214"/>
      <c r="G34" s="214"/>
      <c r="H34" s="214"/>
      <c r="I34" s="214"/>
      <c r="J34" s="230"/>
      <c r="K34" s="214"/>
      <c r="L34" s="379"/>
      <c r="M34" s="192"/>
      <c r="N34" s="381"/>
      <c r="O34" s="381"/>
      <c r="P34" s="214"/>
      <c r="Q34" s="214"/>
      <c r="R34" s="214"/>
      <c r="S34" s="214"/>
      <c r="T34" s="231"/>
      <c r="U34" s="214"/>
      <c r="V34" s="214"/>
      <c r="W34" s="61"/>
    </row>
    <row r="35" spans="2:23">
      <c r="B35" s="223"/>
      <c r="C35" s="378" t="s">
        <v>564</v>
      </c>
      <c r="D35" s="214"/>
      <c r="E35" s="214"/>
      <c r="F35" s="214"/>
      <c r="H35" s="214"/>
      <c r="I35" s="214"/>
      <c r="J35" s="232">
        <v>0.09</v>
      </c>
      <c r="K35" s="1271" t="s">
        <v>102</v>
      </c>
      <c r="L35" s="1272"/>
      <c r="M35" s="192"/>
      <c r="N35" s="214"/>
      <c r="O35" s="214"/>
      <c r="P35" s="214"/>
      <c r="R35" s="214"/>
      <c r="S35" s="214"/>
      <c r="T35" s="231"/>
      <c r="U35" s="1273"/>
      <c r="V35" s="1273"/>
      <c r="W35" s="61"/>
    </row>
    <row r="36" spans="2:23">
      <c r="B36" s="223"/>
      <c r="C36" s="378" t="s">
        <v>565</v>
      </c>
      <c r="D36" s="214"/>
      <c r="E36" s="214"/>
      <c r="F36" s="214"/>
      <c r="H36" s="214"/>
      <c r="I36" s="214"/>
      <c r="J36" s="232">
        <v>0.09</v>
      </c>
      <c r="K36" s="1271" t="s">
        <v>102</v>
      </c>
      <c r="L36" s="1272"/>
      <c r="M36" s="192"/>
      <c r="N36" s="214"/>
      <c r="O36" s="214"/>
      <c r="P36" s="214"/>
      <c r="R36" s="214"/>
      <c r="S36" s="214"/>
      <c r="T36" s="231"/>
      <c r="U36" s="483"/>
      <c r="V36" s="483"/>
      <c r="W36" s="61"/>
    </row>
    <row r="37" spans="2:23" ht="15.75" thickBot="1">
      <c r="B37" s="223"/>
      <c r="C37" s="484" t="s">
        <v>650</v>
      </c>
      <c r="D37" s="214"/>
      <c r="E37" s="214"/>
      <c r="F37" s="214"/>
      <c r="H37" s="214"/>
      <c r="I37" s="214"/>
      <c r="J37" s="485">
        <v>0.18</v>
      </c>
      <c r="K37" s="1271">
        <f>+K32*18%</f>
        <v>22245.256799999999</v>
      </c>
      <c r="L37" s="1272"/>
      <c r="M37" s="192"/>
      <c r="N37" s="214"/>
      <c r="O37" s="214"/>
      <c r="P37" s="214"/>
      <c r="R37" s="214"/>
      <c r="S37" s="214"/>
      <c r="T37" s="231"/>
      <c r="U37" s="1273"/>
      <c r="V37" s="1273"/>
      <c r="W37" s="61"/>
    </row>
    <row r="38" spans="2:23" ht="15.75" thickBot="1">
      <c r="B38" s="223"/>
      <c r="C38" s="214"/>
      <c r="D38" s="214"/>
      <c r="E38" s="214"/>
      <c r="F38" s="214"/>
      <c r="G38" s="214"/>
      <c r="H38" s="214"/>
      <c r="I38" s="214"/>
      <c r="J38" s="224"/>
      <c r="K38" s="1276">
        <f>+K37</f>
        <v>22245.256799999999</v>
      </c>
      <c r="L38" s="1277"/>
      <c r="M38" s="192"/>
      <c r="N38" s="214"/>
      <c r="O38" s="214"/>
      <c r="P38" s="214"/>
      <c r="Q38" s="214"/>
      <c r="R38" s="214"/>
      <c r="S38" s="214"/>
      <c r="T38" s="375"/>
      <c r="U38" s="1273"/>
      <c r="V38" s="1273"/>
      <c r="W38" s="61"/>
    </row>
    <row r="39" spans="2:23">
      <c r="B39" s="376"/>
      <c r="C39" s="1257" t="s">
        <v>393</v>
      </c>
      <c r="D39" s="1258"/>
      <c r="E39" s="1258"/>
      <c r="F39" s="1258"/>
      <c r="G39" s="1258"/>
      <c r="H39" s="1258"/>
      <c r="I39" s="1258"/>
      <c r="J39" s="233"/>
      <c r="K39" s="1261">
        <f>+K32+K38</f>
        <v>145830.01680000001</v>
      </c>
      <c r="L39" s="1262"/>
      <c r="M39" s="192"/>
      <c r="S39" s="61"/>
      <c r="T39" s="61"/>
      <c r="U39" s="61"/>
      <c r="V39" s="61"/>
      <c r="W39" s="61"/>
    </row>
    <row r="40" spans="2:23" ht="15.75" thickBot="1">
      <c r="B40" s="234"/>
      <c r="C40" s="1259"/>
      <c r="D40" s="1260"/>
      <c r="E40" s="1260"/>
      <c r="F40" s="1260"/>
      <c r="G40" s="1260"/>
      <c r="H40" s="1260"/>
      <c r="I40" s="1260"/>
      <c r="J40" s="235"/>
      <c r="K40" s="1263"/>
      <c r="L40" s="1264"/>
      <c r="M40" s="192"/>
    </row>
    <row r="41" spans="2:23" ht="21.6" customHeight="1" thickBot="1">
      <c r="B41" s="1265" t="s">
        <v>566</v>
      </c>
      <c r="C41" s="1266"/>
      <c r="D41" s="1266"/>
      <c r="E41" s="1266"/>
      <c r="F41" s="1266"/>
      <c r="G41" s="1266"/>
      <c r="H41" s="1266"/>
      <c r="I41" s="1266"/>
      <c r="J41" s="1266"/>
      <c r="K41" s="1266"/>
      <c r="L41" s="1267"/>
      <c r="M41" s="192"/>
    </row>
    <row r="42" spans="2:23">
      <c r="B42" s="236"/>
      <c r="C42" s="237"/>
      <c r="D42" s="237"/>
      <c r="E42" s="237"/>
      <c r="F42" s="237"/>
      <c r="G42" s="237"/>
      <c r="H42" s="237"/>
      <c r="I42" s="237"/>
      <c r="J42" s="238"/>
      <c r="K42" s="237"/>
      <c r="L42" s="239"/>
      <c r="M42" s="192"/>
    </row>
    <row r="43" spans="2:23">
      <c r="B43" s="240"/>
      <c r="C43" s="241"/>
      <c r="D43" s="241"/>
      <c r="E43" s="241"/>
      <c r="F43" s="241"/>
      <c r="G43" s="241"/>
      <c r="H43" s="241"/>
      <c r="I43" s="241"/>
      <c r="J43" s="242"/>
      <c r="K43" s="241"/>
      <c r="L43" s="243"/>
      <c r="M43" s="192"/>
    </row>
    <row r="44" spans="2:23">
      <c r="B44" s="378" t="s">
        <v>394</v>
      </c>
      <c r="C44" s="214"/>
      <c r="D44" s="214"/>
      <c r="E44" s="214"/>
      <c r="F44" s="214" t="s">
        <v>395</v>
      </c>
      <c r="G44" s="214"/>
      <c r="H44" s="214"/>
      <c r="I44" s="214"/>
      <c r="J44" s="372"/>
      <c r="K44" s="61"/>
      <c r="L44" s="62"/>
      <c r="M44" s="192"/>
    </row>
    <row r="45" spans="2:23">
      <c r="B45" s="212" t="s">
        <v>396</v>
      </c>
      <c r="C45" s="381"/>
      <c r="D45" s="381"/>
      <c r="E45" s="214"/>
      <c r="F45" s="214"/>
      <c r="G45" s="214"/>
      <c r="H45" s="214"/>
      <c r="I45" s="214"/>
      <c r="J45" s="372"/>
      <c r="K45" s="61"/>
      <c r="L45" s="62"/>
      <c r="M45" s="192"/>
    </row>
    <row r="46" spans="2:23">
      <c r="B46" s="60"/>
      <c r="C46" s="214"/>
      <c r="D46" s="214"/>
      <c r="E46" s="214"/>
      <c r="F46" s="214"/>
      <c r="G46" s="214"/>
      <c r="H46" s="214"/>
      <c r="I46" s="61"/>
      <c r="J46" s="372"/>
      <c r="K46" s="61"/>
      <c r="L46" s="62"/>
      <c r="M46" s="192"/>
    </row>
    <row r="47" spans="2:23">
      <c r="B47" s="240"/>
      <c r="C47" s="214"/>
      <c r="D47" s="214"/>
      <c r="E47" s="214"/>
      <c r="F47" s="214"/>
      <c r="G47" s="214"/>
      <c r="H47" s="214"/>
      <c r="I47" s="244" t="s">
        <v>397</v>
      </c>
      <c r="J47" s="380"/>
      <c r="K47" s="381"/>
      <c r="L47" s="245"/>
      <c r="M47" s="192"/>
    </row>
    <row r="48" spans="2:23">
      <c r="B48" s="378"/>
      <c r="C48" s="214"/>
      <c r="D48" s="214"/>
      <c r="E48" s="214"/>
      <c r="F48" s="214"/>
      <c r="G48" s="214"/>
      <c r="H48" s="214"/>
      <c r="I48" s="216"/>
      <c r="J48" s="381" t="s">
        <v>329</v>
      </c>
      <c r="K48" s="381"/>
      <c r="L48" s="245"/>
      <c r="M48" s="192"/>
    </row>
    <row r="49" spans="2:13" ht="15.75" thickBot="1">
      <c r="B49" s="1268"/>
      <c r="C49" s="1269"/>
      <c r="D49" s="1269"/>
      <c r="E49" s="1269"/>
      <c r="F49" s="374"/>
      <c r="G49" s="374"/>
      <c r="H49" s="374"/>
      <c r="I49" s="1270"/>
      <c r="J49" s="1270"/>
      <c r="K49" s="374"/>
      <c r="L49" s="247"/>
      <c r="M49" s="192"/>
    </row>
  </sheetData>
  <mergeCells count="37">
    <mergeCell ref="B7:L7"/>
    <mergeCell ref="B2:L2"/>
    <mergeCell ref="B3:L3"/>
    <mergeCell ref="B4:L4"/>
    <mergeCell ref="B5:L5"/>
    <mergeCell ref="B6:L6"/>
    <mergeCell ref="B8:L8"/>
    <mergeCell ref="M12:M16"/>
    <mergeCell ref="B22:B23"/>
    <mergeCell ref="C22:I23"/>
    <mergeCell ref="J22:J23"/>
    <mergeCell ref="K22:L23"/>
    <mergeCell ref="K33:L33"/>
    <mergeCell ref="C25:E25"/>
    <mergeCell ref="K25:L25"/>
    <mergeCell ref="K26:L26"/>
    <mergeCell ref="C27:I27"/>
    <mergeCell ref="K27:L27"/>
    <mergeCell ref="C28:I28"/>
    <mergeCell ref="K28:L28"/>
    <mergeCell ref="K29:L29"/>
    <mergeCell ref="C30:I30"/>
    <mergeCell ref="K30:L30"/>
    <mergeCell ref="H32:I32"/>
    <mergeCell ref="K32:L32"/>
    <mergeCell ref="K35:L35"/>
    <mergeCell ref="U35:V35"/>
    <mergeCell ref="K36:L36"/>
    <mergeCell ref="U37:V37"/>
    <mergeCell ref="K38:L38"/>
    <mergeCell ref="U38:V38"/>
    <mergeCell ref="K37:L37"/>
    <mergeCell ref="C39:I40"/>
    <mergeCell ref="K39:L40"/>
    <mergeCell ref="B41:L41"/>
    <mergeCell ref="B49:E49"/>
    <mergeCell ref="I49:J49"/>
  </mergeCells>
  <pageMargins left="0.7" right="0.7" top="1.2" bottom="0.75" header="0.3" footer="0.3"/>
  <pageSetup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0"/>
  <sheetViews>
    <sheetView view="pageBreakPreview" zoomScale="60" workbookViewId="0">
      <selection activeCell="E13" sqref="E13:F13"/>
    </sheetView>
  </sheetViews>
  <sheetFormatPr defaultRowHeight="15"/>
  <cols>
    <col min="1" max="1" width="9.7109375" customWidth="1"/>
    <col min="2" max="2" width="32" bestFit="1" customWidth="1"/>
    <col min="3" max="3" width="26" customWidth="1"/>
    <col min="4" max="4" width="4.42578125" customWidth="1"/>
    <col min="5" max="5" width="23" customWidth="1"/>
    <col min="6" max="6" width="44.28515625" customWidth="1"/>
    <col min="7" max="7" width="6.28515625" customWidth="1"/>
  </cols>
  <sheetData>
    <row r="1" spans="1:6" ht="73.900000000000006" customHeight="1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75</v>
      </c>
      <c r="B4" s="40"/>
      <c r="C4" s="40"/>
      <c r="D4" s="41"/>
      <c r="E4" s="41"/>
      <c r="F4" s="71" t="s">
        <v>199</v>
      </c>
    </row>
    <row r="5" spans="1:6" ht="24" thickBot="1">
      <c r="A5" s="39"/>
      <c r="B5" s="4"/>
      <c r="C5" s="4"/>
      <c r="D5" s="4"/>
      <c r="E5" s="4"/>
      <c r="F5" s="71" t="s">
        <v>206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1</v>
      </c>
      <c r="B9" s="1068"/>
      <c r="C9" s="1069"/>
      <c r="D9" s="8"/>
      <c r="E9" s="1067" t="s">
        <v>76</v>
      </c>
      <c r="F9" s="1069"/>
    </row>
    <row r="10" spans="1:6" ht="23.25">
      <c r="A10" s="1070" t="s">
        <v>2</v>
      </c>
      <c r="B10" s="1071"/>
      <c r="C10" s="1072"/>
      <c r="D10" s="7"/>
      <c r="E10" s="1073" t="s">
        <v>77</v>
      </c>
      <c r="F10" s="1074"/>
    </row>
    <row r="11" spans="1:6" ht="23.25">
      <c r="A11" s="1070" t="s">
        <v>3</v>
      </c>
      <c r="B11" s="1071"/>
      <c r="C11" s="1072"/>
      <c r="D11" s="7"/>
      <c r="E11" s="1073" t="s">
        <v>78</v>
      </c>
      <c r="F11" s="1074"/>
    </row>
    <row r="12" spans="1:6" ht="23.25">
      <c r="A12" s="1070" t="s">
        <v>14</v>
      </c>
      <c r="B12" s="1071"/>
      <c r="C12" s="1072"/>
      <c r="D12" s="7"/>
      <c r="E12" s="1073" t="s">
        <v>79</v>
      </c>
      <c r="F12" s="1074"/>
    </row>
    <row r="13" spans="1:6" s="1" customFormat="1" ht="23.25">
      <c r="A13" s="1070" t="s">
        <v>209</v>
      </c>
      <c r="B13" s="1071"/>
      <c r="C13" s="1072"/>
      <c r="D13" s="9"/>
      <c r="E13" s="1073" t="s">
        <v>80</v>
      </c>
      <c r="F13" s="1074"/>
    </row>
    <row r="14" spans="1:6" s="1" customFormat="1" ht="23.25">
      <c r="A14" s="47" t="s">
        <v>33</v>
      </c>
      <c r="B14" s="48"/>
      <c r="C14" s="49"/>
      <c r="D14" s="9"/>
      <c r="E14" s="1075"/>
      <c r="F14" s="1076"/>
    </row>
    <row r="15" spans="1:6" s="1" customFormat="1" ht="24" thickBot="1">
      <c r="A15" s="47"/>
      <c r="B15" s="48"/>
      <c r="C15" s="49"/>
      <c r="D15" s="9"/>
      <c r="E15" s="47"/>
      <c r="F15" s="49"/>
    </row>
    <row r="16" spans="1:6" ht="24" thickBot="1">
      <c r="A16" s="1077" t="s">
        <v>5</v>
      </c>
      <c r="B16" s="1078"/>
      <c r="C16" s="1079"/>
      <c r="D16" s="10"/>
      <c r="E16" s="1077" t="s">
        <v>39</v>
      </c>
      <c r="F16" s="1079"/>
    </row>
    <row r="17" spans="1:7" ht="3.4" customHeight="1">
      <c r="A17" s="60"/>
      <c r="B17" s="61"/>
      <c r="C17" s="61"/>
      <c r="D17" s="61"/>
      <c r="E17" s="61"/>
      <c r="F17" s="62"/>
    </row>
    <row r="18" spans="1:7" ht="42" customHeight="1">
      <c r="A18" s="63" t="s">
        <v>8</v>
      </c>
      <c r="B18" s="14" t="s">
        <v>9</v>
      </c>
      <c r="C18" s="14" t="s">
        <v>25</v>
      </c>
      <c r="D18" s="1058" t="s">
        <v>28</v>
      </c>
      <c r="E18" s="1058"/>
      <c r="F18" s="64" t="s">
        <v>10</v>
      </c>
    </row>
    <row r="19" spans="1:7" ht="46.15" customHeight="1">
      <c r="A19" s="65">
        <v>1</v>
      </c>
      <c r="B19" s="43" t="s">
        <v>81</v>
      </c>
      <c r="C19" s="16" t="s">
        <v>82</v>
      </c>
      <c r="D19" s="1080" t="s">
        <v>83</v>
      </c>
      <c r="E19" s="1080"/>
      <c r="F19" s="66" t="s">
        <v>84</v>
      </c>
      <c r="G19" s="2"/>
    </row>
    <row r="20" spans="1:7" ht="43.5" customHeight="1">
      <c r="A20" s="1088"/>
      <c r="B20" s="1050"/>
      <c r="C20" s="1051"/>
      <c r="D20" s="1045" t="s">
        <v>32</v>
      </c>
      <c r="E20" s="1046"/>
      <c r="F20" s="67">
        <f>6750000*2%</f>
        <v>135000</v>
      </c>
    </row>
    <row r="21" spans="1:7" ht="43.5" customHeight="1">
      <c r="A21" s="1081"/>
      <c r="B21" s="1053"/>
      <c r="C21" s="1054"/>
      <c r="D21" s="1045" t="s">
        <v>29</v>
      </c>
      <c r="E21" s="1046"/>
      <c r="F21" s="67">
        <v>0</v>
      </c>
    </row>
    <row r="22" spans="1:7" ht="47.65" customHeight="1">
      <c r="A22" s="1081"/>
      <c r="B22" s="1053"/>
      <c r="C22" s="1054"/>
      <c r="D22" s="1040" t="s">
        <v>31</v>
      </c>
      <c r="E22" s="1041"/>
      <c r="F22" s="68">
        <f>F20-F21</f>
        <v>135000</v>
      </c>
    </row>
    <row r="23" spans="1:7" ht="43.15" customHeight="1">
      <c r="A23" s="1081"/>
      <c r="B23" s="1053"/>
      <c r="C23" s="1054"/>
      <c r="D23" s="1045" t="s">
        <v>26</v>
      </c>
      <c r="E23" s="1046"/>
      <c r="F23" s="69"/>
    </row>
    <row r="24" spans="1:7" ht="25.9" customHeight="1">
      <c r="A24" s="1081"/>
      <c r="B24" s="1053"/>
      <c r="C24" s="1054"/>
      <c r="D24" s="1043" t="s">
        <v>11</v>
      </c>
      <c r="E24" s="1044"/>
      <c r="F24" s="68">
        <f>+F22*9%</f>
        <v>12150</v>
      </c>
    </row>
    <row r="25" spans="1:7" ht="25.9" customHeight="1">
      <c r="A25" s="1081"/>
      <c r="B25" s="1053"/>
      <c r="C25" s="1054"/>
      <c r="D25" s="1043" t="s">
        <v>12</v>
      </c>
      <c r="E25" s="1044"/>
      <c r="F25" s="68">
        <f>+F22*9%</f>
        <v>12150</v>
      </c>
    </row>
    <row r="26" spans="1:7" ht="25.9" customHeight="1">
      <c r="A26" s="1081" t="s">
        <v>66</v>
      </c>
      <c r="B26" s="1053"/>
      <c r="C26" s="1054"/>
      <c r="D26" s="1043" t="s">
        <v>27</v>
      </c>
      <c r="E26" s="1044"/>
      <c r="F26" s="68" t="s">
        <v>102</v>
      </c>
    </row>
    <row r="27" spans="1:7" ht="52.9" customHeight="1" thickBot="1">
      <c r="A27" s="1082"/>
      <c r="B27" s="1083"/>
      <c r="C27" s="1084"/>
      <c r="D27" s="1085" t="s">
        <v>13</v>
      </c>
      <c r="E27" s="1086"/>
      <c r="F27" s="70">
        <f>F22++F24+F25</f>
        <v>159300</v>
      </c>
    </row>
    <row r="28" spans="1:7" ht="28.5" customHeight="1">
      <c r="A28" s="1087" t="s">
        <v>85</v>
      </c>
      <c r="B28" s="1087"/>
      <c r="C28" s="1087"/>
      <c r="D28" s="1087"/>
      <c r="E28" s="1087"/>
      <c r="F28" s="1087"/>
    </row>
    <row r="29" spans="1:7" ht="16.5" customHeight="1">
      <c r="A29" s="11"/>
      <c r="B29" s="11"/>
      <c r="C29" s="11"/>
      <c r="D29" s="12"/>
      <c r="E29" s="12"/>
      <c r="F29" s="13" t="s">
        <v>22</v>
      </c>
    </row>
    <row r="30" spans="1:7" ht="21">
      <c r="A30" s="5" t="s">
        <v>15</v>
      </c>
      <c r="B30" s="26"/>
      <c r="C30" s="26"/>
      <c r="D30" s="26"/>
      <c r="E30" s="26"/>
      <c r="F30" s="26"/>
    </row>
    <row r="31" spans="1:7" ht="18.75" customHeight="1">
      <c r="A31" s="5" t="s">
        <v>17</v>
      </c>
      <c r="B31" s="26"/>
      <c r="C31" s="26"/>
      <c r="D31" s="26"/>
      <c r="E31" s="1039" t="s">
        <v>20</v>
      </c>
      <c r="F31" s="1039"/>
    </row>
    <row r="32" spans="1:7" ht="18.75" customHeight="1">
      <c r="A32" s="5" t="s">
        <v>18</v>
      </c>
      <c r="B32" s="26"/>
      <c r="C32" s="26"/>
      <c r="D32" s="26"/>
      <c r="E32" s="1060" t="s">
        <v>21</v>
      </c>
      <c r="F32" s="1060"/>
    </row>
    <row r="33" spans="1:6" ht="21">
      <c r="A33" s="5" t="s">
        <v>16</v>
      </c>
      <c r="B33" s="26"/>
      <c r="C33" s="26"/>
      <c r="D33" s="26"/>
      <c r="E33" s="26"/>
      <c r="F33" s="26"/>
    </row>
    <row r="34" spans="1:6" ht="21">
      <c r="A34" s="5" t="s">
        <v>19</v>
      </c>
      <c r="B34" s="26"/>
      <c r="C34" s="26"/>
      <c r="D34" s="26"/>
      <c r="E34" s="26"/>
      <c r="F34" s="26"/>
    </row>
    <row r="35" spans="1:6" ht="18.75">
      <c r="B35" s="26"/>
      <c r="C35" s="26"/>
      <c r="D35" s="26"/>
      <c r="E35" s="26"/>
      <c r="F35" s="26"/>
    </row>
    <row r="36" spans="1:6" ht="21">
      <c r="A36" s="5" t="s">
        <v>207</v>
      </c>
      <c r="B36" s="5"/>
      <c r="C36" s="26"/>
      <c r="D36" s="26"/>
      <c r="E36" s="1039" t="s">
        <v>23</v>
      </c>
      <c r="F36" s="1039"/>
    </row>
    <row r="37" spans="1:6" ht="21">
      <c r="A37" s="5"/>
      <c r="B37" s="5" t="s">
        <v>208</v>
      </c>
      <c r="C37" s="26"/>
      <c r="D37" s="26"/>
      <c r="E37" s="26"/>
      <c r="F37" s="26"/>
    </row>
    <row r="38" spans="1:6" ht="18.75">
      <c r="A38" s="26"/>
      <c r="B38" s="26"/>
      <c r="C38" s="26"/>
      <c r="D38" s="26"/>
      <c r="E38" s="26"/>
      <c r="F38" s="26"/>
    </row>
    <row r="39" spans="1:6" ht="18.75">
      <c r="A39" s="26"/>
      <c r="B39" s="26"/>
      <c r="C39" s="26"/>
      <c r="D39" s="26"/>
      <c r="E39" s="26"/>
      <c r="F39" s="26"/>
    </row>
    <row r="40" spans="1:6" ht="18.75">
      <c r="A40" s="26"/>
      <c r="B40" s="26"/>
      <c r="C40" s="26"/>
      <c r="D40" s="26"/>
      <c r="E40" s="1039" t="s">
        <v>24</v>
      </c>
      <c r="F40" s="1039"/>
    </row>
  </sheetData>
  <mergeCells count="35">
    <mergeCell ref="A2:F2"/>
    <mergeCell ref="A7:C7"/>
    <mergeCell ref="E7:F7"/>
    <mergeCell ref="E8:F8"/>
    <mergeCell ref="A9:C9"/>
    <mergeCell ref="E9:F9"/>
    <mergeCell ref="A10:C10"/>
    <mergeCell ref="E10:F10"/>
    <mergeCell ref="A11:C11"/>
    <mergeCell ref="E11:F11"/>
    <mergeCell ref="A12:C12"/>
    <mergeCell ref="E12:F12"/>
    <mergeCell ref="A23:C25"/>
    <mergeCell ref="D23:E23"/>
    <mergeCell ref="D24:E24"/>
    <mergeCell ref="D25:E25"/>
    <mergeCell ref="A13:C13"/>
    <mergeCell ref="E13:F13"/>
    <mergeCell ref="E14:F14"/>
    <mergeCell ref="A16:C16"/>
    <mergeCell ref="E16:F16"/>
    <mergeCell ref="D18:E18"/>
    <mergeCell ref="D19:E19"/>
    <mergeCell ref="A20:C22"/>
    <mergeCell ref="D20:E20"/>
    <mergeCell ref="D21:E21"/>
    <mergeCell ref="D22:E22"/>
    <mergeCell ref="E36:F36"/>
    <mergeCell ref="E40:F40"/>
    <mergeCell ref="A26:C27"/>
    <mergeCell ref="D26:E26"/>
    <mergeCell ref="D27:E27"/>
    <mergeCell ref="A28:F28"/>
    <mergeCell ref="E31:F31"/>
    <mergeCell ref="E32:F32"/>
  </mergeCells>
  <printOptions horizontalCentered="1" verticalCentered="1"/>
  <pageMargins left="0" right="0" top="0" bottom="0" header="0" footer="0"/>
  <pageSetup paperSize="9" scale="63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9:R59"/>
  <sheetViews>
    <sheetView topLeftCell="A13" workbookViewId="0">
      <selection activeCell="M48" sqref="M48:R48"/>
    </sheetView>
  </sheetViews>
  <sheetFormatPr defaultRowHeight="15"/>
  <cols>
    <col min="1" max="1" width="3.28515625" customWidth="1"/>
    <col min="2" max="2" width="20.28515625" customWidth="1"/>
    <col min="3" max="3" width="7.7109375" customWidth="1"/>
    <col min="4" max="4" width="11.42578125" bestFit="1" customWidth="1"/>
    <col min="5" max="5" width="11.42578125" customWidth="1"/>
    <col min="6" max="6" width="6.7109375" customWidth="1"/>
    <col min="7" max="7" width="5.42578125" customWidth="1"/>
    <col min="8" max="8" width="9.7109375" bestFit="1" customWidth="1"/>
    <col min="9" max="9" width="9" customWidth="1"/>
    <col min="10" max="10" width="10.7109375" customWidth="1"/>
    <col min="11" max="11" width="6.85546875" customWidth="1"/>
    <col min="12" max="12" width="10.140625" bestFit="1" customWidth="1"/>
    <col min="13" max="13" width="4.5703125" customWidth="1"/>
    <col min="14" max="14" width="7.7109375" customWidth="1"/>
    <col min="15" max="15" width="5" customWidth="1"/>
    <col min="16" max="16" width="8.85546875" customWidth="1"/>
    <col min="17" max="17" width="8.28515625" customWidth="1"/>
    <col min="18" max="18" width="2.85546875" customWidth="1"/>
    <col min="259" max="259" width="3.28515625" customWidth="1"/>
    <col min="260" max="260" width="20.28515625" customWidth="1"/>
    <col min="261" max="261" width="7.7109375" customWidth="1"/>
    <col min="262" max="262" width="11.42578125" bestFit="1" customWidth="1"/>
    <col min="263" max="263" width="6.7109375" customWidth="1"/>
    <col min="264" max="264" width="5.42578125" customWidth="1"/>
    <col min="265" max="265" width="9" bestFit="1" customWidth="1"/>
    <col min="266" max="266" width="10.7109375" customWidth="1"/>
    <col min="267" max="267" width="6.85546875" customWidth="1"/>
    <col min="268" max="268" width="10.140625" bestFit="1" customWidth="1"/>
    <col min="269" max="269" width="4.5703125" customWidth="1"/>
    <col min="270" max="270" width="7.7109375" customWidth="1"/>
    <col min="271" max="271" width="5" customWidth="1"/>
    <col min="272" max="272" width="8.85546875" customWidth="1"/>
    <col min="273" max="273" width="8.28515625" customWidth="1"/>
    <col min="274" max="274" width="2.85546875" customWidth="1"/>
    <col min="515" max="515" width="3.28515625" customWidth="1"/>
    <col min="516" max="516" width="20.28515625" customWidth="1"/>
    <col min="517" max="517" width="7.7109375" customWidth="1"/>
    <col min="518" max="518" width="11.42578125" bestFit="1" customWidth="1"/>
    <col min="519" max="519" width="6.7109375" customWidth="1"/>
    <col min="520" max="520" width="5.42578125" customWidth="1"/>
    <col min="521" max="521" width="9" bestFit="1" customWidth="1"/>
    <col min="522" max="522" width="10.7109375" customWidth="1"/>
    <col min="523" max="523" width="6.85546875" customWidth="1"/>
    <col min="524" max="524" width="10.140625" bestFit="1" customWidth="1"/>
    <col min="525" max="525" width="4.5703125" customWidth="1"/>
    <col min="526" max="526" width="7.7109375" customWidth="1"/>
    <col min="527" max="527" width="5" customWidth="1"/>
    <col min="528" max="528" width="8.85546875" customWidth="1"/>
    <col min="529" max="529" width="8.28515625" customWidth="1"/>
    <col min="530" max="530" width="2.85546875" customWidth="1"/>
    <col min="771" max="771" width="3.28515625" customWidth="1"/>
    <col min="772" max="772" width="20.28515625" customWidth="1"/>
    <col min="773" max="773" width="7.7109375" customWidth="1"/>
    <col min="774" max="774" width="11.42578125" bestFit="1" customWidth="1"/>
    <col min="775" max="775" width="6.7109375" customWidth="1"/>
    <col min="776" max="776" width="5.42578125" customWidth="1"/>
    <col min="777" max="777" width="9" bestFit="1" customWidth="1"/>
    <col min="778" max="778" width="10.7109375" customWidth="1"/>
    <col min="779" max="779" width="6.85546875" customWidth="1"/>
    <col min="780" max="780" width="10.140625" bestFit="1" customWidth="1"/>
    <col min="781" max="781" width="4.5703125" customWidth="1"/>
    <col min="782" max="782" width="7.7109375" customWidth="1"/>
    <col min="783" max="783" width="5" customWidth="1"/>
    <col min="784" max="784" width="8.85546875" customWidth="1"/>
    <col min="785" max="785" width="8.28515625" customWidth="1"/>
    <col min="786" max="786" width="2.85546875" customWidth="1"/>
    <col min="1027" max="1027" width="3.28515625" customWidth="1"/>
    <col min="1028" max="1028" width="20.28515625" customWidth="1"/>
    <col min="1029" max="1029" width="7.7109375" customWidth="1"/>
    <col min="1030" max="1030" width="11.42578125" bestFit="1" customWidth="1"/>
    <col min="1031" max="1031" width="6.7109375" customWidth="1"/>
    <col min="1032" max="1032" width="5.42578125" customWidth="1"/>
    <col min="1033" max="1033" width="9" bestFit="1" customWidth="1"/>
    <col min="1034" max="1034" width="10.7109375" customWidth="1"/>
    <col min="1035" max="1035" width="6.85546875" customWidth="1"/>
    <col min="1036" max="1036" width="10.140625" bestFit="1" customWidth="1"/>
    <col min="1037" max="1037" width="4.5703125" customWidth="1"/>
    <col min="1038" max="1038" width="7.7109375" customWidth="1"/>
    <col min="1039" max="1039" width="5" customWidth="1"/>
    <col min="1040" max="1040" width="8.85546875" customWidth="1"/>
    <col min="1041" max="1041" width="8.28515625" customWidth="1"/>
    <col min="1042" max="1042" width="2.85546875" customWidth="1"/>
    <col min="1283" max="1283" width="3.28515625" customWidth="1"/>
    <col min="1284" max="1284" width="20.28515625" customWidth="1"/>
    <col min="1285" max="1285" width="7.7109375" customWidth="1"/>
    <col min="1286" max="1286" width="11.42578125" bestFit="1" customWidth="1"/>
    <col min="1287" max="1287" width="6.7109375" customWidth="1"/>
    <col min="1288" max="1288" width="5.42578125" customWidth="1"/>
    <col min="1289" max="1289" width="9" bestFit="1" customWidth="1"/>
    <col min="1290" max="1290" width="10.7109375" customWidth="1"/>
    <col min="1291" max="1291" width="6.85546875" customWidth="1"/>
    <col min="1292" max="1292" width="10.140625" bestFit="1" customWidth="1"/>
    <col min="1293" max="1293" width="4.5703125" customWidth="1"/>
    <col min="1294" max="1294" width="7.7109375" customWidth="1"/>
    <col min="1295" max="1295" width="5" customWidth="1"/>
    <col min="1296" max="1296" width="8.85546875" customWidth="1"/>
    <col min="1297" max="1297" width="8.28515625" customWidth="1"/>
    <col min="1298" max="1298" width="2.85546875" customWidth="1"/>
    <col min="1539" max="1539" width="3.28515625" customWidth="1"/>
    <col min="1540" max="1540" width="20.28515625" customWidth="1"/>
    <col min="1541" max="1541" width="7.7109375" customWidth="1"/>
    <col min="1542" max="1542" width="11.42578125" bestFit="1" customWidth="1"/>
    <col min="1543" max="1543" width="6.7109375" customWidth="1"/>
    <col min="1544" max="1544" width="5.42578125" customWidth="1"/>
    <col min="1545" max="1545" width="9" bestFit="1" customWidth="1"/>
    <col min="1546" max="1546" width="10.7109375" customWidth="1"/>
    <col min="1547" max="1547" width="6.85546875" customWidth="1"/>
    <col min="1548" max="1548" width="10.140625" bestFit="1" customWidth="1"/>
    <col min="1549" max="1549" width="4.5703125" customWidth="1"/>
    <col min="1550" max="1550" width="7.7109375" customWidth="1"/>
    <col min="1551" max="1551" width="5" customWidth="1"/>
    <col min="1552" max="1552" width="8.85546875" customWidth="1"/>
    <col min="1553" max="1553" width="8.28515625" customWidth="1"/>
    <col min="1554" max="1554" width="2.85546875" customWidth="1"/>
    <col min="1795" max="1795" width="3.28515625" customWidth="1"/>
    <col min="1796" max="1796" width="20.28515625" customWidth="1"/>
    <col min="1797" max="1797" width="7.7109375" customWidth="1"/>
    <col min="1798" max="1798" width="11.42578125" bestFit="1" customWidth="1"/>
    <col min="1799" max="1799" width="6.7109375" customWidth="1"/>
    <col min="1800" max="1800" width="5.42578125" customWidth="1"/>
    <col min="1801" max="1801" width="9" bestFit="1" customWidth="1"/>
    <col min="1802" max="1802" width="10.7109375" customWidth="1"/>
    <col min="1803" max="1803" width="6.85546875" customWidth="1"/>
    <col min="1804" max="1804" width="10.140625" bestFit="1" customWidth="1"/>
    <col min="1805" max="1805" width="4.5703125" customWidth="1"/>
    <col min="1806" max="1806" width="7.7109375" customWidth="1"/>
    <col min="1807" max="1807" width="5" customWidth="1"/>
    <col min="1808" max="1808" width="8.85546875" customWidth="1"/>
    <col min="1809" max="1809" width="8.28515625" customWidth="1"/>
    <col min="1810" max="1810" width="2.85546875" customWidth="1"/>
    <col min="2051" max="2051" width="3.28515625" customWidth="1"/>
    <col min="2052" max="2052" width="20.28515625" customWidth="1"/>
    <col min="2053" max="2053" width="7.7109375" customWidth="1"/>
    <col min="2054" max="2054" width="11.42578125" bestFit="1" customWidth="1"/>
    <col min="2055" max="2055" width="6.7109375" customWidth="1"/>
    <col min="2056" max="2056" width="5.42578125" customWidth="1"/>
    <col min="2057" max="2057" width="9" bestFit="1" customWidth="1"/>
    <col min="2058" max="2058" width="10.7109375" customWidth="1"/>
    <col min="2059" max="2059" width="6.85546875" customWidth="1"/>
    <col min="2060" max="2060" width="10.140625" bestFit="1" customWidth="1"/>
    <col min="2061" max="2061" width="4.5703125" customWidth="1"/>
    <col min="2062" max="2062" width="7.7109375" customWidth="1"/>
    <col min="2063" max="2063" width="5" customWidth="1"/>
    <col min="2064" max="2064" width="8.85546875" customWidth="1"/>
    <col min="2065" max="2065" width="8.28515625" customWidth="1"/>
    <col min="2066" max="2066" width="2.85546875" customWidth="1"/>
    <col min="2307" max="2307" width="3.28515625" customWidth="1"/>
    <col min="2308" max="2308" width="20.28515625" customWidth="1"/>
    <col min="2309" max="2309" width="7.7109375" customWidth="1"/>
    <col min="2310" max="2310" width="11.42578125" bestFit="1" customWidth="1"/>
    <col min="2311" max="2311" width="6.7109375" customWidth="1"/>
    <col min="2312" max="2312" width="5.42578125" customWidth="1"/>
    <col min="2313" max="2313" width="9" bestFit="1" customWidth="1"/>
    <col min="2314" max="2314" width="10.7109375" customWidth="1"/>
    <col min="2315" max="2315" width="6.85546875" customWidth="1"/>
    <col min="2316" max="2316" width="10.140625" bestFit="1" customWidth="1"/>
    <col min="2317" max="2317" width="4.5703125" customWidth="1"/>
    <col min="2318" max="2318" width="7.7109375" customWidth="1"/>
    <col min="2319" max="2319" width="5" customWidth="1"/>
    <col min="2320" max="2320" width="8.85546875" customWidth="1"/>
    <col min="2321" max="2321" width="8.28515625" customWidth="1"/>
    <col min="2322" max="2322" width="2.85546875" customWidth="1"/>
    <col min="2563" max="2563" width="3.28515625" customWidth="1"/>
    <col min="2564" max="2564" width="20.28515625" customWidth="1"/>
    <col min="2565" max="2565" width="7.7109375" customWidth="1"/>
    <col min="2566" max="2566" width="11.42578125" bestFit="1" customWidth="1"/>
    <col min="2567" max="2567" width="6.7109375" customWidth="1"/>
    <col min="2568" max="2568" width="5.42578125" customWidth="1"/>
    <col min="2569" max="2569" width="9" bestFit="1" customWidth="1"/>
    <col min="2570" max="2570" width="10.7109375" customWidth="1"/>
    <col min="2571" max="2571" width="6.85546875" customWidth="1"/>
    <col min="2572" max="2572" width="10.140625" bestFit="1" customWidth="1"/>
    <col min="2573" max="2573" width="4.5703125" customWidth="1"/>
    <col min="2574" max="2574" width="7.7109375" customWidth="1"/>
    <col min="2575" max="2575" width="5" customWidth="1"/>
    <col min="2576" max="2576" width="8.85546875" customWidth="1"/>
    <col min="2577" max="2577" width="8.28515625" customWidth="1"/>
    <col min="2578" max="2578" width="2.85546875" customWidth="1"/>
    <col min="2819" max="2819" width="3.28515625" customWidth="1"/>
    <col min="2820" max="2820" width="20.28515625" customWidth="1"/>
    <col min="2821" max="2821" width="7.7109375" customWidth="1"/>
    <col min="2822" max="2822" width="11.42578125" bestFit="1" customWidth="1"/>
    <col min="2823" max="2823" width="6.7109375" customWidth="1"/>
    <col min="2824" max="2824" width="5.42578125" customWidth="1"/>
    <col min="2825" max="2825" width="9" bestFit="1" customWidth="1"/>
    <col min="2826" max="2826" width="10.7109375" customWidth="1"/>
    <col min="2827" max="2827" width="6.85546875" customWidth="1"/>
    <col min="2828" max="2828" width="10.140625" bestFit="1" customWidth="1"/>
    <col min="2829" max="2829" width="4.5703125" customWidth="1"/>
    <col min="2830" max="2830" width="7.7109375" customWidth="1"/>
    <col min="2831" max="2831" width="5" customWidth="1"/>
    <col min="2832" max="2832" width="8.85546875" customWidth="1"/>
    <col min="2833" max="2833" width="8.28515625" customWidth="1"/>
    <col min="2834" max="2834" width="2.85546875" customWidth="1"/>
    <col min="3075" max="3075" width="3.28515625" customWidth="1"/>
    <col min="3076" max="3076" width="20.28515625" customWidth="1"/>
    <col min="3077" max="3077" width="7.7109375" customWidth="1"/>
    <col min="3078" max="3078" width="11.42578125" bestFit="1" customWidth="1"/>
    <col min="3079" max="3079" width="6.7109375" customWidth="1"/>
    <col min="3080" max="3080" width="5.42578125" customWidth="1"/>
    <col min="3081" max="3081" width="9" bestFit="1" customWidth="1"/>
    <col min="3082" max="3082" width="10.7109375" customWidth="1"/>
    <col min="3083" max="3083" width="6.85546875" customWidth="1"/>
    <col min="3084" max="3084" width="10.140625" bestFit="1" customWidth="1"/>
    <col min="3085" max="3085" width="4.5703125" customWidth="1"/>
    <col min="3086" max="3086" width="7.7109375" customWidth="1"/>
    <col min="3087" max="3087" width="5" customWidth="1"/>
    <col min="3088" max="3088" width="8.85546875" customWidth="1"/>
    <col min="3089" max="3089" width="8.28515625" customWidth="1"/>
    <col min="3090" max="3090" width="2.85546875" customWidth="1"/>
    <col min="3331" max="3331" width="3.28515625" customWidth="1"/>
    <col min="3332" max="3332" width="20.28515625" customWidth="1"/>
    <col min="3333" max="3333" width="7.7109375" customWidth="1"/>
    <col min="3334" max="3334" width="11.42578125" bestFit="1" customWidth="1"/>
    <col min="3335" max="3335" width="6.7109375" customWidth="1"/>
    <col min="3336" max="3336" width="5.42578125" customWidth="1"/>
    <col min="3337" max="3337" width="9" bestFit="1" customWidth="1"/>
    <col min="3338" max="3338" width="10.7109375" customWidth="1"/>
    <col min="3339" max="3339" width="6.85546875" customWidth="1"/>
    <col min="3340" max="3340" width="10.140625" bestFit="1" customWidth="1"/>
    <col min="3341" max="3341" width="4.5703125" customWidth="1"/>
    <col min="3342" max="3342" width="7.7109375" customWidth="1"/>
    <col min="3343" max="3343" width="5" customWidth="1"/>
    <col min="3344" max="3344" width="8.85546875" customWidth="1"/>
    <col min="3345" max="3345" width="8.28515625" customWidth="1"/>
    <col min="3346" max="3346" width="2.85546875" customWidth="1"/>
    <col min="3587" max="3587" width="3.28515625" customWidth="1"/>
    <col min="3588" max="3588" width="20.28515625" customWidth="1"/>
    <col min="3589" max="3589" width="7.7109375" customWidth="1"/>
    <col min="3590" max="3590" width="11.42578125" bestFit="1" customWidth="1"/>
    <col min="3591" max="3591" width="6.7109375" customWidth="1"/>
    <col min="3592" max="3592" width="5.42578125" customWidth="1"/>
    <col min="3593" max="3593" width="9" bestFit="1" customWidth="1"/>
    <col min="3594" max="3594" width="10.7109375" customWidth="1"/>
    <col min="3595" max="3595" width="6.85546875" customWidth="1"/>
    <col min="3596" max="3596" width="10.140625" bestFit="1" customWidth="1"/>
    <col min="3597" max="3597" width="4.5703125" customWidth="1"/>
    <col min="3598" max="3598" width="7.7109375" customWidth="1"/>
    <col min="3599" max="3599" width="5" customWidth="1"/>
    <col min="3600" max="3600" width="8.85546875" customWidth="1"/>
    <col min="3601" max="3601" width="8.28515625" customWidth="1"/>
    <col min="3602" max="3602" width="2.85546875" customWidth="1"/>
    <col min="3843" max="3843" width="3.28515625" customWidth="1"/>
    <col min="3844" max="3844" width="20.28515625" customWidth="1"/>
    <col min="3845" max="3845" width="7.7109375" customWidth="1"/>
    <col min="3846" max="3846" width="11.42578125" bestFit="1" customWidth="1"/>
    <col min="3847" max="3847" width="6.7109375" customWidth="1"/>
    <col min="3848" max="3848" width="5.42578125" customWidth="1"/>
    <col min="3849" max="3849" width="9" bestFit="1" customWidth="1"/>
    <col min="3850" max="3850" width="10.7109375" customWidth="1"/>
    <col min="3851" max="3851" width="6.85546875" customWidth="1"/>
    <col min="3852" max="3852" width="10.140625" bestFit="1" customWidth="1"/>
    <col min="3853" max="3853" width="4.5703125" customWidth="1"/>
    <col min="3854" max="3854" width="7.7109375" customWidth="1"/>
    <col min="3855" max="3855" width="5" customWidth="1"/>
    <col min="3856" max="3856" width="8.85546875" customWidth="1"/>
    <col min="3857" max="3857" width="8.28515625" customWidth="1"/>
    <col min="3858" max="3858" width="2.85546875" customWidth="1"/>
    <col min="4099" max="4099" width="3.28515625" customWidth="1"/>
    <col min="4100" max="4100" width="20.28515625" customWidth="1"/>
    <col min="4101" max="4101" width="7.7109375" customWidth="1"/>
    <col min="4102" max="4102" width="11.42578125" bestFit="1" customWidth="1"/>
    <col min="4103" max="4103" width="6.7109375" customWidth="1"/>
    <col min="4104" max="4104" width="5.42578125" customWidth="1"/>
    <col min="4105" max="4105" width="9" bestFit="1" customWidth="1"/>
    <col min="4106" max="4106" width="10.7109375" customWidth="1"/>
    <col min="4107" max="4107" width="6.85546875" customWidth="1"/>
    <col min="4108" max="4108" width="10.140625" bestFit="1" customWidth="1"/>
    <col min="4109" max="4109" width="4.5703125" customWidth="1"/>
    <col min="4110" max="4110" width="7.7109375" customWidth="1"/>
    <col min="4111" max="4111" width="5" customWidth="1"/>
    <col min="4112" max="4112" width="8.85546875" customWidth="1"/>
    <col min="4113" max="4113" width="8.28515625" customWidth="1"/>
    <col min="4114" max="4114" width="2.85546875" customWidth="1"/>
    <col min="4355" max="4355" width="3.28515625" customWidth="1"/>
    <col min="4356" max="4356" width="20.28515625" customWidth="1"/>
    <col min="4357" max="4357" width="7.7109375" customWidth="1"/>
    <col min="4358" max="4358" width="11.42578125" bestFit="1" customWidth="1"/>
    <col min="4359" max="4359" width="6.7109375" customWidth="1"/>
    <col min="4360" max="4360" width="5.42578125" customWidth="1"/>
    <col min="4361" max="4361" width="9" bestFit="1" customWidth="1"/>
    <col min="4362" max="4362" width="10.7109375" customWidth="1"/>
    <col min="4363" max="4363" width="6.85546875" customWidth="1"/>
    <col min="4364" max="4364" width="10.140625" bestFit="1" customWidth="1"/>
    <col min="4365" max="4365" width="4.5703125" customWidth="1"/>
    <col min="4366" max="4366" width="7.7109375" customWidth="1"/>
    <col min="4367" max="4367" width="5" customWidth="1"/>
    <col min="4368" max="4368" width="8.85546875" customWidth="1"/>
    <col min="4369" max="4369" width="8.28515625" customWidth="1"/>
    <col min="4370" max="4370" width="2.85546875" customWidth="1"/>
    <col min="4611" max="4611" width="3.28515625" customWidth="1"/>
    <col min="4612" max="4612" width="20.28515625" customWidth="1"/>
    <col min="4613" max="4613" width="7.7109375" customWidth="1"/>
    <col min="4614" max="4614" width="11.42578125" bestFit="1" customWidth="1"/>
    <col min="4615" max="4615" width="6.7109375" customWidth="1"/>
    <col min="4616" max="4616" width="5.42578125" customWidth="1"/>
    <col min="4617" max="4617" width="9" bestFit="1" customWidth="1"/>
    <col min="4618" max="4618" width="10.7109375" customWidth="1"/>
    <col min="4619" max="4619" width="6.85546875" customWidth="1"/>
    <col min="4620" max="4620" width="10.140625" bestFit="1" customWidth="1"/>
    <col min="4621" max="4621" width="4.5703125" customWidth="1"/>
    <col min="4622" max="4622" width="7.7109375" customWidth="1"/>
    <col min="4623" max="4623" width="5" customWidth="1"/>
    <col min="4624" max="4624" width="8.85546875" customWidth="1"/>
    <col min="4625" max="4625" width="8.28515625" customWidth="1"/>
    <col min="4626" max="4626" width="2.85546875" customWidth="1"/>
    <col min="4867" max="4867" width="3.28515625" customWidth="1"/>
    <col min="4868" max="4868" width="20.28515625" customWidth="1"/>
    <col min="4869" max="4869" width="7.7109375" customWidth="1"/>
    <col min="4870" max="4870" width="11.42578125" bestFit="1" customWidth="1"/>
    <col min="4871" max="4871" width="6.7109375" customWidth="1"/>
    <col min="4872" max="4872" width="5.42578125" customWidth="1"/>
    <col min="4873" max="4873" width="9" bestFit="1" customWidth="1"/>
    <col min="4874" max="4874" width="10.7109375" customWidth="1"/>
    <col min="4875" max="4875" width="6.85546875" customWidth="1"/>
    <col min="4876" max="4876" width="10.140625" bestFit="1" customWidth="1"/>
    <col min="4877" max="4877" width="4.5703125" customWidth="1"/>
    <col min="4878" max="4878" width="7.7109375" customWidth="1"/>
    <col min="4879" max="4879" width="5" customWidth="1"/>
    <col min="4880" max="4880" width="8.85546875" customWidth="1"/>
    <col min="4881" max="4881" width="8.28515625" customWidth="1"/>
    <col min="4882" max="4882" width="2.85546875" customWidth="1"/>
    <col min="5123" max="5123" width="3.28515625" customWidth="1"/>
    <col min="5124" max="5124" width="20.28515625" customWidth="1"/>
    <col min="5125" max="5125" width="7.7109375" customWidth="1"/>
    <col min="5126" max="5126" width="11.42578125" bestFit="1" customWidth="1"/>
    <col min="5127" max="5127" width="6.7109375" customWidth="1"/>
    <col min="5128" max="5128" width="5.42578125" customWidth="1"/>
    <col min="5129" max="5129" width="9" bestFit="1" customWidth="1"/>
    <col min="5130" max="5130" width="10.7109375" customWidth="1"/>
    <col min="5131" max="5131" width="6.85546875" customWidth="1"/>
    <col min="5132" max="5132" width="10.140625" bestFit="1" customWidth="1"/>
    <col min="5133" max="5133" width="4.5703125" customWidth="1"/>
    <col min="5134" max="5134" width="7.7109375" customWidth="1"/>
    <col min="5135" max="5135" width="5" customWidth="1"/>
    <col min="5136" max="5136" width="8.85546875" customWidth="1"/>
    <col min="5137" max="5137" width="8.28515625" customWidth="1"/>
    <col min="5138" max="5138" width="2.85546875" customWidth="1"/>
    <col min="5379" max="5379" width="3.28515625" customWidth="1"/>
    <col min="5380" max="5380" width="20.28515625" customWidth="1"/>
    <col min="5381" max="5381" width="7.7109375" customWidth="1"/>
    <col min="5382" max="5382" width="11.42578125" bestFit="1" customWidth="1"/>
    <col min="5383" max="5383" width="6.7109375" customWidth="1"/>
    <col min="5384" max="5384" width="5.42578125" customWidth="1"/>
    <col min="5385" max="5385" width="9" bestFit="1" customWidth="1"/>
    <col min="5386" max="5386" width="10.7109375" customWidth="1"/>
    <col min="5387" max="5387" width="6.85546875" customWidth="1"/>
    <col min="5388" max="5388" width="10.140625" bestFit="1" customWidth="1"/>
    <col min="5389" max="5389" width="4.5703125" customWidth="1"/>
    <col min="5390" max="5390" width="7.7109375" customWidth="1"/>
    <col min="5391" max="5391" width="5" customWidth="1"/>
    <col min="5392" max="5392" width="8.85546875" customWidth="1"/>
    <col min="5393" max="5393" width="8.28515625" customWidth="1"/>
    <col min="5394" max="5394" width="2.85546875" customWidth="1"/>
    <col min="5635" max="5635" width="3.28515625" customWidth="1"/>
    <col min="5636" max="5636" width="20.28515625" customWidth="1"/>
    <col min="5637" max="5637" width="7.7109375" customWidth="1"/>
    <col min="5638" max="5638" width="11.42578125" bestFit="1" customWidth="1"/>
    <col min="5639" max="5639" width="6.7109375" customWidth="1"/>
    <col min="5640" max="5640" width="5.42578125" customWidth="1"/>
    <col min="5641" max="5641" width="9" bestFit="1" customWidth="1"/>
    <col min="5642" max="5642" width="10.7109375" customWidth="1"/>
    <col min="5643" max="5643" width="6.85546875" customWidth="1"/>
    <col min="5644" max="5644" width="10.140625" bestFit="1" customWidth="1"/>
    <col min="5645" max="5645" width="4.5703125" customWidth="1"/>
    <col min="5646" max="5646" width="7.7109375" customWidth="1"/>
    <col min="5647" max="5647" width="5" customWidth="1"/>
    <col min="5648" max="5648" width="8.85546875" customWidth="1"/>
    <col min="5649" max="5649" width="8.28515625" customWidth="1"/>
    <col min="5650" max="5650" width="2.85546875" customWidth="1"/>
    <col min="5891" max="5891" width="3.28515625" customWidth="1"/>
    <col min="5892" max="5892" width="20.28515625" customWidth="1"/>
    <col min="5893" max="5893" width="7.7109375" customWidth="1"/>
    <col min="5894" max="5894" width="11.42578125" bestFit="1" customWidth="1"/>
    <col min="5895" max="5895" width="6.7109375" customWidth="1"/>
    <col min="5896" max="5896" width="5.42578125" customWidth="1"/>
    <col min="5897" max="5897" width="9" bestFit="1" customWidth="1"/>
    <col min="5898" max="5898" width="10.7109375" customWidth="1"/>
    <col min="5899" max="5899" width="6.85546875" customWidth="1"/>
    <col min="5900" max="5900" width="10.140625" bestFit="1" customWidth="1"/>
    <col min="5901" max="5901" width="4.5703125" customWidth="1"/>
    <col min="5902" max="5902" width="7.7109375" customWidth="1"/>
    <col min="5903" max="5903" width="5" customWidth="1"/>
    <col min="5904" max="5904" width="8.85546875" customWidth="1"/>
    <col min="5905" max="5905" width="8.28515625" customWidth="1"/>
    <col min="5906" max="5906" width="2.85546875" customWidth="1"/>
    <col min="6147" max="6147" width="3.28515625" customWidth="1"/>
    <col min="6148" max="6148" width="20.28515625" customWidth="1"/>
    <col min="6149" max="6149" width="7.7109375" customWidth="1"/>
    <col min="6150" max="6150" width="11.42578125" bestFit="1" customWidth="1"/>
    <col min="6151" max="6151" width="6.7109375" customWidth="1"/>
    <col min="6152" max="6152" width="5.42578125" customWidth="1"/>
    <col min="6153" max="6153" width="9" bestFit="1" customWidth="1"/>
    <col min="6154" max="6154" width="10.7109375" customWidth="1"/>
    <col min="6155" max="6155" width="6.85546875" customWidth="1"/>
    <col min="6156" max="6156" width="10.140625" bestFit="1" customWidth="1"/>
    <col min="6157" max="6157" width="4.5703125" customWidth="1"/>
    <col min="6158" max="6158" width="7.7109375" customWidth="1"/>
    <col min="6159" max="6159" width="5" customWidth="1"/>
    <col min="6160" max="6160" width="8.85546875" customWidth="1"/>
    <col min="6161" max="6161" width="8.28515625" customWidth="1"/>
    <col min="6162" max="6162" width="2.85546875" customWidth="1"/>
    <col min="6403" max="6403" width="3.28515625" customWidth="1"/>
    <col min="6404" max="6404" width="20.28515625" customWidth="1"/>
    <col min="6405" max="6405" width="7.7109375" customWidth="1"/>
    <col min="6406" max="6406" width="11.42578125" bestFit="1" customWidth="1"/>
    <col min="6407" max="6407" width="6.7109375" customWidth="1"/>
    <col min="6408" max="6408" width="5.42578125" customWidth="1"/>
    <col min="6409" max="6409" width="9" bestFit="1" customWidth="1"/>
    <col min="6410" max="6410" width="10.7109375" customWidth="1"/>
    <col min="6411" max="6411" width="6.85546875" customWidth="1"/>
    <col min="6412" max="6412" width="10.140625" bestFit="1" customWidth="1"/>
    <col min="6413" max="6413" width="4.5703125" customWidth="1"/>
    <col min="6414" max="6414" width="7.7109375" customWidth="1"/>
    <col min="6415" max="6415" width="5" customWidth="1"/>
    <col min="6416" max="6416" width="8.85546875" customWidth="1"/>
    <col min="6417" max="6417" width="8.28515625" customWidth="1"/>
    <col min="6418" max="6418" width="2.85546875" customWidth="1"/>
    <col min="6659" max="6659" width="3.28515625" customWidth="1"/>
    <col min="6660" max="6660" width="20.28515625" customWidth="1"/>
    <col min="6661" max="6661" width="7.7109375" customWidth="1"/>
    <col min="6662" max="6662" width="11.42578125" bestFit="1" customWidth="1"/>
    <col min="6663" max="6663" width="6.7109375" customWidth="1"/>
    <col min="6664" max="6664" width="5.42578125" customWidth="1"/>
    <col min="6665" max="6665" width="9" bestFit="1" customWidth="1"/>
    <col min="6666" max="6666" width="10.7109375" customWidth="1"/>
    <col min="6667" max="6667" width="6.85546875" customWidth="1"/>
    <col min="6668" max="6668" width="10.140625" bestFit="1" customWidth="1"/>
    <col min="6669" max="6669" width="4.5703125" customWidth="1"/>
    <col min="6670" max="6670" width="7.7109375" customWidth="1"/>
    <col min="6671" max="6671" width="5" customWidth="1"/>
    <col min="6672" max="6672" width="8.85546875" customWidth="1"/>
    <col min="6673" max="6673" width="8.28515625" customWidth="1"/>
    <col min="6674" max="6674" width="2.85546875" customWidth="1"/>
    <col min="6915" max="6915" width="3.28515625" customWidth="1"/>
    <col min="6916" max="6916" width="20.28515625" customWidth="1"/>
    <col min="6917" max="6917" width="7.7109375" customWidth="1"/>
    <col min="6918" max="6918" width="11.42578125" bestFit="1" customWidth="1"/>
    <col min="6919" max="6919" width="6.7109375" customWidth="1"/>
    <col min="6920" max="6920" width="5.42578125" customWidth="1"/>
    <col min="6921" max="6921" width="9" bestFit="1" customWidth="1"/>
    <col min="6922" max="6922" width="10.7109375" customWidth="1"/>
    <col min="6923" max="6923" width="6.85546875" customWidth="1"/>
    <col min="6924" max="6924" width="10.140625" bestFit="1" customWidth="1"/>
    <col min="6925" max="6925" width="4.5703125" customWidth="1"/>
    <col min="6926" max="6926" width="7.7109375" customWidth="1"/>
    <col min="6927" max="6927" width="5" customWidth="1"/>
    <col min="6928" max="6928" width="8.85546875" customWidth="1"/>
    <col min="6929" max="6929" width="8.28515625" customWidth="1"/>
    <col min="6930" max="6930" width="2.85546875" customWidth="1"/>
    <col min="7171" max="7171" width="3.28515625" customWidth="1"/>
    <col min="7172" max="7172" width="20.28515625" customWidth="1"/>
    <col min="7173" max="7173" width="7.7109375" customWidth="1"/>
    <col min="7174" max="7174" width="11.42578125" bestFit="1" customWidth="1"/>
    <col min="7175" max="7175" width="6.7109375" customWidth="1"/>
    <col min="7176" max="7176" width="5.42578125" customWidth="1"/>
    <col min="7177" max="7177" width="9" bestFit="1" customWidth="1"/>
    <col min="7178" max="7178" width="10.7109375" customWidth="1"/>
    <col min="7179" max="7179" width="6.85546875" customWidth="1"/>
    <col min="7180" max="7180" width="10.140625" bestFit="1" customWidth="1"/>
    <col min="7181" max="7181" width="4.5703125" customWidth="1"/>
    <col min="7182" max="7182" width="7.7109375" customWidth="1"/>
    <col min="7183" max="7183" width="5" customWidth="1"/>
    <col min="7184" max="7184" width="8.85546875" customWidth="1"/>
    <col min="7185" max="7185" width="8.28515625" customWidth="1"/>
    <col min="7186" max="7186" width="2.85546875" customWidth="1"/>
    <col min="7427" max="7427" width="3.28515625" customWidth="1"/>
    <col min="7428" max="7428" width="20.28515625" customWidth="1"/>
    <col min="7429" max="7429" width="7.7109375" customWidth="1"/>
    <col min="7430" max="7430" width="11.42578125" bestFit="1" customWidth="1"/>
    <col min="7431" max="7431" width="6.7109375" customWidth="1"/>
    <col min="7432" max="7432" width="5.42578125" customWidth="1"/>
    <col min="7433" max="7433" width="9" bestFit="1" customWidth="1"/>
    <col min="7434" max="7434" width="10.7109375" customWidth="1"/>
    <col min="7435" max="7435" width="6.85546875" customWidth="1"/>
    <col min="7436" max="7436" width="10.140625" bestFit="1" customWidth="1"/>
    <col min="7437" max="7437" width="4.5703125" customWidth="1"/>
    <col min="7438" max="7438" width="7.7109375" customWidth="1"/>
    <col min="7439" max="7439" width="5" customWidth="1"/>
    <col min="7440" max="7440" width="8.85546875" customWidth="1"/>
    <col min="7441" max="7441" width="8.28515625" customWidth="1"/>
    <col min="7442" max="7442" width="2.85546875" customWidth="1"/>
    <col min="7683" max="7683" width="3.28515625" customWidth="1"/>
    <col min="7684" max="7684" width="20.28515625" customWidth="1"/>
    <col min="7685" max="7685" width="7.7109375" customWidth="1"/>
    <col min="7686" max="7686" width="11.42578125" bestFit="1" customWidth="1"/>
    <col min="7687" max="7687" width="6.7109375" customWidth="1"/>
    <col min="7688" max="7688" width="5.42578125" customWidth="1"/>
    <col min="7689" max="7689" width="9" bestFit="1" customWidth="1"/>
    <col min="7690" max="7690" width="10.7109375" customWidth="1"/>
    <col min="7691" max="7691" width="6.85546875" customWidth="1"/>
    <col min="7692" max="7692" width="10.140625" bestFit="1" customWidth="1"/>
    <col min="7693" max="7693" width="4.5703125" customWidth="1"/>
    <col min="7694" max="7694" width="7.7109375" customWidth="1"/>
    <col min="7695" max="7695" width="5" customWidth="1"/>
    <col min="7696" max="7696" width="8.85546875" customWidth="1"/>
    <col min="7697" max="7697" width="8.28515625" customWidth="1"/>
    <col min="7698" max="7698" width="2.85546875" customWidth="1"/>
    <col min="7939" max="7939" width="3.28515625" customWidth="1"/>
    <col min="7940" max="7940" width="20.28515625" customWidth="1"/>
    <col min="7941" max="7941" width="7.7109375" customWidth="1"/>
    <col min="7942" max="7942" width="11.42578125" bestFit="1" customWidth="1"/>
    <col min="7943" max="7943" width="6.7109375" customWidth="1"/>
    <col min="7944" max="7944" width="5.42578125" customWidth="1"/>
    <col min="7945" max="7945" width="9" bestFit="1" customWidth="1"/>
    <col min="7946" max="7946" width="10.7109375" customWidth="1"/>
    <col min="7947" max="7947" width="6.85546875" customWidth="1"/>
    <col min="7948" max="7948" width="10.140625" bestFit="1" customWidth="1"/>
    <col min="7949" max="7949" width="4.5703125" customWidth="1"/>
    <col min="7950" max="7950" width="7.7109375" customWidth="1"/>
    <col min="7951" max="7951" width="5" customWidth="1"/>
    <col min="7952" max="7952" width="8.85546875" customWidth="1"/>
    <col min="7953" max="7953" width="8.28515625" customWidth="1"/>
    <col min="7954" max="7954" width="2.85546875" customWidth="1"/>
    <col min="8195" max="8195" width="3.28515625" customWidth="1"/>
    <col min="8196" max="8196" width="20.28515625" customWidth="1"/>
    <col min="8197" max="8197" width="7.7109375" customWidth="1"/>
    <col min="8198" max="8198" width="11.42578125" bestFit="1" customWidth="1"/>
    <col min="8199" max="8199" width="6.7109375" customWidth="1"/>
    <col min="8200" max="8200" width="5.42578125" customWidth="1"/>
    <col min="8201" max="8201" width="9" bestFit="1" customWidth="1"/>
    <col min="8202" max="8202" width="10.7109375" customWidth="1"/>
    <col min="8203" max="8203" width="6.85546875" customWidth="1"/>
    <col min="8204" max="8204" width="10.140625" bestFit="1" customWidth="1"/>
    <col min="8205" max="8205" width="4.5703125" customWidth="1"/>
    <col min="8206" max="8206" width="7.7109375" customWidth="1"/>
    <col min="8207" max="8207" width="5" customWidth="1"/>
    <col min="8208" max="8208" width="8.85546875" customWidth="1"/>
    <col min="8209" max="8209" width="8.28515625" customWidth="1"/>
    <col min="8210" max="8210" width="2.85546875" customWidth="1"/>
    <col min="8451" max="8451" width="3.28515625" customWidth="1"/>
    <col min="8452" max="8452" width="20.28515625" customWidth="1"/>
    <col min="8453" max="8453" width="7.7109375" customWidth="1"/>
    <col min="8454" max="8454" width="11.42578125" bestFit="1" customWidth="1"/>
    <col min="8455" max="8455" width="6.7109375" customWidth="1"/>
    <col min="8456" max="8456" width="5.42578125" customWidth="1"/>
    <col min="8457" max="8457" width="9" bestFit="1" customWidth="1"/>
    <col min="8458" max="8458" width="10.7109375" customWidth="1"/>
    <col min="8459" max="8459" width="6.85546875" customWidth="1"/>
    <col min="8460" max="8460" width="10.140625" bestFit="1" customWidth="1"/>
    <col min="8461" max="8461" width="4.5703125" customWidth="1"/>
    <col min="8462" max="8462" width="7.7109375" customWidth="1"/>
    <col min="8463" max="8463" width="5" customWidth="1"/>
    <col min="8464" max="8464" width="8.85546875" customWidth="1"/>
    <col min="8465" max="8465" width="8.28515625" customWidth="1"/>
    <col min="8466" max="8466" width="2.85546875" customWidth="1"/>
    <col min="8707" max="8707" width="3.28515625" customWidth="1"/>
    <col min="8708" max="8708" width="20.28515625" customWidth="1"/>
    <col min="8709" max="8709" width="7.7109375" customWidth="1"/>
    <col min="8710" max="8710" width="11.42578125" bestFit="1" customWidth="1"/>
    <col min="8711" max="8711" width="6.7109375" customWidth="1"/>
    <col min="8712" max="8712" width="5.42578125" customWidth="1"/>
    <col min="8713" max="8713" width="9" bestFit="1" customWidth="1"/>
    <col min="8714" max="8714" width="10.7109375" customWidth="1"/>
    <col min="8715" max="8715" width="6.85546875" customWidth="1"/>
    <col min="8716" max="8716" width="10.140625" bestFit="1" customWidth="1"/>
    <col min="8717" max="8717" width="4.5703125" customWidth="1"/>
    <col min="8718" max="8718" width="7.7109375" customWidth="1"/>
    <col min="8719" max="8719" width="5" customWidth="1"/>
    <col min="8720" max="8720" width="8.85546875" customWidth="1"/>
    <col min="8721" max="8721" width="8.28515625" customWidth="1"/>
    <col min="8722" max="8722" width="2.85546875" customWidth="1"/>
    <col min="8963" max="8963" width="3.28515625" customWidth="1"/>
    <col min="8964" max="8964" width="20.28515625" customWidth="1"/>
    <col min="8965" max="8965" width="7.7109375" customWidth="1"/>
    <col min="8966" max="8966" width="11.42578125" bestFit="1" customWidth="1"/>
    <col min="8967" max="8967" width="6.7109375" customWidth="1"/>
    <col min="8968" max="8968" width="5.42578125" customWidth="1"/>
    <col min="8969" max="8969" width="9" bestFit="1" customWidth="1"/>
    <col min="8970" max="8970" width="10.7109375" customWidth="1"/>
    <col min="8971" max="8971" width="6.85546875" customWidth="1"/>
    <col min="8972" max="8972" width="10.140625" bestFit="1" customWidth="1"/>
    <col min="8973" max="8973" width="4.5703125" customWidth="1"/>
    <col min="8974" max="8974" width="7.7109375" customWidth="1"/>
    <col min="8975" max="8975" width="5" customWidth="1"/>
    <col min="8976" max="8976" width="8.85546875" customWidth="1"/>
    <col min="8977" max="8977" width="8.28515625" customWidth="1"/>
    <col min="8978" max="8978" width="2.85546875" customWidth="1"/>
    <col min="9219" max="9219" width="3.28515625" customWidth="1"/>
    <col min="9220" max="9220" width="20.28515625" customWidth="1"/>
    <col min="9221" max="9221" width="7.7109375" customWidth="1"/>
    <col min="9222" max="9222" width="11.42578125" bestFit="1" customWidth="1"/>
    <col min="9223" max="9223" width="6.7109375" customWidth="1"/>
    <col min="9224" max="9224" width="5.42578125" customWidth="1"/>
    <col min="9225" max="9225" width="9" bestFit="1" customWidth="1"/>
    <col min="9226" max="9226" width="10.7109375" customWidth="1"/>
    <col min="9227" max="9227" width="6.85546875" customWidth="1"/>
    <col min="9228" max="9228" width="10.140625" bestFit="1" customWidth="1"/>
    <col min="9229" max="9229" width="4.5703125" customWidth="1"/>
    <col min="9230" max="9230" width="7.7109375" customWidth="1"/>
    <col min="9231" max="9231" width="5" customWidth="1"/>
    <col min="9232" max="9232" width="8.85546875" customWidth="1"/>
    <col min="9233" max="9233" width="8.28515625" customWidth="1"/>
    <col min="9234" max="9234" width="2.85546875" customWidth="1"/>
    <col min="9475" max="9475" width="3.28515625" customWidth="1"/>
    <col min="9476" max="9476" width="20.28515625" customWidth="1"/>
    <col min="9477" max="9477" width="7.7109375" customWidth="1"/>
    <col min="9478" max="9478" width="11.42578125" bestFit="1" customWidth="1"/>
    <col min="9479" max="9479" width="6.7109375" customWidth="1"/>
    <col min="9480" max="9480" width="5.42578125" customWidth="1"/>
    <col min="9481" max="9481" width="9" bestFit="1" customWidth="1"/>
    <col min="9482" max="9482" width="10.7109375" customWidth="1"/>
    <col min="9483" max="9483" width="6.85546875" customWidth="1"/>
    <col min="9484" max="9484" width="10.140625" bestFit="1" customWidth="1"/>
    <col min="9485" max="9485" width="4.5703125" customWidth="1"/>
    <col min="9486" max="9486" width="7.7109375" customWidth="1"/>
    <col min="9487" max="9487" width="5" customWidth="1"/>
    <col min="9488" max="9488" width="8.85546875" customWidth="1"/>
    <col min="9489" max="9489" width="8.28515625" customWidth="1"/>
    <col min="9490" max="9490" width="2.85546875" customWidth="1"/>
    <col min="9731" max="9731" width="3.28515625" customWidth="1"/>
    <col min="9732" max="9732" width="20.28515625" customWidth="1"/>
    <col min="9733" max="9733" width="7.7109375" customWidth="1"/>
    <col min="9734" max="9734" width="11.42578125" bestFit="1" customWidth="1"/>
    <col min="9735" max="9735" width="6.7109375" customWidth="1"/>
    <col min="9736" max="9736" width="5.42578125" customWidth="1"/>
    <col min="9737" max="9737" width="9" bestFit="1" customWidth="1"/>
    <col min="9738" max="9738" width="10.7109375" customWidth="1"/>
    <col min="9739" max="9739" width="6.85546875" customWidth="1"/>
    <col min="9740" max="9740" width="10.140625" bestFit="1" customWidth="1"/>
    <col min="9741" max="9741" width="4.5703125" customWidth="1"/>
    <col min="9742" max="9742" width="7.7109375" customWidth="1"/>
    <col min="9743" max="9743" width="5" customWidth="1"/>
    <col min="9744" max="9744" width="8.85546875" customWidth="1"/>
    <col min="9745" max="9745" width="8.28515625" customWidth="1"/>
    <col min="9746" max="9746" width="2.85546875" customWidth="1"/>
    <col min="9987" max="9987" width="3.28515625" customWidth="1"/>
    <col min="9988" max="9988" width="20.28515625" customWidth="1"/>
    <col min="9989" max="9989" width="7.7109375" customWidth="1"/>
    <col min="9990" max="9990" width="11.42578125" bestFit="1" customWidth="1"/>
    <col min="9991" max="9991" width="6.7109375" customWidth="1"/>
    <col min="9992" max="9992" width="5.42578125" customWidth="1"/>
    <col min="9993" max="9993" width="9" bestFit="1" customWidth="1"/>
    <col min="9994" max="9994" width="10.7109375" customWidth="1"/>
    <col min="9995" max="9995" width="6.85546875" customWidth="1"/>
    <col min="9996" max="9996" width="10.140625" bestFit="1" customWidth="1"/>
    <col min="9997" max="9997" width="4.5703125" customWidth="1"/>
    <col min="9998" max="9998" width="7.7109375" customWidth="1"/>
    <col min="9999" max="9999" width="5" customWidth="1"/>
    <col min="10000" max="10000" width="8.85546875" customWidth="1"/>
    <col min="10001" max="10001" width="8.28515625" customWidth="1"/>
    <col min="10002" max="10002" width="2.85546875" customWidth="1"/>
    <col min="10243" max="10243" width="3.28515625" customWidth="1"/>
    <col min="10244" max="10244" width="20.28515625" customWidth="1"/>
    <col min="10245" max="10245" width="7.7109375" customWidth="1"/>
    <col min="10246" max="10246" width="11.42578125" bestFit="1" customWidth="1"/>
    <col min="10247" max="10247" width="6.7109375" customWidth="1"/>
    <col min="10248" max="10248" width="5.42578125" customWidth="1"/>
    <col min="10249" max="10249" width="9" bestFit="1" customWidth="1"/>
    <col min="10250" max="10250" width="10.7109375" customWidth="1"/>
    <col min="10251" max="10251" width="6.85546875" customWidth="1"/>
    <col min="10252" max="10252" width="10.140625" bestFit="1" customWidth="1"/>
    <col min="10253" max="10253" width="4.5703125" customWidth="1"/>
    <col min="10254" max="10254" width="7.7109375" customWidth="1"/>
    <col min="10255" max="10255" width="5" customWidth="1"/>
    <col min="10256" max="10256" width="8.85546875" customWidth="1"/>
    <col min="10257" max="10257" width="8.28515625" customWidth="1"/>
    <col min="10258" max="10258" width="2.85546875" customWidth="1"/>
    <col min="10499" max="10499" width="3.28515625" customWidth="1"/>
    <col min="10500" max="10500" width="20.28515625" customWidth="1"/>
    <col min="10501" max="10501" width="7.7109375" customWidth="1"/>
    <col min="10502" max="10502" width="11.42578125" bestFit="1" customWidth="1"/>
    <col min="10503" max="10503" width="6.7109375" customWidth="1"/>
    <col min="10504" max="10504" width="5.42578125" customWidth="1"/>
    <col min="10505" max="10505" width="9" bestFit="1" customWidth="1"/>
    <col min="10506" max="10506" width="10.7109375" customWidth="1"/>
    <col min="10507" max="10507" width="6.85546875" customWidth="1"/>
    <col min="10508" max="10508" width="10.140625" bestFit="1" customWidth="1"/>
    <col min="10509" max="10509" width="4.5703125" customWidth="1"/>
    <col min="10510" max="10510" width="7.7109375" customWidth="1"/>
    <col min="10511" max="10511" width="5" customWidth="1"/>
    <col min="10512" max="10512" width="8.85546875" customWidth="1"/>
    <col min="10513" max="10513" width="8.28515625" customWidth="1"/>
    <col min="10514" max="10514" width="2.85546875" customWidth="1"/>
    <col min="10755" max="10755" width="3.28515625" customWidth="1"/>
    <col min="10756" max="10756" width="20.28515625" customWidth="1"/>
    <col min="10757" max="10757" width="7.7109375" customWidth="1"/>
    <col min="10758" max="10758" width="11.42578125" bestFit="1" customWidth="1"/>
    <col min="10759" max="10759" width="6.7109375" customWidth="1"/>
    <col min="10760" max="10760" width="5.42578125" customWidth="1"/>
    <col min="10761" max="10761" width="9" bestFit="1" customWidth="1"/>
    <col min="10762" max="10762" width="10.7109375" customWidth="1"/>
    <col min="10763" max="10763" width="6.85546875" customWidth="1"/>
    <col min="10764" max="10764" width="10.140625" bestFit="1" customWidth="1"/>
    <col min="10765" max="10765" width="4.5703125" customWidth="1"/>
    <col min="10766" max="10766" width="7.7109375" customWidth="1"/>
    <col min="10767" max="10767" width="5" customWidth="1"/>
    <col min="10768" max="10768" width="8.85546875" customWidth="1"/>
    <col min="10769" max="10769" width="8.28515625" customWidth="1"/>
    <col min="10770" max="10770" width="2.85546875" customWidth="1"/>
    <col min="11011" max="11011" width="3.28515625" customWidth="1"/>
    <col min="11012" max="11012" width="20.28515625" customWidth="1"/>
    <col min="11013" max="11013" width="7.7109375" customWidth="1"/>
    <col min="11014" max="11014" width="11.42578125" bestFit="1" customWidth="1"/>
    <col min="11015" max="11015" width="6.7109375" customWidth="1"/>
    <col min="11016" max="11016" width="5.42578125" customWidth="1"/>
    <col min="11017" max="11017" width="9" bestFit="1" customWidth="1"/>
    <col min="11018" max="11018" width="10.7109375" customWidth="1"/>
    <col min="11019" max="11019" width="6.85546875" customWidth="1"/>
    <col min="11020" max="11020" width="10.140625" bestFit="1" customWidth="1"/>
    <col min="11021" max="11021" width="4.5703125" customWidth="1"/>
    <col min="11022" max="11022" width="7.7109375" customWidth="1"/>
    <col min="11023" max="11023" width="5" customWidth="1"/>
    <col min="11024" max="11024" width="8.85546875" customWidth="1"/>
    <col min="11025" max="11025" width="8.28515625" customWidth="1"/>
    <col min="11026" max="11026" width="2.85546875" customWidth="1"/>
    <col min="11267" max="11267" width="3.28515625" customWidth="1"/>
    <col min="11268" max="11268" width="20.28515625" customWidth="1"/>
    <col min="11269" max="11269" width="7.7109375" customWidth="1"/>
    <col min="11270" max="11270" width="11.42578125" bestFit="1" customWidth="1"/>
    <col min="11271" max="11271" width="6.7109375" customWidth="1"/>
    <col min="11272" max="11272" width="5.42578125" customWidth="1"/>
    <col min="11273" max="11273" width="9" bestFit="1" customWidth="1"/>
    <col min="11274" max="11274" width="10.7109375" customWidth="1"/>
    <col min="11275" max="11275" width="6.85546875" customWidth="1"/>
    <col min="11276" max="11276" width="10.140625" bestFit="1" customWidth="1"/>
    <col min="11277" max="11277" width="4.5703125" customWidth="1"/>
    <col min="11278" max="11278" width="7.7109375" customWidth="1"/>
    <col min="11279" max="11279" width="5" customWidth="1"/>
    <col min="11280" max="11280" width="8.85546875" customWidth="1"/>
    <col min="11281" max="11281" width="8.28515625" customWidth="1"/>
    <col min="11282" max="11282" width="2.85546875" customWidth="1"/>
    <col min="11523" max="11523" width="3.28515625" customWidth="1"/>
    <col min="11524" max="11524" width="20.28515625" customWidth="1"/>
    <col min="11525" max="11525" width="7.7109375" customWidth="1"/>
    <col min="11526" max="11526" width="11.42578125" bestFit="1" customWidth="1"/>
    <col min="11527" max="11527" width="6.7109375" customWidth="1"/>
    <col min="11528" max="11528" width="5.42578125" customWidth="1"/>
    <col min="11529" max="11529" width="9" bestFit="1" customWidth="1"/>
    <col min="11530" max="11530" width="10.7109375" customWidth="1"/>
    <col min="11531" max="11531" width="6.85546875" customWidth="1"/>
    <col min="11532" max="11532" width="10.140625" bestFit="1" customWidth="1"/>
    <col min="11533" max="11533" width="4.5703125" customWidth="1"/>
    <col min="11534" max="11534" width="7.7109375" customWidth="1"/>
    <col min="11535" max="11535" width="5" customWidth="1"/>
    <col min="11536" max="11536" width="8.85546875" customWidth="1"/>
    <col min="11537" max="11537" width="8.28515625" customWidth="1"/>
    <col min="11538" max="11538" width="2.85546875" customWidth="1"/>
    <col min="11779" max="11779" width="3.28515625" customWidth="1"/>
    <col min="11780" max="11780" width="20.28515625" customWidth="1"/>
    <col min="11781" max="11781" width="7.7109375" customWidth="1"/>
    <col min="11782" max="11782" width="11.42578125" bestFit="1" customWidth="1"/>
    <col min="11783" max="11783" width="6.7109375" customWidth="1"/>
    <col min="11784" max="11784" width="5.42578125" customWidth="1"/>
    <col min="11785" max="11785" width="9" bestFit="1" customWidth="1"/>
    <col min="11786" max="11786" width="10.7109375" customWidth="1"/>
    <col min="11787" max="11787" width="6.85546875" customWidth="1"/>
    <col min="11788" max="11788" width="10.140625" bestFit="1" customWidth="1"/>
    <col min="11789" max="11789" width="4.5703125" customWidth="1"/>
    <col min="11790" max="11790" width="7.7109375" customWidth="1"/>
    <col min="11791" max="11791" width="5" customWidth="1"/>
    <col min="11792" max="11792" width="8.85546875" customWidth="1"/>
    <col min="11793" max="11793" width="8.28515625" customWidth="1"/>
    <col min="11794" max="11794" width="2.85546875" customWidth="1"/>
    <col min="12035" max="12035" width="3.28515625" customWidth="1"/>
    <col min="12036" max="12036" width="20.28515625" customWidth="1"/>
    <col min="12037" max="12037" width="7.7109375" customWidth="1"/>
    <col min="12038" max="12038" width="11.42578125" bestFit="1" customWidth="1"/>
    <col min="12039" max="12039" width="6.7109375" customWidth="1"/>
    <col min="12040" max="12040" width="5.42578125" customWidth="1"/>
    <col min="12041" max="12041" width="9" bestFit="1" customWidth="1"/>
    <col min="12042" max="12042" width="10.7109375" customWidth="1"/>
    <col min="12043" max="12043" width="6.85546875" customWidth="1"/>
    <col min="12044" max="12044" width="10.140625" bestFit="1" customWidth="1"/>
    <col min="12045" max="12045" width="4.5703125" customWidth="1"/>
    <col min="12046" max="12046" width="7.7109375" customWidth="1"/>
    <col min="12047" max="12047" width="5" customWidth="1"/>
    <col min="12048" max="12048" width="8.85546875" customWidth="1"/>
    <col min="12049" max="12049" width="8.28515625" customWidth="1"/>
    <col min="12050" max="12050" width="2.85546875" customWidth="1"/>
    <col min="12291" max="12291" width="3.28515625" customWidth="1"/>
    <col min="12292" max="12292" width="20.28515625" customWidth="1"/>
    <col min="12293" max="12293" width="7.7109375" customWidth="1"/>
    <col min="12294" max="12294" width="11.42578125" bestFit="1" customWidth="1"/>
    <col min="12295" max="12295" width="6.7109375" customWidth="1"/>
    <col min="12296" max="12296" width="5.42578125" customWidth="1"/>
    <col min="12297" max="12297" width="9" bestFit="1" customWidth="1"/>
    <col min="12298" max="12298" width="10.7109375" customWidth="1"/>
    <col min="12299" max="12299" width="6.85546875" customWidth="1"/>
    <col min="12300" max="12300" width="10.140625" bestFit="1" customWidth="1"/>
    <col min="12301" max="12301" width="4.5703125" customWidth="1"/>
    <col min="12302" max="12302" width="7.7109375" customWidth="1"/>
    <col min="12303" max="12303" width="5" customWidth="1"/>
    <col min="12304" max="12304" width="8.85546875" customWidth="1"/>
    <col min="12305" max="12305" width="8.28515625" customWidth="1"/>
    <col min="12306" max="12306" width="2.85546875" customWidth="1"/>
    <col min="12547" max="12547" width="3.28515625" customWidth="1"/>
    <col min="12548" max="12548" width="20.28515625" customWidth="1"/>
    <col min="12549" max="12549" width="7.7109375" customWidth="1"/>
    <col min="12550" max="12550" width="11.42578125" bestFit="1" customWidth="1"/>
    <col min="12551" max="12551" width="6.7109375" customWidth="1"/>
    <col min="12552" max="12552" width="5.42578125" customWidth="1"/>
    <col min="12553" max="12553" width="9" bestFit="1" customWidth="1"/>
    <col min="12554" max="12554" width="10.7109375" customWidth="1"/>
    <col min="12555" max="12555" width="6.85546875" customWidth="1"/>
    <col min="12556" max="12556" width="10.140625" bestFit="1" customWidth="1"/>
    <col min="12557" max="12557" width="4.5703125" customWidth="1"/>
    <col min="12558" max="12558" width="7.7109375" customWidth="1"/>
    <col min="12559" max="12559" width="5" customWidth="1"/>
    <col min="12560" max="12560" width="8.85546875" customWidth="1"/>
    <col min="12561" max="12561" width="8.28515625" customWidth="1"/>
    <col min="12562" max="12562" width="2.85546875" customWidth="1"/>
    <col min="12803" max="12803" width="3.28515625" customWidth="1"/>
    <col min="12804" max="12804" width="20.28515625" customWidth="1"/>
    <col min="12805" max="12805" width="7.7109375" customWidth="1"/>
    <col min="12806" max="12806" width="11.42578125" bestFit="1" customWidth="1"/>
    <col min="12807" max="12807" width="6.7109375" customWidth="1"/>
    <col min="12808" max="12808" width="5.42578125" customWidth="1"/>
    <col min="12809" max="12809" width="9" bestFit="1" customWidth="1"/>
    <col min="12810" max="12810" width="10.7109375" customWidth="1"/>
    <col min="12811" max="12811" width="6.85546875" customWidth="1"/>
    <col min="12812" max="12812" width="10.140625" bestFit="1" customWidth="1"/>
    <col min="12813" max="12813" width="4.5703125" customWidth="1"/>
    <col min="12814" max="12814" width="7.7109375" customWidth="1"/>
    <col min="12815" max="12815" width="5" customWidth="1"/>
    <col min="12816" max="12816" width="8.85546875" customWidth="1"/>
    <col min="12817" max="12817" width="8.28515625" customWidth="1"/>
    <col min="12818" max="12818" width="2.85546875" customWidth="1"/>
    <col min="13059" max="13059" width="3.28515625" customWidth="1"/>
    <col min="13060" max="13060" width="20.28515625" customWidth="1"/>
    <col min="13061" max="13061" width="7.7109375" customWidth="1"/>
    <col min="13062" max="13062" width="11.42578125" bestFit="1" customWidth="1"/>
    <col min="13063" max="13063" width="6.7109375" customWidth="1"/>
    <col min="13064" max="13064" width="5.42578125" customWidth="1"/>
    <col min="13065" max="13065" width="9" bestFit="1" customWidth="1"/>
    <col min="13066" max="13066" width="10.7109375" customWidth="1"/>
    <col min="13067" max="13067" width="6.85546875" customWidth="1"/>
    <col min="13068" max="13068" width="10.140625" bestFit="1" customWidth="1"/>
    <col min="13069" max="13069" width="4.5703125" customWidth="1"/>
    <col min="13070" max="13070" width="7.7109375" customWidth="1"/>
    <col min="13071" max="13071" width="5" customWidth="1"/>
    <col min="13072" max="13072" width="8.85546875" customWidth="1"/>
    <col min="13073" max="13073" width="8.28515625" customWidth="1"/>
    <col min="13074" max="13074" width="2.85546875" customWidth="1"/>
    <col min="13315" max="13315" width="3.28515625" customWidth="1"/>
    <col min="13316" max="13316" width="20.28515625" customWidth="1"/>
    <col min="13317" max="13317" width="7.7109375" customWidth="1"/>
    <col min="13318" max="13318" width="11.42578125" bestFit="1" customWidth="1"/>
    <col min="13319" max="13319" width="6.7109375" customWidth="1"/>
    <col min="13320" max="13320" width="5.42578125" customWidth="1"/>
    <col min="13321" max="13321" width="9" bestFit="1" customWidth="1"/>
    <col min="13322" max="13322" width="10.7109375" customWidth="1"/>
    <col min="13323" max="13323" width="6.85546875" customWidth="1"/>
    <col min="13324" max="13324" width="10.140625" bestFit="1" customWidth="1"/>
    <col min="13325" max="13325" width="4.5703125" customWidth="1"/>
    <col min="13326" max="13326" width="7.7109375" customWidth="1"/>
    <col min="13327" max="13327" width="5" customWidth="1"/>
    <col min="13328" max="13328" width="8.85546875" customWidth="1"/>
    <col min="13329" max="13329" width="8.28515625" customWidth="1"/>
    <col min="13330" max="13330" width="2.85546875" customWidth="1"/>
    <col min="13571" max="13571" width="3.28515625" customWidth="1"/>
    <col min="13572" max="13572" width="20.28515625" customWidth="1"/>
    <col min="13573" max="13573" width="7.7109375" customWidth="1"/>
    <col min="13574" max="13574" width="11.42578125" bestFit="1" customWidth="1"/>
    <col min="13575" max="13575" width="6.7109375" customWidth="1"/>
    <col min="13576" max="13576" width="5.42578125" customWidth="1"/>
    <col min="13577" max="13577" width="9" bestFit="1" customWidth="1"/>
    <col min="13578" max="13578" width="10.7109375" customWidth="1"/>
    <col min="13579" max="13579" width="6.85546875" customWidth="1"/>
    <col min="13580" max="13580" width="10.140625" bestFit="1" customWidth="1"/>
    <col min="13581" max="13581" width="4.5703125" customWidth="1"/>
    <col min="13582" max="13582" width="7.7109375" customWidth="1"/>
    <col min="13583" max="13583" width="5" customWidth="1"/>
    <col min="13584" max="13584" width="8.85546875" customWidth="1"/>
    <col min="13585" max="13585" width="8.28515625" customWidth="1"/>
    <col min="13586" max="13586" width="2.85546875" customWidth="1"/>
    <col min="13827" max="13827" width="3.28515625" customWidth="1"/>
    <col min="13828" max="13828" width="20.28515625" customWidth="1"/>
    <col min="13829" max="13829" width="7.7109375" customWidth="1"/>
    <col min="13830" max="13830" width="11.42578125" bestFit="1" customWidth="1"/>
    <col min="13831" max="13831" width="6.7109375" customWidth="1"/>
    <col min="13832" max="13832" width="5.42578125" customWidth="1"/>
    <col min="13833" max="13833" width="9" bestFit="1" customWidth="1"/>
    <col min="13834" max="13834" width="10.7109375" customWidth="1"/>
    <col min="13835" max="13835" width="6.85546875" customWidth="1"/>
    <col min="13836" max="13836" width="10.140625" bestFit="1" customWidth="1"/>
    <col min="13837" max="13837" width="4.5703125" customWidth="1"/>
    <col min="13838" max="13838" width="7.7109375" customWidth="1"/>
    <col min="13839" max="13839" width="5" customWidth="1"/>
    <col min="13840" max="13840" width="8.85546875" customWidth="1"/>
    <col min="13841" max="13841" width="8.28515625" customWidth="1"/>
    <col min="13842" max="13842" width="2.85546875" customWidth="1"/>
    <col min="14083" max="14083" width="3.28515625" customWidth="1"/>
    <col min="14084" max="14084" width="20.28515625" customWidth="1"/>
    <col min="14085" max="14085" width="7.7109375" customWidth="1"/>
    <col min="14086" max="14086" width="11.42578125" bestFit="1" customWidth="1"/>
    <col min="14087" max="14087" width="6.7109375" customWidth="1"/>
    <col min="14088" max="14088" width="5.42578125" customWidth="1"/>
    <col min="14089" max="14089" width="9" bestFit="1" customWidth="1"/>
    <col min="14090" max="14090" width="10.7109375" customWidth="1"/>
    <col min="14091" max="14091" width="6.85546875" customWidth="1"/>
    <col min="14092" max="14092" width="10.140625" bestFit="1" customWidth="1"/>
    <col min="14093" max="14093" width="4.5703125" customWidth="1"/>
    <col min="14094" max="14094" width="7.7109375" customWidth="1"/>
    <col min="14095" max="14095" width="5" customWidth="1"/>
    <col min="14096" max="14096" width="8.85546875" customWidth="1"/>
    <col min="14097" max="14097" width="8.28515625" customWidth="1"/>
    <col min="14098" max="14098" width="2.85546875" customWidth="1"/>
    <col min="14339" max="14339" width="3.28515625" customWidth="1"/>
    <col min="14340" max="14340" width="20.28515625" customWidth="1"/>
    <col min="14341" max="14341" width="7.7109375" customWidth="1"/>
    <col min="14342" max="14342" width="11.42578125" bestFit="1" customWidth="1"/>
    <col min="14343" max="14343" width="6.7109375" customWidth="1"/>
    <col min="14344" max="14344" width="5.42578125" customWidth="1"/>
    <col min="14345" max="14345" width="9" bestFit="1" customWidth="1"/>
    <col min="14346" max="14346" width="10.7109375" customWidth="1"/>
    <col min="14347" max="14347" width="6.85546875" customWidth="1"/>
    <col min="14348" max="14348" width="10.140625" bestFit="1" customWidth="1"/>
    <col min="14349" max="14349" width="4.5703125" customWidth="1"/>
    <col min="14350" max="14350" width="7.7109375" customWidth="1"/>
    <col min="14351" max="14351" width="5" customWidth="1"/>
    <col min="14352" max="14352" width="8.85546875" customWidth="1"/>
    <col min="14353" max="14353" width="8.28515625" customWidth="1"/>
    <col min="14354" max="14354" width="2.85546875" customWidth="1"/>
    <col min="14595" max="14595" width="3.28515625" customWidth="1"/>
    <col min="14596" max="14596" width="20.28515625" customWidth="1"/>
    <col min="14597" max="14597" width="7.7109375" customWidth="1"/>
    <col min="14598" max="14598" width="11.42578125" bestFit="1" customWidth="1"/>
    <col min="14599" max="14599" width="6.7109375" customWidth="1"/>
    <col min="14600" max="14600" width="5.42578125" customWidth="1"/>
    <col min="14601" max="14601" width="9" bestFit="1" customWidth="1"/>
    <col min="14602" max="14602" width="10.7109375" customWidth="1"/>
    <col min="14603" max="14603" width="6.85546875" customWidth="1"/>
    <col min="14604" max="14604" width="10.140625" bestFit="1" customWidth="1"/>
    <col min="14605" max="14605" width="4.5703125" customWidth="1"/>
    <col min="14606" max="14606" width="7.7109375" customWidth="1"/>
    <col min="14607" max="14607" width="5" customWidth="1"/>
    <col min="14608" max="14608" width="8.85546875" customWidth="1"/>
    <col min="14609" max="14609" width="8.28515625" customWidth="1"/>
    <col min="14610" max="14610" width="2.85546875" customWidth="1"/>
    <col min="14851" max="14851" width="3.28515625" customWidth="1"/>
    <col min="14852" max="14852" width="20.28515625" customWidth="1"/>
    <col min="14853" max="14853" width="7.7109375" customWidth="1"/>
    <col min="14854" max="14854" width="11.42578125" bestFit="1" customWidth="1"/>
    <col min="14855" max="14855" width="6.7109375" customWidth="1"/>
    <col min="14856" max="14856" width="5.42578125" customWidth="1"/>
    <col min="14857" max="14857" width="9" bestFit="1" customWidth="1"/>
    <col min="14858" max="14858" width="10.7109375" customWidth="1"/>
    <col min="14859" max="14859" width="6.85546875" customWidth="1"/>
    <col min="14860" max="14860" width="10.140625" bestFit="1" customWidth="1"/>
    <col min="14861" max="14861" width="4.5703125" customWidth="1"/>
    <col min="14862" max="14862" width="7.7109375" customWidth="1"/>
    <col min="14863" max="14863" width="5" customWidth="1"/>
    <col min="14864" max="14864" width="8.85546875" customWidth="1"/>
    <col min="14865" max="14865" width="8.28515625" customWidth="1"/>
    <col min="14866" max="14866" width="2.85546875" customWidth="1"/>
    <col min="15107" max="15107" width="3.28515625" customWidth="1"/>
    <col min="15108" max="15108" width="20.28515625" customWidth="1"/>
    <col min="15109" max="15109" width="7.7109375" customWidth="1"/>
    <col min="15110" max="15110" width="11.42578125" bestFit="1" customWidth="1"/>
    <col min="15111" max="15111" width="6.7109375" customWidth="1"/>
    <col min="15112" max="15112" width="5.42578125" customWidth="1"/>
    <col min="15113" max="15113" width="9" bestFit="1" customWidth="1"/>
    <col min="15114" max="15114" width="10.7109375" customWidth="1"/>
    <col min="15115" max="15115" width="6.85546875" customWidth="1"/>
    <col min="15116" max="15116" width="10.140625" bestFit="1" customWidth="1"/>
    <col min="15117" max="15117" width="4.5703125" customWidth="1"/>
    <col min="15118" max="15118" width="7.7109375" customWidth="1"/>
    <col min="15119" max="15119" width="5" customWidth="1"/>
    <col min="15120" max="15120" width="8.85546875" customWidth="1"/>
    <col min="15121" max="15121" width="8.28515625" customWidth="1"/>
    <col min="15122" max="15122" width="2.85546875" customWidth="1"/>
    <col min="15363" max="15363" width="3.28515625" customWidth="1"/>
    <col min="15364" max="15364" width="20.28515625" customWidth="1"/>
    <col min="15365" max="15365" width="7.7109375" customWidth="1"/>
    <col min="15366" max="15366" width="11.42578125" bestFit="1" customWidth="1"/>
    <col min="15367" max="15367" width="6.7109375" customWidth="1"/>
    <col min="15368" max="15368" width="5.42578125" customWidth="1"/>
    <col min="15369" max="15369" width="9" bestFit="1" customWidth="1"/>
    <col min="15370" max="15370" width="10.7109375" customWidth="1"/>
    <col min="15371" max="15371" width="6.85546875" customWidth="1"/>
    <col min="15372" max="15372" width="10.140625" bestFit="1" customWidth="1"/>
    <col min="15373" max="15373" width="4.5703125" customWidth="1"/>
    <col min="15374" max="15374" width="7.7109375" customWidth="1"/>
    <col min="15375" max="15375" width="5" customWidth="1"/>
    <col min="15376" max="15376" width="8.85546875" customWidth="1"/>
    <col min="15377" max="15377" width="8.28515625" customWidth="1"/>
    <col min="15378" max="15378" width="2.85546875" customWidth="1"/>
    <col min="15619" max="15619" width="3.28515625" customWidth="1"/>
    <col min="15620" max="15620" width="20.28515625" customWidth="1"/>
    <col min="15621" max="15621" width="7.7109375" customWidth="1"/>
    <col min="15622" max="15622" width="11.42578125" bestFit="1" customWidth="1"/>
    <col min="15623" max="15623" width="6.7109375" customWidth="1"/>
    <col min="15624" max="15624" width="5.42578125" customWidth="1"/>
    <col min="15625" max="15625" width="9" bestFit="1" customWidth="1"/>
    <col min="15626" max="15626" width="10.7109375" customWidth="1"/>
    <col min="15627" max="15627" width="6.85546875" customWidth="1"/>
    <col min="15628" max="15628" width="10.140625" bestFit="1" customWidth="1"/>
    <col min="15629" max="15629" width="4.5703125" customWidth="1"/>
    <col min="15630" max="15630" width="7.7109375" customWidth="1"/>
    <col min="15631" max="15631" width="5" customWidth="1"/>
    <col min="15632" max="15632" width="8.85546875" customWidth="1"/>
    <col min="15633" max="15633" width="8.28515625" customWidth="1"/>
    <col min="15634" max="15634" width="2.85546875" customWidth="1"/>
    <col min="15875" max="15875" width="3.28515625" customWidth="1"/>
    <col min="15876" max="15876" width="20.28515625" customWidth="1"/>
    <col min="15877" max="15877" width="7.7109375" customWidth="1"/>
    <col min="15878" max="15878" width="11.42578125" bestFit="1" customWidth="1"/>
    <col min="15879" max="15879" width="6.7109375" customWidth="1"/>
    <col min="15880" max="15880" width="5.42578125" customWidth="1"/>
    <col min="15881" max="15881" width="9" bestFit="1" customWidth="1"/>
    <col min="15882" max="15882" width="10.7109375" customWidth="1"/>
    <col min="15883" max="15883" width="6.85546875" customWidth="1"/>
    <col min="15884" max="15884" width="10.140625" bestFit="1" customWidth="1"/>
    <col min="15885" max="15885" width="4.5703125" customWidth="1"/>
    <col min="15886" max="15886" width="7.7109375" customWidth="1"/>
    <col min="15887" max="15887" width="5" customWidth="1"/>
    <col min="15888" max="15888" width="8.85546875" customWidth="1"/>
    <col min="15889" max="15889" width="8.28515625" customWidth="1"/>
    <col min="15890" max="15890" width="2.85546875" customWidth="1"/>
    <col min="16131" max="16131" width="3.28515625" customWidth="1"/>
    <col min="16132" max="16132" width="20.28515625" customWidth="1"/>
    <col min="16133" max="16133" width="7.7109375" customWidth="1"/>
    <col min="16134" max="16134" width="11.42578125" bestFit="1" customWidth="1"/>
    <col min="16135" max="16135" width="6.7109375" customWidth="1"/>
    <col min="16136" max="16136" width="5.42578125" customWidth="1"/>
    <col min="16137" max="16137" width="9" bestFit="1" customWidth="1"/>
    <col min="16138" max="16138" width="10.7109375" customWidth="1"/>
    <col min="16139" max="16139" width="6.85546875" customWidth="1"/>
    <col min="16140" max="16140" width="10.140625" bestFit="1" customWidth="1"/>
    <col min="16141" max="16141" width="4.5703125" customWidth="1"/>
    <col min="16142" max="16142" width="7.7109375" customWidth="1"/>
    <col min="16143" max="16143" width="5" customWidth="1"/>
    <col min="16144" max="16144" width="8.85546875" customWidth="1"/>
    <col min="16145" max="16145" width="8.28515625" customWidth="1"/>
    <col min="16146" max="16146" width="2.85546875" customWidth="1"/>
  </cols>
  <sheetData>
    <row r="9" spans="1:18" ht="15.75" thickBot="1"/>
    <row r="10" spans="1:18" ht="14.45" customHeight="1">
      <c r="A10" s="1196" t="s">
        <v>277</v>
      </c>
      <c r="B10" s="1197"/>
      <c r="C10" s="1197"/>
      <c r="D10" s="1197"/>
      <c r="E10" s="1197"/>
      <c r="F10" s="1197"/>
      <c r="G10" s="1197"/>
      <c r="H10" s="1197"/>
      <c r="I10" s="1197"/>
      <c r="J10" s="1197"/>
      <c r="K10" s="1197"/>
      <c r="L10" s="1197"/>
      <c r="M10" s="1197"/>
      <c r="N10" s="1197"/>
      <c r="O10" s="1197"/>
      <c r="P10" s="1197"/>
      <c r="Q10" s="1197"/>
      <c r="R10" s="1198"/>
    </row>
    <row r="11" spans="1:18" ht="14.45" customHeight="1">
      <c r="A11" s="1199"/>
      <c r="B11" s="1200"/>
      <c r="C11" s="1200"/>
      <c r="D11" s="1200"/>
      <c r="E11" s="1200"/>
      <c r="F11" s="1200"/>
      <c r="G11" s="1200"/>
      <c r="H11" s="1200"/>
      <c r="I11" s="1200"/>
      <c r="J11" s="1200"/>
      <c r="K11" s="1200"/>
      <c r="L11" s="1200"/>
      <c r="M11" s="1200"/>
      <c r="N11" s="1200"/>
      <c r="O11" s="1200"/>
      <c r="P11" s="1200"/>
      <c r="Q11" s="1200"/>
      <c r="R11" s="1201"/>
    </row>
    <row r="12" spans="1:18" ht="39" customHeight="1" thickBot="1">
      <c r="A12" s="1202" t="s">
        <v>571</v>
      </c>
      <c r="B12" s="1203"/>
      <c r="C12" s="1203"/>
      <c r="D12" s="1203"/>
      <c r="E12" s="1203"/>
      <c r="F12" s="1203"/>
      <c r="G12" s="1203"/>
      <c r="H12" s="1203"/>
      <c r="I12" s="1203"/>
      <c r="J12" s="1203"/>
      <c r="K12" s="1203"/>
      <c r="L12" s="1203"/>
      <c r="M12" s="1203"/>
      <c r="N12" s="1203"/>
      <c r="O12" s="1203"/>
      <c r="P12" s="1203"/>
      <c r="Q12" s="1203"/>
      <c r="R12" s="1204"/>
    </row>
    <row r="13" spans="1:18" ht="11.1" customHeight="1" thickBot="1">
      <c r="A13" s="1107"/>
      <c r="B13" s="1170"/>
      <c r="C13" s="1170"/>
      <c r="D13" s="1170"/>
      <c r="E13" s="1170"/>
      <c r="F13" s="1170"/>
      <c r="G13" s="1170"/>
      <c r="H13" s="1170"/>
      <c r="I13" s="1170"/>
      <c r="J13" s="1170"/>
      <c r="K13" s="1170"/>
      <c r="L13" s="1170"/>
      <c r="M13" s="1170"/>
      <c r="N13" s="1170"/>
      <c r="O13" s="1170"/>
      <c r="P13" s="1170"/>
      <c r="Q13" s="1170"/>
      <c r="R13" s="1108"/>
    </row>
    <row r="14" spans="1:18" ht="15.75" customHeight="1">
      <c r="A14" s="1205" t="s">
        <v>268</v>
      </c>
      <c r="B14" s="1206"/>
      <c r="C14" s="1206"/>
      <c r="D14" s="1206"/>
      <c r="E14" s="1206"/>
      <c r="F14" s="1206"/>
      <c r="G14" s="1206"/>
      <c r="H14" s="1206"/>
      <c r="I14" s="1206"/>
      <c r="J14" s="1206"/>
      <c r="K14" s="1206"/>
      <c r="L14" s="1206"/>
      <c r="M14" s="1206"/>
      <c r="N14" s="1206"/>
      <c r="O14" s="1206"/>
      <c r="P14" s="1206"/>
      <c r="Q14" s="1206"/>
      <c r="R14" s="1207"/>
    </row>
    <row r="15" spans="1:18" ht="15.75" customHeight="1" thickBot="1">
      <c r="A15" s="1208"/>
      <c r="B15" s="1209"/>
      <c r="C15" s="1209"/>
      <c r="D15" s="1209"/>
      <c r="E15" s="1209"/>
      <c r="F15" s="1209"/>
      <c r="G15" s="1209"/>
      <c r="H15" s="1209"/>
      <c r="I15" s="1209"/>
      <c r="J15" s="1209"/>
      <c r="K15" s="1209"/>
      <c r="L15" s="1209"/>
      <c r="M15" s="1209"/>
      <c r="N15" s="1209"/>
      <c r="O15" s="1209"/>
      <c r="P15" s="1209"/>
      <c r="Q15" s="1209"/>
      <c r="R15" s="1210"/>
    </row>
    <row r="16" spans="1:18" ht="18" customHeight="1">
      <c r="A16" s="1211" t="s">
        <v>276</v>
      </c>
      <c r="B16" s="1212"/>
      <c r="C16" s="1212"/>
      <c r="D16" s="1212"/>
      <c r="E16" s="1212"/>
      <c r="F16" s="1212"/>
      <c r="G16" s="1212"/>
      <c r="H16" s="1212"/>
      <c r="I16" s="1212"/>
      <c r="J16" s="1212"/>
      <c r="K16" s="1213"/>
      <c r="L16" s="1214" t="s">
        <v>568</v>
      </c>
      <c r="M16" s="1214"/>
      <c r="N16" s="1214"/>
      <c r="O16" s="1214"/>
      <c r="P16" s="1214"/>
      <c r="Q16" s="1214"/>
      <c r="R16" s="1215"/>
    </row>
    <row r="17" spans="1:18" ht="18" customHeight="1">
      <c r="A17" s="1185" t="s">
        <v>139</v>
      </c>
      <c r="B17" s="1186"/>
      <c r="C17" s="1227"/>
      <c r="D17" s="1227"/>
      <c r="E17" s="1227"/>
      <c r="F17" s="1227"/>
      <c r="G17" s="143"/>
      <c r="H17" s="143"/>
      <c r="I17" s="143"/>
      <c r="J17" s="143"/>
      <c r="K17" s="144"/>
      <c r="L17" s="1228" t="s">
        <v>569</v>
      </c>
      <c r="M17" s="1228"/>
      <c r="N17" s="1228"/>
      <c r="O17" s="1228"/>
      <c r="P17" s="1228"/>
      <c r="Q17" s="1228"/>
      <c r="R17" s="1229"/>
    </row>
    <row r="18" spans="1:18" ht="18" customHeight="1" thickBot="1">
      <c r="A18" s="1187" t="s">
        <v>284</v>
      </c>
      <c r="B18" s="1188"/>
      <c r="C18" s="1188"/>
      <c r="D18" s="1188"/>
      <c r="E18" s="1188"/>
      <c r="F18" s="1188"/>
      <c r="G18" s="1188"/>
      <c r="H18" s="384"/>
      <c r="I18" s="384"/>
      <c r="J18" s="86" t="s">
        <v>143</v>
      </c>
      <c r="K18" s="87">
        <v>29</v>
      </c>
      <c r="L18" s="1189" t="s">
        <v>285</v>
      </c>
      <c r="M18" s="1189"/>
      <c r="N18" s="1189"/>
      <c r="O18" s="1189"/>
      <c r="P18" s="1189"/>
      <c r="Q18" s="1189"/>
      <c r="R18" s="1190"/>
    </row>
    <row r="19" spans="1:18" ht="15" customHeight="1" thickBot="1">
      <c r="A19" s="1191"/>
      <c r="B19" s="1192"/>
      <c r="C19" s="1192"/>
      <c r="D19" s="1192"/>
      <c r="E19" s="1192"/>
      <c r="F19" s="1192"/>
      <c r="G19" s="1192"/>
      <c r="H19" s="1192"/>
      <c r="I19" s="1192"/>
      <c r="J19" s="1192"/>
      <c r="K19" s="1192"/>
      <c r="L19" s="1192"/>
      <c r="M19" s="1192"/>
      <c r="N19" s="1192"/>
      <c r="O19" s="1192"/>
      <c r="P19" s="1192"/>
      <c r="Q19" s="1192"/>
      <c r="R19" s="1193"/>
    </row>
    <row r="20" spans="1:18" ht="18" customHeight="1" thickBot="1">
      <c r="A20" s="1147" t="s">
        <v>145</v>
      </c>
      <c r="B20" s="1148"/>
      <c r="C20" s="1148"/>
      <c r="D20" s="1148"/>
      <c r="E20" s="1148"/>
      <c r="F20" s="1148"/>
      <c r="G20" s="1148"/>
      <c r="H20" s="1148"/>
      <c r="I20" s="1148"/>
      <c r="J20" s="1148"/>
      <c r="K20" s="1194"/>
      <c r="L20" s="1147" t="s">
        <v>146</v>
      </c>
      <c r="M20" s="1148"/>
      <c r="N20" s="1148"/>
      <c r="O20" s="1148"/>
      <c r="P20" s="1148"/>
      <c r="Q20" s="1148"/>
      <c r="R20" s="1194"/>
    </row>
    <row r="21" spans="1:18" ht="18" customHeight="1">
      <c r="A21" s="1149" t="s">
        <v>269</v>
      </c>
      <c r="B21" s="1150"/>
      <c r="C21" s="1150"/>
      <c r="D21" s="1150"/>
      <c r="E21" s="1150"/>
      <c r="F21" s="1150"/>
      <c r="G21" s="1150"/>
      <c r="H21" s="1150"/>
      <c r="I21" s="1150"/>
      <c r="J21" s="1150"/>
      <c r="K21" s="1195"/>
      <c r="L21" s="1149" t="s">
        <v>272</v>
      </c>
      <c r="M21" s="1150"/>
      <c r="N21" s="1150"/>
      <c r="O21" s="1150"/>
      <c r="P21" s="1150"/>
      <c r="Q21" s="1150"/>
      <c r="R21" s="1195"/>
    </row>
    <row r="22" spans="1:18" ht="18" customHeight="1">
      <c r="A22" s="1176" t="s">
        <v>270</v>
      </c>
      <c r="B22" s="1177"/>
      <c r="C22" s="1177"/>
      <c r="D22" s="1177"/>
      <c r="E22" s="1177"/>
      <c r="F22" s="1177"/>
      <c r="G22" s="1177"/>
      <c r="H22" s="1177"/>
      <c r="I22" s="1177"/>
      <c r="J22" s="1177"/>
      <c r="K22" s="1178"/>
      <c r="L22" s="1176" t="s">
        <v>150</v>
      </c>
      <c r="M22" s="1177"/>
      <c r="N22" s="1177"/>
      <c r="O22" s="1177"/>
      <c r="P22" s="1177"/>
      <c r="Q22" s="1177"/>
      <c r="R22" s="1178"/>
    </row>
    <row r="23" spans="1:18" ht="18" customHeight="1">
      <c r="A23" s="1179"/>
      <c r="B23" s="1180"/>
      <c r="C23" s="1180"/>
      <c r="D23" s="1180"/>
      <c r="E23" s="1180"/>
      <c r="F23" s="1180"/>
      <c r="G23" s="1180"/>
      <c r="H23" s="1180"/>
      <c r="I23" s="1180"/>
      <c r="J23" s="1180"/>
      <c r="K23" s="1181"/>
      <c r="L23" s="1179"/>
      <c r="M23" s="1180"/>
      <c r="N23" s="1180"/>
      <c r="O23" s="1180"/>
      <c r="P23" s="1180"/>
      <c r="Q23" s="1180"/>
      <c r="R23" s="1181"/>
    </row>
    <row r="24" spans="1:18" ht="18" customHeight="1">
      <c r="A24" s="1364" t="s">
        <v>280</v>
      </c>
      <c r="B24" s="1365"/>
      <c r="C24" s="1365"/>
      <c r="D24" s="1365"/>
      <c r="E24" s="1365"/>
      <c r="F24" s="1365"/>
      <c r="G24" s="1365"/>
      <c r="H24" s="1365"/>
      <c r="I24" s="1365"/>
      <c r="J24" s="1365"/>
      <c r="K24" s="1366"/>
      <c r="L24" s="1165" t="s">
        <v>152</v>
      </c>
      <c r="M24" s="1166"/>
      <c r="N24" s="1166"/>
      <c r="O24" s="1166"/>
      <c r="P24" s="1166"/>
      <c r="Q24" s="1166"/>
      <c r="R24" s="1167"/>
    </row>
    <row r="25" spans="1:18" ht="18" customHeight="1" thickBot="1">
      <c r="A25" s="1135" t="s">
        <v>153</v>
      </c>
      <c r="B25" s="1136"/>
      <c r="C25" s="1136"/>
      <c r="D25" s="1136"/>
      <c r="E25" s="1136"/>
      <c r="F25" s="1136"/>
      <c r="G25" s="1136"/>
      <c r="H25" s="385"/>
      <c r="I25" s="385"/>
      <c r="J25" s="86" t="s">
        <v>143</v>
      </c>
      <c r="K25" s="89">
        <v>29</v>
      </c>
      <c r="L25" s="1135" t="s">
        <v>153</v>
      </c>
      <c r="M25" s="1136"/>
      <c r="N25" s="1136"/>
      <c r="O25" s="1136"/>
      <c r="P25" s="1136"/>
      <c r="Q25" s="86" t="s">
        <v>143</v>
      </c>
      <c r="R25" s="89">
        <v>29</v>
      </c>
    </row>
    <row r="26" spans="1:18" ht="11.1" customHeight="1" thickBot="1">
      <c r="A26" s="1168"/>
      <c r="B26" s="1169"/>
      <c r="C26" s="1169"/>
      <c r="D26" s="1169"/>
      <c r="E26" s="1169"/>
      <c r="F26" s="1169"/>
      <c r="G26" s="1169"/>
      <c r="H26" s="1169"/>
      <c r="I26" s="1169"/>
      <c r="J26" s="1169"/>
      <c r="K26" s="1169"/>
      <c r="L26" s="1170"/>
      <c r="M26" s="1170"/>
      <c r="N26" s="1170"/>
      <c r="O26" s="1170"/>
      <c r="P26" s="1170"/>
      <c r="Q26" s="1170"/>
      <c r="R26" s="1108"/>
    </row>
    <row r="27" spans="1:18" ht="18" customHeight="1">
      <c r="A27" s="1171" t="s">
        <v>154</v>
      </c>
      <c r="B27" s="1173" t="s">
        <v>155</v>
      </c>
      <c r="C27" s="1173" t="s">
        <v>156</v>
      </c>
      <c r="D27" s="1173" t="s">
        <v>157</v>
      </c>
      <c r="E27" s="1173" t="s">
        <v>573</v>
      </c>
      <c r="F27" s="1173" t="s">
        <v>158</v>
      </c>
      <c r="G27" s="1173" t="s">
        <v>159</v>
      </c>
      <c r="H27" s="1175" t="s">
        <v>160</v>
      </c>
      <c r="I27" s="1175" t="s">
        <v>574</v>
      </c>
      <c r="J27" s="1173" t="s">
        <v>161</v>
      </c>
      <c r="K27" s="1173" t="s">
        <v>162</v>
      </c>
      <c r="L27" s="1173" t="s">
        <v>163</v>
      </c>
      <c r="M27" s="1156" t="s">
        <v>164</v>
      </c>
      <c r="N27" s="1164"/>
      <c r="O27" s="1156" t="s">
        <v>165</v>
      </c>
      <c r="P27" s="1157"/>
      <c r="Q27" s="1158" t="s">
        <v>166</v>
      </c>
      <c r="R27" s="1159"/>
    </row>
    <row r="28" spans="1:18" ht="18" customHeight="1">
      <c r="A28" s="1172"/>
      <c r="B28" s="1174"/>
      <c r="C28" s="1174"/>
      <c r="D28" s="1174"/>
      <c r="E28" s="1174"/>
      <c r="F28" s="1174"/>
      <c r="G28" s="1174"/>
      <c r="H28" s="1173"/>
      <c r="I28" s="1173"/>
      <c r="J28" s="1174"/>
      <c r="K28" s="1174"/>
      <c r="L28" s="1174"/>
      <c r="M28" s="90" t="s">
        <v>159</v>
      </c>
      <c r="N28" s="91" t="s">
        <v>167</v>
      </c>
      <c r="O28" s="90" t="s">
        <v>159</v>
      </c>
      <c r="P28" s="90" t="s">
        <v>167</v>
      </c>
      <c r="Q28" s="1160"/>
      <c r="R28" s="1161"/>
    </row>
    <row r="29" spans="1:18" ht="18" customHeight="1">
      <c r="A29" s="92">
        <v>1</v>
      </c>
      <c r="B29" s="145" t="s">
        <v>572</v>
      </c>
      <c r="C29" s="97">
        <v>997222</v>
      </c>
      <c r="D29" s="146" t="s">
        <v>575</v>
      </c>
      <c r="E29" s="146">
        <v>390239</v>
      </c>
      <c r="F29" s="97"/>
      <c r="G29" s="97"/>
      <c r="H29" s="97">
        <v>7663644</v>
      </c>
      <c r="I29" s="150">
        <v>0.03</v>
      </c>
      <c r="J29" s="98">
        <f>+H29*I29</f>
        <v>229909.31999999998</v>
      </c>
      <c r="K29" s="97"/>
      <c r="L29" s="98">
        <f>J29-K29</f>
        <v>229909.31999999998</v>
      </c>
      <c r="M29" s="150">
        <v>0.09</v>
      </c>
      <c r="N29" s="387">
        <f>L29*M29</f>
        <v>20691.838799999998</v>
      </c>
      <c r="O29" s="150">
        <v>0.09</v>
      </c>
      <c r="P29" s="98">
        <f>L29*O29</f>
        <v>20691.838799999998</v>
      </c>
      <c r="Q29" s="1162">
        <f t="shared" ref="Q29:Q39" si="0">L29+N29+P29</f>
        <v>271292.9976</v>
      </c>
      <c r="R29" s="1163"/>
    </row>
    <row r="30" spans="1:18" ht="18" customHeight="1">
      <c r="A30" s="92"/>
      <c r="B30" s="145"/>
      <c r="C30" s="97"/>
      <c r="D30" s="146"/>
      <c r="E30" s="146"/>
      <c r="F30" s="97"/>
      <c r="G30" s="97"/>
      <c r="H30" s="97"/>
      <c r="I30" s="97"/>
      <c r="J30" s="98">
        <v>0</v>
      </c>
      <c r="K30" s="97"/>
      <c r="L30" s="98">
        <v>0</v>
      </c>
      <c r="M30" s="150"/>
      <c r="N30" s="387">
        <v>0</v>
      </c>
      <c r="O30" s="150"/>
      <c r="P30" s="98">
        <v>0</v>
      </c>
      <c r="Q30" s="1162">
        <v>0</v>
      </c>
      <c r="R30" s="1163"/>
    </row>
    <row r="31" spans="1:18" ht="18" customHeight="1">
      <c r="A31" s="92"/>
      <c r="B31" s="145"/>
      <c r="C31" s="97"/>
      <c r="D31" s="146"/>
      <c r="E31" s="146"/>
      <c r="F31" s="97"/>
      <c r="G31" s="97"/>
      <c r="H31" s="97"/>
      <c r="I31" s="97"/>
      <c r="J31" s="98">
        <f>H31*2.5%</f>
        <v>0</v>
      </c>
      <c r="K31" s="97"/>
      <c r="L31" s="97">
        <f t="shared" ref="L31:L39" si="1">J31-K31</f>
        <v>0</v>
      </c>
      <c r="M31" s="150"/>
      <c r="N31" s="386">
        <f>L31*M31</f>
        <v>0</v>
      </c>
      <c r="O31" s="150"/>
      <c r="P31" s="98">
        <f>L31*O31</f>
        <v>0</v>
      </c>
      <c r="Q31" s="1162">
        <f t="shared" si="0"/>
        <v>0</v>
      </c>
      <c r="R31" s="1163"/>
    </row>
    <row r="32" spans="1:18" ht="18" customHeight="1">
      <c r="A32" s="92"/>
      <c r="B32" s="97"/>
      <c r="C32" s="97"/>
      <c r="D32" s="97"/>
      <c r="E32" s="97"/>
      <c r="F32" s="97"/>
      <c r="G32" s="97"/>
      <c r="H32" s="97"/>
      <c r="I32" s="97"/>
      <c r="J32" s="97">
        <f t="shared" ref="J32:J39" si="2">H32*2%</f>
        <v>0</v>
      </c>
      <c r="K32" s="97"/>
      <c r="L32" s="97">
        <f t="shared" si="1"/>
        <v>0</v>
      </c>
      <c r="M32" s="97"/>
      <c r="N32" s="386">
        <f t="shared" ref="N32:N39" si="3">L32*M32/100</f>
        <v>0</v>
      </c>
      <c r="O32" s="97"/>
      <c r="P32" s="97">
        <f t="shared" ref="P32:P39" si="4">L32*O32/100</f>
        <v>0</v>
      </c>
      <c r="Q32" s="1154">
        <f t="shared" si="0"/>
        <v>0</v>
      </c>
      <c r="R32" s="1155"/>
    </row>
    <row r="33" spans="1:18" ht="18" customHeight="1">
      <c r="A33" s="92"/>
      <c r="B33" s="97"/>
      <c r="C33" s="97"/>
      <c r="D33" s="97"/>
      <c r="E33" s="97"/>
      <c r="F33" s="97"/>
      <c r="G33" s="97"/>
      <c r="H33" s="97"/>
      <c r="I33" s="97"/>
      <c r="J33" s="97">
        <f t="shared" si="2"/>
        <v>0</v>
      </c>
      <c r="K33" s="97"/>
      <c r="L33" s="97">
        <f t="shared" si="1"/>
        <v>0</v>
      </c>
      <c r="M33" s="97"/>
      <c r="N33" s="386">
        <f t="shared" si="3"/>
        <v>0</v>
      </c>
      <c r="O33" s="97"/>
      <c r="P33" s="97">
        <f t="shared" si="4"/>
        <v>0</v>
      </c>
      <c r="Q33" s="1154">
        <f t="shared" si="0"/>
        <v>0</v>
      </c>
      <c r="R33" s="1155"/>
    </row>
    <row r="34" spans="1:18" ht="18" customHeight="1">
      <c r="A34" s="92"/>
      <c r="B34" s="97"/>
      <c r="C34" s="97"/>
      <c r="D34" s="97"/>
      <c r="E34" s="97"/>
      <c r="F34" s="97"/>
      <c r="G34" s="97"/>
      <c r="H34" s="97"/>
      <c r="I34" s="97"/>
      <c r="J34" s="97">
        <f t="shared" si="2"/>
        <v>0</v>
      </c>
      <c r="K34" s="97"/>
      <c r="L34" s="97">
        <f t="shared" si="1"/>
        <v>0</v>
      </c>
      <c r="M34" s="97"/>
      <c r="N34" s="386">
        <f t="shared" si="3"/>
        <v>0</v>
      </c>
      <c r="O34" s="97"/>
      <c r="P34" s="97">
        <f t="shared" si="4"/>
        <v>0</v>
      </c>
      <c r="Q34" s="1154">
        <f t="shared" si="0"/>
        <v>0</v>
      </c>
      <c r="R34" s="1155"/>
    </row>
    <row r="35" spans="1:18" ht="18" customHeight="1">
      <c r="A35" s="92"/>
      <c r="B35" s="97"/>
      <c r="C35" s="97"/>
      <c r="D35" s="97"/>
      <c r="E35" s="97"/>
      <c r="F35" s="97"/>
      <c r="G35" s="97"/>
      <c r="H35" s="97"/>
      <c r="I35" s="97"/>
      <c r="J35" s="97">
        <f t="shared" si="2"/>
        <v>0</v>
      </c>
      <c r="K35" s="97"/>
      <c r="L35" s="97">
        <f t="shared" si="1"/>
        <v>0</v>
      </c>
      <c r="M35" s="97"/>
      <c r="N35" s="386">
        <f t="shared" si="3"/>
        <v>0</v>
      </c>
      <c r="O35" s="97"/>
      <c r="P35" s="97">
        <f t="shared" si="4"/>
        <v>0</v>
      </c>
      <c r="Q35" s="1154">
        <f t="shared" si="0"/>
        <v>0</v>
      </c>
      <c r="R35" s="1155"/>
    </row>
    <row r="36" spans="1:18" ht="18" customHeight="1">
      <c r="A36" s="92"/>
      <c r="B36" s="97"/>
      <c r="C36" s="97"/>
      <c r="D36" s="97"/>
      <c r="E36" s="97"/>
      <c r="F36" s="97"/>
      <c r="G36" s="97"/>
      <c r="H36" s="97"/>
      <c r="I36" s="97"/>
      <c r="J36" s="97">
        <f t="shared" si="2"/>
        <v>0</v>
      </c>
      <c r="K36" s="97"/>
      <c r="L36" s="97">
        <f t="shared" si="1"/>
        <v>0</v>
      </c>
      <c r="M36" s="97"/>
      <c r="N36" s="386">
        <f t="shared" si="3"/>
        <v>0</v>
      </c>
      <c r="O36" s="97"/>
      <c r="P36" s="97">
        <f t="shared" si="4"/>
        <v>0</v>
      </c>
      <c r="Q36" s="1154">
        <f t="shared" si="0"/>
        <v>0</v>
      </c>
      <c r="R36" s="1155"/>
    </row>
    <row r="37" spans="1:18" ht="18" customHeight="1">
      <c r="A37" s="92"/>
      <c r="B37" s="97"/>
      <c r="C37" s="97"/>
      <c r="D37" s="97"/>
      <c r="E37" s="97"/>
      <c r="F37" s="97"/>
      <c r="G37" s="97"/>
      <c r="H37" s="97"/>
      <c r="I37" s="97"/>
      <c r="J37" s="97">
        <f t="shared" si="2"/>
        <v>0</v>
      </c>
      <c r="K37" s="97"/>
      <c r="L37" s="97">
        <f t="shared" si="1"/>
        <v>0</v>
      </c>
      <c r="M37" s="97"/>
      <c r="N37" s="386">
        <f t="shared" si="3"/>
        <v>0</v>
      </c>
      <c r="O37" s="97"/>
      <c r="P37" s="97">
        <f t="shared" si="4"/>
        <v>0</v>
      </c>
      <c r="Q37" s="1154">
        <f t="shared" si="0"/>
        <v>0</v>
      </c>
      <c r="R37" s="1155"/>
    </row>
    <row r="38" spans="1:18" ht="18" customHeight="1">
      <c r="A38" s="92"/>
      <c r="B38" s="97"/>
      <c r="C38" s="97"/>
      <c r="D38" s="97"/>
      <c r="E38" s="97"/>
      <c r="F38" s="97"/>
      <c r="G38" s="97"/>
      <c r="H38" s="97"/>
      <c r="I38" s="97"/>
      <c r="J38" s="97">
        <f t="shared" si="2"/>
        <v>0</v>
      </c>
      <c r="K38" s="97"/>
      <c r="L38" s="97">
        <f t="shared" si="1"/>
        <v>0</v>
      </c>
      <c r="M38" s="97"/>
      <c r="N38" s="386">
        <f t="shared" si="3"/>
        <v>0</v>
      </c>
      <c r="O38" s="97"/>
      <c r="P38" s="97">
        <f t="shared" si="4"/>
        <v>0</v>
      </c>
      <c r="Q38" s="1154">
        <f t="shared" si="0"/>
        <v>0</v>
      </c>
      <c r="R38" s="1155"/>
    </row>
    <row r="39" spans="1:18" ht="18" customHeight="1" thickBot="1">
      <c r="A39" s="101"/>
      <c r="B39" s="102"/>
      <c r="C39" s="102"/>
      <c r="D39" s="102"/>
      <c r="E39" s="102"/>
      <c r="F39" s="102"/>
      <c r="G39" s="102"/>
      <c r="H39" s="102"/>
      <c r="I39" s="102"/>
      <c r="J39" s="102">
        <f t="shared" si="2"/>
        <v>0</v>
      </c>
      <c r="K39" s="102"/>
      <c r="L39" s="102">
        <f t="shared" si="1"/>
        <v>0</v>
      </c>
      <c r="M39" s="102"/>
      <c r="N39" s="388">
        <f t="shared" si="3"/>
        <v>0</v>
      </c>
      <c r="O39" s="102"/>
      <c r="P39" s="102">
        <f t="shared" si="4"/>
        <v>0</v>
      </c>
      <c r="Q39" s="1140">
        <f t="shared" si="0"/>
        <v>0</v>
      </c>
      <c r="R39" s="1141"/>
    </row>
    <row r="40" spans="1:18" ht="30" customHeight="1" thickBot="1">
      <c r="A40" s="1142" t="s">
        <v>166</v>
      </c>
      <c r="B40" s="1143"/>
      <c r="C40" s="1143"/>
      <c r="D40" s="1144"/>
      <c r="E40" s="389"/>
      <c r="F40" s="147">
        <f>SUM(F29:F39)</f>
        <v>0</v>
      </c>
      <c r="G40" s="147"/>
      <c r="H40" s="147">
        <f>SUM(H29:H39)</f>
        <v>7663644</v>
      </c>
      <c r="I40" s="391">
        <v>0.03</v>
      </c>
      <c r="J40" s="392">
        <f>+H40*I40</f>
        <v>229909.31999999998</v>
      </c>
      <c r="K40" s="147">
        <f>SUM(K29:K39)</f>
        <v>0</v>
      </c>
      <c r="L40" s="147">
        <f>SUM(L29:L39)</f>
        <v>229909.31999999998</v>
      </c>
      <c r="M40" s="147"/>
      <c r="N40" s="390">
        <f>SUM(N29:N39)</f>
        <v>20691.838799999998</v>
      </c>
      <c r="O40" s="147"/>
      <c r="P40" s="149">
        <f>SUM(P29:P39)</f>
        <v>20691.838799999998</v>
      </c>
      <c r="Q40" s="1222">
        <f>SUM(Q29:R39)</f>
        <v>271292.9976</v>
      </c>
      <c r="R40" s="1223"/>
    </row>
    <row r="41" spans="1:18" ht="18" customHeight="1" thickBot="1">
      <c r="A41" s="1147" t="s">
        <v>170</v>
      </c>
      <c r="B41" s="1148"/>
      <c r="C41" s="1148"/>
      <c r="D41" s="1148"/>
      <c r="E41" s="1148"/>
      <c r="F41" s="1148"/>
      <c r="G41" s="1148"/>
      <c r="H41" s="1148"/>
      <c r="I41" s="1148"/>
      <c r="J41" s="1148"/>
      <c r="K41" s="1148"/>
      <c r="L41" s="1148"/>
      <c r="M41" s="1149" t="s">
        <v>171</v>
      </c>
      <c r="N41" s="1150"/>
      <c r="O41" s="1150"/>
      <c r="P41" s="1151"/>
      <c r="Q41" s="1224">
        <f>L40</f>
        <v>229909.31999999998</v>
      </c>
      <c r="R41" s="1225"/>
    </row>
    <row r="42" spans="1:18" ht="18" customHeight="1">
      <c r="A42" s="1128" t="s">
        <v>576</v>
      </c>
      <c r="B42" s="1129"/>
      <c r="C42" s="1129"/>
      <c r="D42" s="1129"/>
      <c r="E42" s="1129"/>
      <c r="F42" s="1129"/>
      <c r="G42" s="1129"/>
      <c r="H42" s="1129"/>
      <c r="I42" s="1129"/>
      <c r="J42" s="1129"/>
      <c r="K42" s="1129"/>
      <c r="L42" s="1129"/>
      <c r="M42" s="1130" t="s">
        <v>164</v>
      </c>
      <c r="N42" s="1131"/>
      <c r="O42" s="1131"/>
      <c r="P42" s="1132"/>
      <c r="Q42" s="1133">
        <f>N40</f>
        <v>20691.838799999998</v>
      </c>
      <c r="R42" s="1226"/>
    </row>
    <row r="43" spans="1:18" ht="18" customHeight="1">
      <c r="A43" s="1118"/>
      <c r="B43" s="1119"/>
      <c r="C43" s="1119"/>
      <c r="D43" s="1119"/>
      <c r="E43" s="1119"/>
      <c r="F43" s="1119"/>
      <c r="G43" s="1119"/>
      <c r="H43" s="1119"/>
      <c r="I43" s="1119"/>
      <c r="J43" s="1119"/>
      <c r="K43" s="1119"/>
      <c r="L43" s="1119"/>
      <c r="M43" s="1130" t="s">
        <v>165</v>
      </c>
      <c r="N43" s="1131"/>
      <c r="O43" s="1131"/>
      <c r="P43" s="1132"/>
      <c r="Q43" s="1133">
        <f>P40</f>
        <v>20691.838799999998</v>
      </c>
      <c r="R43" s="1226"/>
    </row>
    <row r="44" spans="1:18" ht="18" customHeight="1">
      <c r="A44" s="1118"/>
      <c r="B44" s="1119"/>
      <c r="C44" s="1119"/>
      <c r="D44" s="1119"/>
      <c r="E44" s="1119"/>
      <c r="F44" s="1119"/>
      <c r="G44" s="1119"/>
      <c r="H44" s="1119"/>
      <c r="I44" s="1119"/>
      <c r="J44" s="1119"/>
      <c r="K44" s="1119"/>
      <c r="L44" s="1119"/>
      <c r="M44" s="1130" t="s">
        <v>274</v>
      </c>
      <c r="N44" s="1131"/>
      <c r="O44" s="1131"/>
      <c r="P44" s="1132"/>
      <c r="Q44" s="1133" t="s">
        <v>102</v>
      </c>
      <c r="R44" s="1226"/>
    </row>
    <row r="45" spans="1:18" ht="18" customHeight="1" thickBot="1">
      <c r="A45" s="1092"/>
      <c r="B45" s="1093"/>
      <c r="C45" s="1093"/>
      <c r="D45" s="1093"/>
      <c r="E45" s="1093"/>
      <c r="F45" s="1093"/>
      <c r="G45" s="1093"/>
      <c r="H45" s="1119"/>
      <c r="I45" s="1119"/>
      <c r="J45" s="1119"/>
      <c r="K45" s="1119"/>
      <c r="L45" s="1119"/>
      <c r="M45" s="1135" t="s">
        <v>176</v>
      </c>
      <c r="N45" s="1136"/>
      <c r="O45" s="1136"/>
      <c r="P45" s="1137"/>
      <c r="Q45" s="1220">
        <f>+Q41+Q42+Q43</f>
        <v>271292.9976</v>
      </c>
      <c r="R45" s="1221"/>
    </row>
    <row r="46" spans="1:18" ht="18" customHeight="1" thickBot="1">
      <c r="A46" s="1096" t="s">
        <v>177</v>
      </c>
      <c r="B46" s="1097"/>
      <c r="C46" s="1097"/>
      <c r="D46" s="1097"/>
      <c r="E46" s="1097"/>
      <c r="F46" s="1097"/>
      <c r="G46" s="1097"/>
      <c r="H46" s="1097"/>
      <c r="I46" s="1370"/>
      <c r="J46" s="1098"/>
      <c r="K46" s="1099"/>
      <c r="L46" s="1100"/>
      <c r="M46" s="1105"/>
      <c r="N46" s="1105"/>
      <c r="O46" s="1105"/>
      <c r="P46" s="1106"/>
      <c r="Q46" s="1107"/>
      <c r="R46" s="1108"/>
    </row>
    <row r="47" spans="1:18" ht="18" customHeight="1">
      <c r="A47" s="1367" t="s">
        <v>279</v>
      </c>
      <c r="B47" s="1368"/>
      <c r="C47" s="1368"/>
      <c r="D47" s="1368"/>
      <c r="E47" s="1368"/>
      <c r="F47" s="1368"/>
      <c r="G47" s="1368"/>
      <c r="H47" s="1368"/>
      <c r="I47" s="1369"/>
      <c r="J47" s="1104"/>
      <c r="K47" s="1102"/>
      <c r="L47" s="1103"/>
      <c r="M47" s="1112" t="s">
        <v>180</v>
      </c>
      <c r="N47" s="1113"/>
      <c r="O47" s="1113"/>
      <c r="P47" s="1113"/>
      <c r="Q47" s="1113"/>
      <c r="R47" s="1114"/>
    </row>
    <row r="48" spans="1:18" ht="28.15" customHeight="1">
      <c r="A48" s="1371" t="s">
        <v>181</v>
      </c>
      <c r="B48" s="1372"/>
      <c r="C48" s="1372"/>
      <c r="D48" s="1372"/>
      <c r="E48" s="1372"/>
      <c r="F48" s="1372"/>
      <c r="G48" s="1372"/>
      <c r="H48" s="1372"/>
      <c r="I48" s="1373"/>
      <c r="J48" s="1104"/>
      <c r="K48" s="1102"/>
      <c r="L48" s="1103"/>
      <c r="M48" s="1380" t="s">
        <v>271</v>
      </c>
      <c r="N48" s="1381"/>
      <c r="O48" s="1381"/>
      <c r="P48" s="1381"/>
      <c r="Q48" s="1381"/>
      <c r="R48" s="1382"/>
    </row>
    <row r="49" spans="1:18" ht="18" customHeight="1">
      <c r="A49" s="1374" t="s">
        <v>577</v>
      </c>
      <c r="B49" s="1375"/>
      <c r="C49" s="1375"/>
      <c r="D49" s="1375"/>
      <c r="E49" s="1375"/>
      <c r="F49" s="1375"/>
      <c r="G49" s="1375"/>
      <c r="H49" s="1375"/>
      <c r="I49" s="1376"/>
      <c r="J49" s="1104"/>
      <c r="K49" s="1102"/>
      <c r="L49" s="1103"/>
      <c r="M49" s="1125"/>
      <c r="N49" s="1126"/>
      <c r="O49" s="1126"/>
      <c r="P49" s="1126"/>
      <c r="Q49" s="1126"/>
      <c r="R49" s="1127"/>
    </row>
    <row r="50" spans="1:18" ht="18" customHeight="1">
      <c r="A50" s="1374"/>
      <c r="B50" s="1375"/>
      <c r="C50" s="1375"/>
      <c r="D50" s="1375"/>
      <c r="E50" s="1375"/>
      <c r="F50" s="1375"/>
      <c r="G50" s="1375"/>
      <c r="H50" s="1375"/>
      <c r="I50" s="1376"/>
      <c r="J50" s="1104"/>
      <c r="K50" s="1102"/>
      <c r="L50" s="1103"/>
      <c r="M50" s="1125"/>
      <c r="N50" s="1126"/>
      <c r="O50" s="1126"/>
      <c r="P50" s="1126"/>
      <c r="Q50" s="1126"/>
      <c r="R50" s="1127"/>
    </row>
    <row r="51" spans="1:18" ht="18" customHeight="1">
      <c r="A51" s="1374"/>
      <c r="B51" s="1375"/>
      <c r="C51" s="1375"/>
      <c r="D51" s="1375"/>
      <c r="E51" s="1375"/>
      <c r="F51" s="1375"/>
      <c r="G51" s="1375"/>
      <c r="H51" s="1375"/>
      <c r="I51" s="1376"/>
      <c r="J51" s="1104"/>
      <c r="K51" s="1102"/>
      <c r="L51" s="1103"/>
      <c r="M51" s="1125"/>
      <c r="N51" s="1126"/>
      <c r="O51" s="1126"/>
      <c r="P51" s="1126"/>
      <c r="Q51" s="1126"/>
      <c r="R51" s="1127"/>
    </row>
    <row r="52" spans="1:18" ht="18" customHeight="1">
      <c r="A52" s="1374"/>
      <c r="B52" s="1375"/>
      <c r="C52" s="1375"/>
      <c r="D52" s="1375"/>
      <c r="E52" s="1375"/>
      <c r="F52" s="1375"/>
      <c r="G52" s="1375"/>
      <c r="H52" s="1375"/>
      <c r="I52" s="1376"/>
      <c r="J52" s="1104"/>
      <c r="K52" s="1102"/>
      <c r="L52" s="1103"/>
      <c r="M52" s="1125"/>
      <c r="N52" s="1126"/>
      <c r="O52" s="1126"/>
      <c r="P52" s="1126"/>
      <c r="Q52" s="1126"/>
      <c r="R52" s="1127"/>
    </row>
    <row r="53" spans="1:18" ht="18" customHeight="1" thickBot="1">
      <c r="A53" s="1377"/>
      <c r="B53" s="1378"/>
      <c r="C53" s="1378"/>
      <c r="D53" s="1378"/>
      <c r="E53" s="1378"/>
      <c r="F53" s="1378"/>
      <c r="G53" s="1378"/>
      <c r="H53" s="1378"/>
      <c r="I53" s="1379"/>
      <c r="J53" s="1092" t="s">
        <v>184</v>
      </c>
      <c r="K53" s="1093"/>
      <c r="L53" s="1094"/>
      <c r="M53" s="1092" t="s">
        <v>185</v>
      </c>
      <c r="N53" s="1093"/>
      <c r="O53" s="1093"/>
      <c r="P53" s="1093"/>
      <c r="Q53" s="1093"/>
      <c r="R53" s="1094"/>
    </row>
    <row r="59" spans="1:18" ht="26.25">
      <c r="D59" s="1095"/>
      <c r="E59" s="1095"/>
      <c r="F59" s="1095"/>
      <c r="G59" s="1095"/>
      <c r="H59" s="1095"/>
      <c r="I59" s="1095"/>
      <c r="J59" s="1095"/>
      <c r="K59" s="1095"/>
      <c r="L59" s="1095"/>
    </row>
  </sheetData>
  <mergeCells count="76">
    <mergeCell ref="J53:L53"/>
    <mergeCell ref="M53:R53"/>
    <mergeCell ref="D59:L59"/>
    <mergeCell ref="E27:E28"/>
    <mergeCell ref="I27:I28"/>
    <mergeCell ref="A47:I47"/>
    <mergeCell ref="A46:I46"/>
    <mergeCell ref="A48:I48"/>
    <mergeCell ref="A49:I53"/>
    <mergeCell ref="J46:L52"/>
    <mergeCell ref="M46:P46"/>
    <mergeCell ref="Q46:R46"/>
    <mergeCell ref="M47:R47"/>
    <mergeCell ref="M48:R48"/>
    <mergeCell ref="M49:R52"/>
    <mergeCell ref="A42:L45"/>
    <mergeCell ref="M45:P45"/>
    <mergeCell ref="Q45:R45"/>
    <mergeCell ref="Q39:R39"/>
    <mergeCell ref="A40:D40"/>
    <mergeCell ref="Q40:R40"/>
    <mergeCell ref="A41:L41"/>
    <mergeCell ref="M41:P41"/>
    <mergeCell ref="Q41:R41"/>
    <mergeCell ref="M42:P42"/>
    <mergeCell ref="Q42:R42"/>
    <mergeCell ref="M43:P43"/>
    <mergeCell ref="Q43:R43"/>
    <mergeCell ref="M44:P44"/>
    <mergeCell ref="Q44:R44"/>
    <mergeCell ref="Q38:R38"/>
    <mergeCell ref="O27:P27"/>
    <mergeCell ref="Q27:R28"/>
    <mergeCell ref="Q29:R29"/>
    <mergeCell ref="Q30:R30"/>
    <mergeCell ref="Q31:R31"/>
    <mergeCell ref="Q32:R32"/>
    <mergeCell ref="Q33:R33"/>
    <mergeCell ref="Q34:R34"/>
    <mergeCell ref="Q35:R35"/>
    <mergeCell ref="Q36:R36"/>
    <mergeCell ref="Q37:R37"/>
    <mergeCell ref="M27:N27"/>
    <mergeCell ref="A24:K24"/>
    <mergeCell ref="L24:R24"/>
    <mergeCell ref="A25:G25"/>
    <mergeCell ref="L25:P25"/>
    <mergeCell ref="A26:R26"/>
    <mergeCell ref="A27:A28"/>
    <mergeCell ref="B27:B28"/>
    <mergeCell ref="C27:C28"/>
    <mergeCell ref="D27:D28"/>
    <mergeCell ref="F27:F28"/>
    <mergeCell ref="G27:G28"/>
    <mergeCell ref="H27:H28"/>
    <mergeCell ref="J27:J28"/>
    <mergeCell ref="K27:K28"/>
    <mergeCell ref="L27:L28"/>
    <mergeCell ref="A20:K20"/>
    <mergeCell ref="L20:R20"/>
    <mergeCell ref="A21:K21"/>
    <mergeCell ref="L21:R21"/>
    <mergeCell ref="A22:K23"/>
    <mergeCell ref="L22:R23"/>
    <mergeCell ref="A19:R19"/>
    <mergeCell ref="A10:R11"/>
    <mergeCell ref="A12:R12"/>
    <mergeCell ref="A13:R13"/>
    <mergeCell ref="A14:R15"/>
    <mergeCell ref="A16:K16"/>
    <mergeCell ref="L16:R16"/>
    <mergeCell ref="A17:B17"/>
    <mergeCell ref="C17:F17"/>
    <mergeCell ref="L17:R17"/>
    <mergeCell ref="A18:G18"/>
    <mergeCell ref="L18:R18"/>
  </mergeCells>
  <pageMargins left="0.25" right="0.35" top="1.2" bottom="0.75" header="0.3" footer="0.3"/>
  <pageSetup paperSize="9" scale="65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topLeftCell="A42" workbookViewId="0">
      <selection activeCell="A42" sqref="A42"/>
    </sheetView>
  </sheetViews>
  <sheetFormatPr defaultRowHeight="1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B1:L54"/>
  <sheetViews>
    <sheetView workbookViewId="0">
      <selection sqref="A1:XFD1048576"/>
    </sheetView>
  </sheetViews>
  <sheetFormatPr defaultColWidth="9.140625" defaultRowHeight="15"/>
  <cols>
    <col min="1" max="1" width="2.7109375" style="398" customWidth="1"/>
    <col min="2" max="2" width="11.85546875" style="398" customWidth="1"/>
    <col min="3" max="3" width="6.140625" style="398" customWidth="1"/>
    <col min="4" max="4" width="12" style="398" customWidth="1"/>
    <col min="5" max="5" width="11.140625" style="398" customWidth="1"/>
    <col min="6" max="6" width="17.7109375" style="398" customWidth="1"/>
    <col min="7" max="7" width="0.85546875" style="398" customWidth="1"/>
    <col min="8" max="8" width="9.42578125" style="398" customWidth="1"/>
    <col min="9" max="9" width="11.85546875" style="398" customWidth="1"/>
    <col min="10" max="10" width="17.85546875" style="399" customWidth="1"/>
    <col min="11" max="11" width="10.85546875" style="399" customWidth="1"/>
    <col min="12" max="12" width="19.85546875" style="398" customWidth="1"/>
    <col min="13" max="16384" width="9.140625" style="398"/>
  </cols>
  <sheetData>
    <row r="1" spans="2:12" s="394" customFormat="1" ht="18.75" customHeight="1">
      <c r="B1" s="393"/>
      <c r="J1" s="395"/>
      <c r="K1" s="395"/>
      <c r="L1" s="396"/>
    </row>
    <row r="2" spans="2:12" ht="22.15" customHeight="1">
      <c r="B2" s="397" t="s">
        <v>451</v>
      </c>
    </row>
    <row r="3" spans="2:12" ht="22.15" customHeight="1">
      <c r="B3" s="400" t="s">
        <v>578</v>
      </c>
      <c r="C3" s="394"/>
      <c r="E3" s="394"/>
    </row>
    <row r="4" spans="2:12" ht="22.15" customHeight="1">
      <c r="B4" s="400" t="s">
        <v>579</v>
      </c>
      <c r="C4" s="394"/>
    </row>
    <row r="5" spans="2:12" ht="22.15" customHeight="1">
      <c r="B5" s="400" t="s">
        <v>580</v>
      </c>
      <c r="C5" s="394"/>
    </row>
    <row r="6" spans="2:12" ht="6" customHeight="1"/>
    <row r="7" spans="2:12" ht="22.15" customHeight="1">
      <c r="B7" s="394"/>
      <c r="C7" s="394"/>
      <c r="E7" s="1412" t="s">
        <v>7</v>
      </c>
      <c r="F7" s="1412"/>
      <c r="G7" s="1412"/>
      <c r="H7" s="1412"/>
      <c r="I7" s="1412"/>
      <c r="J7" s="1412"/>
      <c r="K7" s="401"/>
    </row>
    <row r="8" spans="2:12" s="402" customFormat="1" ht="25.15" customHeight="1">
      <c r="B8" s="1413" t="s">
        <v>581</v>
      </c>
      <c r="C8" s="1414"/>
      <c r="D8" s="1413" t="s">
        <v>582</v>
      </c>
      <c r="E8" s="1414"/>
      <c r="F8" s="1417" t="s">
        <v>583</v>
      </c>
      <c r="G8" s="1418"/>
      <c r="H8" s="1418"/>
      <c r="I8" s="1419"/>
      <c r="J8" s="1420" t="s">
        <v>584</v>
      </c>
      <c r="K8" s="1420" t="s">
        <v>389</v>
      </c>
      <c r="L8" s="1421" t="s">
        <v>585</v>
      </c>
    </row>
    <row r="9" spans="2:12" s="402" customFormat="1" ht="25.15" customHeight="1">
      <c r="B9" s="1415"/>
      <c r="C9" s="1416"/>
      <c r="D9" s="1415"/>
      <c r="E9" s="1416"/>
      <c r="F9" s="403" t="s">
        <v>586</v>
      </c>
      <c r="G9" s="1417" t="s">
        <v>587</v>
      </c>
      <c r="H9" s="1418"/>
      <c r="I9" s="1419"/>
      <c r="J9" s="1420"/>
      <c r="K9" s="1420"/>
      <c r="L9" s="1422"/>
    </row>
    <row r="10" spans="2:12" s="402" customFormat="1" ht="25.15" customHeight="1">
      <c r="B10" s="1423" t="s">
        <v>588</v>
      </c>
      <c r="C10" s="1424"/>
      <c r="D10" s="1425"/>
      <c r="E10" s="1424"/>
      <c r="F10" s="503" t="s">
        <v>667</v>
      </c>
      <c r="G10" s="1426">
        <v>43316</v>
      </c>
      <c r="H10" s="1427"/>
      <c r="I10" s="1424"/>
      <c r="J10" s="404">
        <v>7087300</v>
      </c>
      <c r="K10" s="405">
        <v>0.02</v>
      </c>
      <c r="L10" s="406">
        <f>J10*K10</f>
        <v>141746</v>
      </c>
    </row>
    <row r="11" spans="2:12" ht="9" customHeight="1"/>
    <row r="12" spans="2:12" ht="18.75" customHeight="1">
      <c r="B12" s="1409" t="s">
        <v>589</v>
      </c>
      <c r="C12" s="1410"/>
      <c r="D12" s="1410"/>
      <c r="E12" s="1410"/>
      <c r="F12" s="1411"/>
      <c r="H12" s="1409" t="s">
        <v>590</v>
      </c>
      <c r="I12" s="1410"/>
      <c r="J12" s="1410"/>
      <c r="K12" s="1410"/>
      <c r="L12" s="1411"/>
    </row>
    <row r="13" spans="2:12" s="402" customFormat="1" ht="25.15" customHeight="1">
      <c r="B13" s="407" t="s">
        <v>591</v>
      </c>
      <c r="C13" s="408"/>
      <c r="D13" s="409"/>
      <c r="E13" s="409"/>
      <c r="F13" s="410"/>
      <c r="H13" s="411" t="s">
        <v>592</v>
      </c>
      <c r="J13" s="412" t="s">
        <v>593</v>
      </c>
      <c r="K13" s="413"/>
      <c r="L13" s="410"/>
    </row>
    <row r="14" spans="2:12" s="402" customFormat="1" ht="25.15" customHeight="1">
      <c r="B14" s="407"/>
      <c r="C14" s="408"/>
      <c r="D14" s="408"/>
      <c r="E14" s="408"/>
      <c r="F14" s="414"/>
      <c r="H14" s="411" t="s">
        <v>594</v>
      </c>
      <c r="I14" s="409"/>
      <c r="J14" s="412" t="s">
        <v>595</v>
      </c>
      <c r="K14" s="413"/>
      <c r="L14" s="410"/>
    </row>
    <row r="15" spans="2:12" s="402" customFormat="1" ht="25.15" customHeight="1">
      <c r="B15" s="407" t="s">
        <v>596</v>
      </c>
      <c r="C15" s="408"/>
      <c r="D15" s="408"/>
      <c r="E15" s="408"/>
      <c r="F15" s="414"/>
      <c r="H15" s="411" t="s">
        <v>597</v>
      </c>
      <c r="I15" s="409"/>
      <c r="J15" s="412" t="s">
        <v>598</v>
      </c>
      <c r="K15" s="413"/>
      <c r="L15" s="410"/>
    </row>
    <row r="16" spans="2:12" s="402" customFormat="1" ht="25.15" customHeight="1">
      <c r="B16" s="407" t="s">
        <v>599</v>
      </c>
      <c r="C16" s="408"/>
      <c r="D16" s="408"/>
      <c r="E16" s="408"/>
      <c r="F16" s="414"/>
      <c r="H16" s="411" t="s">
        <v>600</v>
      </c>
      <c r="I16" s="409"/>
      <c r="J16" s="415">
        <v>1415</v>
      </c>
      <c r="K16" s="413"/>
      <c r="L16" s="410"/>
    </row>
    <row r="17" spans="2:12" s="402" customFormat="1" ht="25.15" customHeight="1">
      <c r="B17" s="407"/>
      <c r="C17" s="408"/>
      <c r="D17" s="408"/>
      <c r="E17" s="408"/>
      <c r="F17" s="414"/>
      <c r="H17" s="411" t="s">
        <v>601</v>
      </c>
      <c r="I17" s="409"/>
      <c r="J17" s="416">
        <v>14</v>
      </c>
      <c r="K17" s="413"/>
      <c r="L17" s="410"/>
    </row>
    <row r="18" spans="2:12" s="402" customFormat="1" ht="25.15" customHeight="1">
      <c r="B18" s="407" t="s">
        <v>602</v>
      </c>
      <c r="C18" s="408"/>
      <c r="D18" s="400"/>
      <c r="E18" s="417" t="s">
        <v>603</v>
      </c>
      <c r="F18" s="418">
        <v>36</v>
      </c>
      <c r="H18" s="411"/>
      <c r="I18" s="409"/>
      <c r="J18" s="419"/>
      <c r="K18" s="413"/>
      <c r="L18" s="410"/>
    </row>
    <row r="19" spans="2:12" s="402" customFormat="1" ht="25.15" customHeight="1">
      <c r="B19" s="420" t="s">
        <v>604</v>
      </c>
      <c r="C19" s="421"/>
      <c r="D19" s="421"/>
      <c r="E19" s="422" t="s">
        <v>605</v>
      </c>
      <c r="F19" s="423"/>
      <c r="H19" s="424"/>
      <c r="I19" s="425"/>
      <c r="J19" s="426"/>
      <c r="K19" s="426"/>
      <c r="L19" s="427"/>
    </row>
    <row r="20" spans="2:12" ht="3" customHeight="1"/>
    <row r="21" spans="2:12" ht="25.15" customHeight="1">
      <c r="B21" s="1395" t="s">
        <v>606</v>
      </c>
      <c r="C21" s="1395"/>
      <c r="D21" s="1395"/>
      <c r="E21" s="1395"/>
      <c r="F21" s="1395"/>
      <c r="G21" s="1395"/>
      <c r="H21" s="1395"/>
      <c r="I21" s="1395"/>
      <c r="J21" s="1395"/>
      <c r="K21" s="1395"/>
      <c r="L21" s="1395"/>
    </row>
    <row r="22" spans="2:12" ht="25.15" customHeight="1">
      <c r="B22" s="398" t="s">
        <v>607</v>
      </c>
    </row>
    <row r="23" spans="2:12" ht="7.5" customHeight="1"/>
    <row r="24" spans="2:12" s="430" customFormat="1" ht="82.15" customHeight="1">
      <c r="B24" s="1396" t="s">
        <v>608</v>
      </c>
      <c r="C24" s="1397"/>
      <c r="D24" s="1400" t="s">
        <v>609</v>
      </c>
      <c r="E24" s="1401"/>
      <c r="F24" s="428" t="s">
        <v>610</v>
      </c>
      <c r="G24" s="429"/>
      <c r="H24" s="1404" t="s">
        <v>274</v>
      </c>
      <c r="I24" s="1405"/>
      <c r="J24" s="1405"/>
      <c r="K24" s="1406"/>
      <c r="L24" s="428" t="s">
        <v>611</v>
      </c>
    </row>
    <row r="25" spans="2:12" s="433" customFormat="1" ht="25.15" customHeight="1">
      <c r="B25" s="1398"/>
      <c r="C25" s="1399"/>
      <c r="D25" s="1402"/>
      <c r="E25" s="1403"/>
      <c r="F25" s="431" t="s">
        <v>612</v>
      </c>
      <c r="G25" s="432"/>
      <c r="H25" s="1407" t="s">
        <v>613</v>
      </c>
      <c r="I25" s="1408"/>
      <c r="J25" s="1407" t="s">
        <v>614</v>
      </c>
      <c r="K25" s="1408"/>
      <c r="L25" s="431" t="s">
        <v>612</v>
      </c>
    </row>
    <row r="26" spans="2:12" ht="8.25" customHeight="1">
      <c r="B26" s="434"/>
      <c r="C26" s="434"/>
      <c r="D26" s="435"/>
      <c r="E26" s="436"/>
      <c r="F26" s="437"/>
      <c r="G26" s="437"/>
      <c r="H26" s="437"/>
      <c r="I26" s="437"/>
      <c r="J26" s="438"/>
      <c r="K26" s="438"/>
      <c r="L26" s="437"/>
    </row>
    <row r="27" spans="2:12" s="442" customFormat="1" ht="25.15" customHeight="1">
      <c r="B27" s="1384">
        <v>997222</v>
      </c>
      <c r="C27" s="1385"/>
      <c r="D27" s="1386" t="s">
        <v>615</v>
      </c>
      <c r="E27" s="1387"/>
      <c r="F27" s="439">
        <f>L10</f>
        <v>141746</v>
      </c>
      <c r="G27" s="440"/>
      <c r="H27" s="1388">
        <v>0.18</v>
      </c>
      <c r="I27" s="1389"/>
      <c r="J27" s="1390">
        <f>+F27*H27</f>
        <v>25514.28</v>
      </c>
      <c r="K27" s="1391"/>
      <c r="L27" s="441">
        <f>F27+J27</f>
        <v>167260.28</v>
      </c>
    </row>
    <row r="28" spans="2:12" ht="6" customHeight="1" thickBot="1">
      <c r="F28" s="437"/>
      <c r="G28" s="437"/>
      <c r="H28" s="437"/>
      <c r="I28" s="437"/>
      <c r="J28" s="438"/>
      <c r="K28" s="438"/>
      <c r="L28" s="437"/>
    </row>
    <row r="29" spans="2:12" s="402" customFormat="1" ht="25.15" customHeight="1" thickBot="1">
      <c r="E29" s="443" t="s">
        <v>616</v>
      </c>
      <c r="F29" s="444"/>
      <c r="G29" s="444"/>
      <c r="H29" s="444"/>
      <c r="I29" s="444"/>
      <c r="J29" s="1392">
        <f>L27</f>
        <v>167260.28</v>
      </c>
      <c r="K29" s="1392"/>
      <c r="L29" s="445" t="s">
        <v>617</v>
      </c>
    </row>
    <row r="30" spans="2:12" s="446" customFormat="1" ht="3.75" customHeight="1">
      <c r="E30" s="447"/>
      <c r="F30" s="447"/>
      <c r="G30" s="447"/>
      <c r="H30" s="447"/>
      <c r="I30" s="448"/>
      <c r="J30" s="449"/>
      <c r="K30" s="449"/>
    </row>
    <row r="31" spans="2:12" s="446" customFormat="1" ht="22.15" customHeight="1">
      <c r="B31" s="448" t="s">
        <v>634</v>
      </c>
      <c r="E31" s="447"/>
      <c r="F31" s="447"/>
      <c r="G31" s="447"/>
      <c r="H31" s="447"/>
      <c r="I31" s="448"/>
      <c r="J31" s="449"/>
      <c r="K31" s="449"/>
    </row>
    <row r="32" spans="2:12" s="446" customFormat="1" ht="6" customHeight="1">
      <c r="E32" s="447"/>
      <c r="F32" s="447"/>
      <c r="G32" s="447"/>
      <c r="H32" s="447"/>
      <c r="I32" s="448"/>
      <c r="J32" s="449"/>
      <c r="K32" s="449"/>
    </row>
    <row r="33" spans="2:12" s="446" customFormat="1" ht="22.15" customHeight="1">
      <c r="B33" s="450" t="s">
        <v>618</v>
      </c>
      <c r="C33" s="451"/>
      <c r="D33" s="451"/>
      <c r="E33" s="452" t="s">
        <v>619</v>
      </c>
      <c r="F33" s="452"/>
      <c r="G33" s="452"/>
      <c r="H33" s="452"/>
      <c r="I33" s="452"/>
      <c r="J33" s="453"/>
      <c r="K33" s="453"/>
      <c r="L33" s="454"/>
    </row>
    <row r="34" spans="2:12" ht="22.15" customHeight="1">
      <c r="B34" s="455" t="s">
        <v>620</v>
      </c>
      <c r="C34" s="442"/>
      <c r="D34" s="442"/>
      <c r="E34" s="456" t="s">
        <v>621</v>
      </c>
      <c r="F34" s="456"/>
      <c r="G34" s="456"/>
      <c r="H34" s="456"/>
      <c r="I34" s="456"/>
      <c r="J34" s="457"/>
      <c r="K34" s="457"/>
      <c r="L34" s="458"/>
    </row>
    <row r="35" spans="2:12" ht="22.15" customHeight="1">
      <c r="B35" s="459" t="s">
        <v>622</v>
      </c>
      <c r="C35" s="460"/>
      <c r="D35" s="460"/>
      <c r="E35" s="460"/>
      <c r="F35" s="460"/>
      <c r="G35" s="460"/>
      <c r="H35" s="460"/>
      <c r="I35" s="460"/>
      <c r="J35" s="461"/>
      <c r="K35" s="461"/>
      <c r="L35" s="462"/>
    </row>
    <row r="36" spans="2:12" s="402" customFormat="1" ht="6.75" customHeight="1">
      <c r="J36" s="463"/>
      <c r="K36" s="463"/>
    </row>
    <row r="37" spans="2:12" ht="22.15" customHeight="1">
      <c r="B37" s="464" t="s">
        <v>623</v>
      </c>
      <c r="C37" s="465"/>
      <c r="D37" s="465"/>
      <c r="E37" s="465"/>
      <c r="F37" s="465"/>
      <c r="G37" s="465"/>
      <c r="H37" s="465"/>
      <c r="I37" s="465"/>
      <c r="J37" s="466"/>
      <c r="K37" s="466"/>
      <c r="L37" s="467"/>
    </row>
    <row r="38" spans="2:12" ht="22.15" customHeight="1">
      <c r="B38" s="468" t="s">
        <v>624</v>
      </c>
      <c r="C38" s="442"/>
      <c r="D38" s="442"/>
      <c r="E38" s="442"/>
      <c r="F38" s="442"/>
      <c r="G38" s="442"/>
      <c r="H38" s="442"/>
      <c r="I38" s="442"/>
      <c r="J38" s="457"/>
      <c r="K38" s="457"/>
      <c r="L38" s="458"/>
    </row>
    <row r="39" spans="2:12" ht="22.15" customHeight="1">
      <c r="B39" s="468" t="s">
        <v>625</v>
      </c>
      <c r="C39" s="442"/>
      <c r="D39" s="442"/>
      <c r="E39" s="442"/>
      <c r="F39" s="442"/>
      <c r="G39" s="442"/>
      <c r="H39" s="442"/>
      <c r="I39" s="442"/>
      <c r="J39" s="457"/>
      <c r="K39" s="457"/>
      <c r="L39" s="458"/>
    </row>
    <row r="40" spans="2:12" ht="22.15" customHeight="1">
      <c r="B40" s="468" t="s">
        <v>626</v>
      </c>
      <c r="C40" s="442"/>
      <c r="D40" s="442"/>
      <c r="E40" s="442"/>
      <c r="F40" s="442"/>
      <c r="G40" s="442"/>
      <c r="H40" s="442"/>
      <c r="I40" s="442"/>
      <c r="J40" s="1393" t="s">
        <v>627</v>
      </c>
      <c r="K40" s="1393"/>
      <c r="L40" s="1394"/>
    </row>
    <row r="41" spans="2:12" ht="22.15" customHeight="1">
      <c r="B41" s="468" t="s">
        <v>628</v>
      </c>
      <c r="C41" s="442"/>
      <c r="D41" s="442"/>
      <c r="E41" s="442"/>
      <c r="F41" s="442"/>
      <c r="G41" s="442"/>
      <c r="H41" s="442"/>
      <c r="I41" s="442"/>
      <c r="J41" s="457"/>
      <c r="K41" s="469"/>
      <c r="L41" s="470"/>
    </row>
    <row r="42" spans="2:12" ht="22.15" customHeight="1">
      <c r="B42" s="468" t="s">
        <v>629</v>
      </c>
      <c r="C42" s="442"/>
      <c r="D42" s="442"/>
      <c r="E42" s="442"/>
      <c r="F42" s="442"/>
      <c r="G42" s="442"/>
      <c r="H42" s="442"/>
      <c r="I42" s="442"/>
      <c r="J42" s="457"/>
      <c r="K42" s="469"/>
      <c r="L42" s="470"/>
    </row>
    <row r="43" spans="2:12" ht="22.15" customHeight="1">
      <c r="B43" s="468" t="s">
        <v>633</v>
      </c>
      <c r="C43" s="442"/>
      <c r="D43" s="442"/>
      <c r="E43" s="442" t="s">
        <v>630</v>
      </c>
      <c r="F43" s="442">
        <v>9987922211</v>
      </c>
      <c r="G43" s="442"/>
      <c r="H43" s="442"/>
      <c r="I43" s="442"/>
      <c r="J43" s="457"/>
      <c r="K43" s="469"/>
      <c r="L43" s="471" t="s">
        <v>631</v>
      </c>
    </row>
    <row r="44" spans="2:12" ht="1.5" customHeight="1">
      <c r="B44" s="472"/>
      <c r="C44" s="460"/>
      <c r="D44" s="460"/>
      <c r="E44" s="460"/>
      <c r="F44" s="460"/>
      <c r="G44" s="460"/>
      <c r="H44" s="460"/>
      <c r="I44" s="460"/>
      <c r="J44" s="461"/>
      <c r="K44" s="461"/>
      <c r="L44" s="462"/>
    </row>
    <row r="45" spans="2:12" ht="18.75" customHeight="1">
      <c r="B45" s="1383" t="s">
        <v>632</v>
      </c>
      <c r="C45" s="1383"/>
      <c r="D45" s="1383"/>
      <c r="E45" s="1383"/>
      <c r="F45" s="1383"/>
      <c r="G45" s="1383"/>
      <c r="H45" s="1383"/>
      <c r="I45" s="1383"/>
      <c r="J45" s="1383"/>
      <c r="K45" s="1383"/>
      <c r="L45" s="1383"/>
    </row>
    <row r="48" spans="2:12" ht="18.75" customHeight="1">
      <c r="I48" s="399"/>
      <c r="K48" s="398"/>
    </row>
    <row r="49" spans="9:11">
      <c r="I49" s="399"/>
      <c r="K49" s="398"/>
    </row>
    <row r="50" spans="9:11">
      <c r="I50" s="399"/>
      <c r="K50" s="398"/>
    </row>
    <row r="51" spans="9:11">
      <c r="I51" s="399"/>
      <c r="K51" s="398"/>
    </row>
    <row r="52" spans="9:11">
      <c r="I52" s="399"/>
      <c r="K52" s="398"/>
    </row>
    <row r="53" spans="9:11">
      <c r="I53" s="399"/>
      <c r="K53" s="398"/>
    </row>
    <row r="54" spans="9:11">
      <c r="I54" s="399"/>
      <c r="K54" s="398"/>
    </row>
  </sheetData>
  <mergeCells count="26">
    <mergeCell ref="B12:F12"/>
    <mergeCell ref="H12:L12"/>
    <mergeCell ref="E7:J7"/>
    <mergeCell ref="B8:C9"/>
    <mergeCell ref="D8:E9"/>
    <mergeCell ref="F8:I8"/>
    <mergeCell ref="J8:J9"/>
    <mergeCell ref="K8:K9"/>
    <mergeCell ref="L8:L9"/>
    <mergeCell ref="G9:I9"/>
    <mergeCell ref="B10:C10"/>
    <mergeCell ref="D10:E10"/>
    <mergeCell ref="G10:I10"/>
    <mergeCell ref="B21:L21"/>
    <mergeCell ref="B24:C25"/>
    <mergeCell ref="D24:E25"/>
    <mergeCell ref="H24:K24"/>
    <mergeCell ref="H25:I25"/>
    <mergeCell ref="J25:K25"/>
    <mergeCell ref="B45:L45"/>
    <mergeCell ref="B27:C27"/>
    <mergeCell ref="D27:E27"/>
    <mergeCell ref="H27:I27"/>
    <mergeCell ref="J27:K27"/>
    <mergeCell ref="J29:K29"/>
    <mergeCell ref="J40:L40"/>
  </mergeCells>
  <pageMargins left="0.15" right="0.2" top="1.4" bottom="0.75" header="0.3" footer="0.3"/>
  <pageSetup paperSize="9" scale="72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B2:W48"/>
  <sheetViews>
    <sheetView view="pageBreakPreview" zoomScale="60" workbookViewId="0">
      <selection activeCell="C30" sqref="C30:I30"/>
    </sheetView>
  </sheetViews>
  <sheetFormatPr defaultRowHeight="15"/>
  <cols>
    <col min="1" max="1" width="1.140625" customWidth="1"/>
    <col min="2" max="2" width="12" customWidth="1"/>
    <col min="9" max="9" width="12.42578125" customWidth="1"/>
    <col min="10" max="10" width="13.5703125" style="217" customWidth="1"/>
    <col min="11" max="11" width="11.140625" customWidth="1"/>
    <col min="12" max="12" width="10.5703125" customWidth="1"/>
    <col min="13" max="13" width="8.140625" customWidth="1"/>
    <col min="14" max="14" width="0.140625" customWidth="1"/>
  </cols>
  <sheetData>
    <row r="2" spans="2:13" ht="15.75" thickBot="1">
      <c r="B2" s="1169"/>
      <c r="C2" s="1169"/>
      <c r="D2" s="1169"/>
      <c r="E2" s="1169"/>
      <c r="F2" s="1169"/>
      <c r="G2" s="1169"/>
      <c r="H2" s="1169"/>
      <c r="I2" s="1169"/>
      <c r="J2" s="1169"/>
      <c r="K2" s="1169"/>
      <c r="L2" s="1169"/>
    </row>
    <row r="3" spans="2:13" ht="21" thickBot="1">
      <c r="B3" s="1306" t="s">
        <v>360</v>
      </c>
      <c r="C3" s="1307"/>
      <c r="D3" s="1307"/>
      <c r="E3" s="1307"/>
      <c r="F3" s="1307"/>
      <c r="G3" s="1307"/>
      <c r="H3" s="1307"/>
      <c r="I3" s="1307"/>
      <c r="J3" s="1307"/>
      <c r="K3" s="1307"/>
      <c r="L3" s="1308"/>
      <c r="M3" s="192"/>
    </row>
    <row r="4" spans="2:13">
      <c r="B4" s="1309" t="s">
        <v>361</v>
      </c>
      <c r="C4" s="1304"/>
      <c r="D4" s="1304"/>
      <c r="E4" s="1304"/>
      <c r="F4" s="1304"/>
      <c r="G4" s="1304"/>
      <c r="H4" s="1304"/>
      <c r="I4" s="1304"/>
      <c r="J4" s="1304"/>
      <c r="K4" s="1304"/>
      <c r="L4" s="1305"/>
      <c r="M4" s="192"/>
    </row>
    <row r="5" spans="2:13">
      <c r="B5" s="1303" t="s">
        <v>362</v>
      </c>
      <c r="C5" s="1304"/>
      <c r="D5" s="1304"/>
      <c r="E5" s="1304"/>
      <c r="F5" s="1304"/>
      <c r="G5" s="1304"/>
      <c r="H5" s="1304"/>
      <c r="I5" s="1304"/>
      <c r="J5" s="1304"/>
      <c r="K5" s="1304"/>
      <c r="L5" s="1305"/>
      <c r="M5" s="192"/>
    </row>
    <row r="6" spans="2:13">
      <c r="B6" s="1303" t="s">
        <v>363</v>
      </c>
      <c r="C6" s="1304"/>
      <c r="D6" s="1304"/>
      <c r="E6" s="1304"/>
      <c r="F6" s="1304"/>
      <c r="G6" s="1304"/>
      <c r="H6" s="1304"/>
      <c r="I6" s="1304"/>
      <c r="J6" s="1304"/>
      <c r="K6" s="1304"/>
      <c r="L6" s="1305"/>
      <c r="M6" s="192"/>
    </row>
    <row r="7" spans="2:13" ht="15.75" thickBot="1">
      <c r="B7" s="1303" t="s">
        <v>364</v>
      </c>
      <c r="C7" s="1304"/>
      <c r="D7" s="1304"/>
      <c r="E7" s="1304"/>
      <c r="F7" s="1304"/>
      <c r="G7" s="1304"/>
      <c r="H7" s="1304"/>
      <c r="I7" s="1304"/>
      <c r="J7" s="1304"/>
      <c r="K7" s="1304"/>
      <c r="L7" s="1305"/>
      <c r="M7" s="192"/>
    </row>
    <row r="8" spans="2:13" ht="24" thickBot="1">
      <c r="B8" s="1290" t="s">
        <v>365</v>
      </c>
      <c r="C8" s="1291"/>
      <c r="D8" s="1291"/>
      <c r="E8" s="1291"/>
      <c r="F8" s="1291"/>
      <c r="G8" s="1291"/>
      <c r="H8" s="1291"/>
      <c r="I8" s="1291"/>
      <c r="J8" s="1291"/>
      <c r="K8" s="1291"/>
      <c r="L8" s="1292"/>
      <c r="M8" s="192"/>
    </row>
    <row r="9" spans="2:13" ht="15.75" thickBot="1">
      <c r="B9" s="193" t="s">
        <v>642</v>
      </c>
      <c r="C9" s="194"/>
      <c r="D9" s="195"/>
      <c r="E9" s="195"/>
      <c r="F9" s="195"/>
      <c r="G9" s="195"/>
      <c r="H9" s="195"/>
      <c r="I9" s="195"/>
      <c r="J9" s="196" t="s">
        <v>649</v>
      </c>
      <c r="K9" s="195"/>
      <c r="L9" s="197"/>
      <c r="M9" s="192"/>
    </row>
    <row r="10" spans="2:13">
      <c r="B10" s="198"/>
      <c r="C10" s="199"/>
      <c r="D10" s="199"/>
      <c r="E10" s="199"/>
      <c r="F10" s="199"/>
      <c r="G10" s="199"/>
      <c r="H10" s="199"/>
      <c r="I10" s="199"/>
      <c r="J10" s="200"/>
      <c r="K10" s="199"/>
      <c r="L10" s="201"/>
      <c r="M10" s="192"/>
    </row>
    <row r="11" spans="2:13">
      <c r="B11" s="202" t="s">
        <v>366</v>
      </c>
      <c r="C11" s="203"/>
      <c r="D11" s="203"/>
      <c r="E11" s="199"/>
      <c r="F11" s="199"/>
      <c r="G11" s="203" t="s">
        <v>643</v>
      </c>
      <c r="H11" s="199"/>
      <c r="I11" s="199"/>
      <c r="J11" s="200"/>
      <c r="K11" s="199"/>
      <c r="L11" s="201"/>
      <c r="M11" s="192"/>
    </row>
    <row r="12" spans="2:13">
      <c r="B12" s="202" t="s">
        <v>368</v>
      </c>
      <c r="C12" s="199"/>
      <c r="D12" s="199"/>
      <c r="E12" s="199"/>
      <c r="F12" s="204"/>
      <c r="G12" s="203" t="s">
        <v>369</v>
      </c>
      <c r="H12" s="199"/>
      <c r="I12" s="199"/>
      <c r="J12" s="200"/>
      <c r="K12" s="199"/>
      <c r="L12" s="201"/>
      <c r="M12" s="1293"/>
    </row>
    <row r="13" spans="2:13">
      <c r="B13" s="198"/>
      <c r="C13" s="199"/>
      <c r="D13" s="199"/>
      <c r="E13" s="199"/>
      <c r="F13" s="204"/>
      <c r="G13" s="205" t="s">
        <v>370</v>
      </c>
      <c r="H13" s="203"/>
      <c r="I13" s="203"/>
      <c r="J13" s="206"/>
      <c r="K13" s="199"/>
      <c r="L13" s="201"/>
      <c r="M13" s="1293"/>
    </row>
    <row r="14" spans="2:13" ht="15.75" thickBot="1">
      <c r="B14" s="202" t="s">
        <v>371</v>
      </c>
      <c r="C14" s="199"/>
      <c r="D14" s="199"/>
      <c r="E14" s="199"/>
      <c r="F14" s="204"/>
      <c r="G14" s="205" t="s">
        <v>372</v>
      </c>
      <c r="H14" s="199"/>
      <c r="I14" s="199"/>
      <c r="J14" s="200"/>
      <c r="K14" s="199"/>
      <c r="L14" s="201"/>
      <c r="M14" s="1293"/>
    </row>
    <row r="15" spans="2:13">
      <c r="B15" s="207"/>
      <c r="C15" s="208"/>
      <c r="D15" s="208"/>
      <c r="E15" s="208"/>
      <c r="F15" s="208"/>
      <c r="G15" s="208"/>
      <c r="H15" s="209"/>
      <c r="I15" s="209"/>
      <c r="J15" s="210"/>
      <c r="K15" s="209"/>
      <c r="L15" s="476"/>
      <c r="M15" s="1293"/>
    </row>
    <row r="16" spans="2:13">
      <c r="B16" s="212" t="s">
        <v>373</v>
      </c>
      <c r="C16" s="480"/>
      <c r="D16" s="214"/>
      <c r="E16" s="480" t="s">
        <v>374</v>
      </c>
      <c r="F16" s="214"/>
      <c r="G16" s="214"/>
      <c r="H16" s="480" t="s">
        <v>375</v>
      </c>
      <c r="J16" s="480" t="s">
        <v>376</v>
      </c>
      <c r="L16" s="478"/>
      <c r="M16" s="1293"/>
    </row>
    <row r="17" spans="2:13">
      <c r="B17" s="212" t="s">
        <v>377</v>
      </c>
      <c r="C17" s="214"/>
      <c r="D17" s="214"/>
      <c r="E17" s="480" t="s">
        <v>558</v>
      </c>
      <c r="F17" s="214"/>
      <c r="G17" s="214"/>
      <c r="H17" s="216" t="s">
        <v>379</v>
      </c>
      <c r="I17" s="214"/>
      <c r="K17" s="480" t="s">
        <v>380</v>
      </c>
      <c r="L17" s="478"/>
      <c r="M17" s="192"/>
    </row>
    <row r="18" spans="2:13">
      <c r="B18" s="212" t="s">
        <v>381</v>
      </c>
      <c r="C18" s="214"/>
      <c r="D18" s="214"/>
      <c r="E18" s="480" t="s">
        <v>382</v>
      </c>
      <c r="F18" s="214"/>
      <c r="G18" s="214"/>
      <c r="I18" s="214"/>
      <c r="J18" s="481"/>
      <c r="L18" s="478"/>
      <c r="M18" s="192"/>
    </row>
    <row r="19" spans="2:13">
      <c r="B19" s="219" t="s">
        <v>383</v>
      </c>
      <c r="C19" s="61"/>
      <c r="D19" s="61"/>
      <c r="E19" s="61"/>
      <c r="F19" s="61"/>
      <c r="G19" s="61"/>
      <c r="H19" s="61"/>
      <c r="I19" s="61"/>
      <c r="J19" s="474"/>
      <c r="K19" s="61"/>
      <c r="L19" s="62"/>
      <c r="M19" s="192"/>
    </row>
    <row r="20" spans="2:13">
      <c r="B20" s="60" t="s">
        <v>384</v>
      </c>
      <c r="C20" s="61"/>
      <c r="D20" s="61"/>
      <c r="E20" s="61"/>
      <c r="F20" s="61"/>
      <c r="G20" s="61"/>
      <c r="H20" s="61"/>
      <c r="I20" s="480" t="s">
        <v>385</v>
      </c>
      <c r="J20" s="474"/>
      <c r="K20" s="61"/>
      <c r="L20" s="62"/>
      <c r="M20" s="192"/>
    </row>
    <row r="21" spans="2:13" ht="15.75" thickBot="1">
      <c r="B21" s="220"/>
      <c r="C21" s="221"/>
      <c r="D21" s="221"/>
      <c r="E21" s="221"/>
      <c r="F21" s="221"/>
      <c r="G21" s="221"/>
      <c r="H21" s="221"/>
      <c r="I21" s="221"/>
      <c r="J21" s="473"/>
      <c r="K21" s="221"/>
      <c r="L21" s="222"/>
      <c r="M21" s="192"/>
    </row>
    <row r="22" spans="2:13">
      <c r="B22" s="1294" t="s">
        <v>386</v>
      </c>
      <c r="C22" s="1296" t="s">
        <v>321</v>
      </c>
      <c r="D22" s="1297"/>
      <c r="E22" s="1297"/>
      <c r="F22" s="1297"/>
      <c r="G22" s="1297"/>
      <c r="H22" s="1297"/>
      <c r="I22" s="1297"/>
      <c r="J22" s="1300" t="s">
        <v>387</v>
      </c>
      <c r="K22" s="1301" t="s">
        <v>167</v>
      </c>
      <c r="L22" s="1302"/>
      <c r="M22" s="192"/>
    </row>
    <row r="23" spans="2:13" ht="15.75" thickBot="1">
      <c r="B23" s="1295"/>
      <c r="C23" s="1298"/>
      <c r="D23" s="1299"/>
      <c r="E23" s="1299"/>
      <c r="F23" s="1299"/>
      <c r="G23" s="1299"/>
      <c r="H23" s="1299"/>
      <c r="I23" s="1299"/>
      <c r="J23" s="1295"/>
      <c r="K23" s="1301"/>
      <c r="L23" s="1302"/>
      <c r="M23" s="192"/>
    </row>
    <row r="24" spans="2:13">
      <c r="B24" s="223"/>
      <c r="C24" s="214"/>
      <c r="D24" s="214"/>
      <c r="E24" s="214"/>
      <c r="F24" s="214"/>
      <c r="G24" s="214"/>
      <c r="H24" s="214"/>
      <c r="I24" s="214"/>
      <c r="J24" s="224"/>
      <c r="K24" s="475"/>
      <c r="L24" s="476"/>
      <c r="M24" s="192"/>
    </row>
    <row r="25" spans="2:13">
      <c r="B25" s="224">
        <v>1</v>
      </c>
      <c r="C25" s="1280" t="s">
        <v>388</v>
      </c>
      <c r="D25" s="1281"/>
      <c r="E25" s="1281"/>
      <c r="F25" s="214"/>
      <c r="G25" s="214"/>
      <c r="H25" s="214"/>
      <c r="I25" s="214"/>
      <c r="J25" s="224"/>
      <c r="K25" s="1282"/>
      <c r="L25" s="1283"/>
      <c r="M25" s="192"/>
    </row>
    <row r="26" spans="2:13">
      <c r="B26" s="223"/>
      <c r="C26" s="212" t="s">
        <v>644</v>
      </c>
      <c r="D26" s="480"/>
      <c r="E26" s="214"/>
      <c r="F26" s="214"/>
      <c r="G26" s="214"/>
      <c r="H26" s="214"/>
      <c r="I26" s="214"/>
      <c r="J26" s="224"/>
      <c r="K26" s="1282"/>
      <c r="L26" s="1283"/>
      <c r="M26" s="192"/>
    </row>
    <row r="27" spans="2:13">
      <c r="B27" s="223"/>
      <c r="C27" s="1284" t="s">
        <v>645</v>
      </c>
      <c r="D27" s="1285"/>
      <c r="E27" s="1285"/>
      <c r="F27" s="1285"/>
      <c r="G27" s="1285"/>
      <c r="H27" s="1285"/>
      <c r="I27" s="1286"/>
      <c r="J27" s="224"/>
      <c r="K27" s="1282"/>
      <c r="L27" s="1283"/>
      <c r="M27" s="192"/>
    </row>
    <row r="28" spans="2:13">
      <c r="B28" s="223"/>
      <c r="C28" s="1284" t="s">
        <v>401</v>
      </c>
      <c r="D28" s="1285"/>
      <c r="E28" s="1285"/>
      <c r="F28" s="1285"/>
      <c r="G28" s="1285"/>
      <c r="H28" s="1285"/>
      <c r="I28" s="1286"/>
      <c r="J28" s="224"/>
      <c r="K28" s="1282"/>
      <c r="L28" s="1283"/>
      <c r="M28" s="192"/>
    </row>
    <row r="29" spans="2:13">
      <c r="B29" s="223"/>
      <c r="C29" s="480" t="s">
        <v>646</v>
      </c>
      <c r="D29" s="480"/>
      <c r="E29" s="214"/>
      <c r="F29" s="214"/>
      <c r="G29" s="214"/>
      <c r="H29" s="214"/>
      <c r="I29" s="214"/>
      <c r="J29" s="224"/>
      <c r="K29" s="1282"/>
      <c r="L29" s="1283"/>
      <c r="M29" s="192"/>
    </row>
    <row r="30" spans="2:13">
      <c r="B30" s="223"/>
      <c r="C30" s="1284" t="s">
        <v>647</v>
      </c>
      <c r="D30" s="1285"/>
      <c r="E30" s="1285"/>
      <c r="F30" s="1285"/>
      <c r="G30" s="1285"/>
      <c r="H30" s="1285"/>
      <c r="I30" s="1286"/>
      <c r="J30" s="224"/>
      <c r="K30" s="1271">
        <f>6299727*2%</f>
        <v>125994.54000000001</v>
      </c>
      <c r="L30" s="1272"/>
      <c r="M30" s="192"/>
    </row>
    <row r="31" spans="2:13" ht="15.75" thickBot="1">
      <c r="B31" s="223"/>
      <c r="C31" s="228" t="s">
        <v>389</v>
      </c>
      <c r="D31" s="228"/>
      <c r="E31" s="214"/>
      <c r="F31" s="214"/>
      <c r="G31" s="214"/>
      <c r="H31" s="214"/>
      <c r="I31" s="214"/>
      <c r="J31" s="229">
        <v>0.02</v>
      </c>
      <c r="K31" s="220"/>
      <c r="L31" s="222"/>
      <c r="M31" s="192"/>
    </row>
    <row r="32" spans="2:13" ht="15.75" thickBot="1">
      <c r="B32" s="223"/>
      <c r="E32" s="214"/>
      <c r="F32" s="214"/>
      <c r="G32" s="214"/>
      <c r="H32" s="1287" t="s">
        <v>390</v>
      </c>
      <c r="I32" s="1287"/>
      <c r="J32" s="224"/>
      <c r="K32" s="1288">
        <f>K30</f>
        <v>125994.54000000001</v>
      </c>
      <c r="L32" s="1289"/>
      <c r="M32" s="192"/>
    </row>
    <row r="33" spans="2:23" ht="11.25" customHeight="1">
      <c r="B33" s="223"/>
      <c r="C33" s="214"/>
      <c r="D33" s="214"/>
      <c r="E33" s="214"/>
      <c r="F33" s="214"/>
      <c r="G33" s="214"/>
      <c r="H33" s="214"/>
      <c r="I33" s="214"/>
      <c r="J33" s="224"/>
      <c r="K33" s="1278"/>
      <c r="L33" s="1279"/>
      <c r="M33" s="192"/>
      <c r="S33" s="61"/>
      <c r="T33" s="61"/>
      <c r="U33" s="61"/>
      <c r="V33" s="61"/>
      <c r="W33" s="61"/>
    </row>
    <row r="34" spans="2:23">
      <c r="B34" s="223"/>
      <c r="C34" s="212" t="s">
        <v>391</v>
      </c>
      <c r="D34" s="480"/>
      <c r="E34" s="480"/>
      <c r="F34" s="214"/>
      <c r="G34" s="214"/>
      <c r="H34" s="214"/>
      <c r="I34" s="214"/>
      <c r="J34" s="230"/>
      <c r="K34" s="214"/>
      <c r="L34" s="478"/>
      <c r="M34" s="192"/>
      <c r="N34" s="480"/>
      <c r="O34" s="480"/>
      <c r="P34" s="214"/>
      <c r="Q34" s="214"/>
      <c r="R34" s="214"/>
      <c r="S34" s="214"/>
      <c r="T34" s="231"/>
      <c r="U34" s="214"/>
      <c r="V34" s="214"/>
      <c r="W34" s="61"/>
    </row>
    <row r="35" spans="2:23">
      <c r="B35" s="223"/>
      <c r="C35" s="477" t="s">
        <v>564</v>
      </c>
      <c r="D35" s="214"/>
      <c r="E35" s="214"/>
      <c r="F35" s="214"/>
      <c r="H35" s="214"/>
      <c r="I35" s="214"/>
      <c r="J35" s="232">
        <v>0.09</v>
      </c>
      <c r="K35" s="1271">
        <f>+K32*9%</f>
        <v>11339.508600000001</v>
      </c>
      <c r="L35" s="1272"/>
      <c r="M35" s="192"/>
      <c r="N35" s="214"/>
      <c r="O35" s="214"/>
      <c r="P35" s="214"/>
      <c r="R35" s="214"/>
      <c r="S35" s="214"/>
      <c r="T35" s="231"/>
      <c r="U35" s="1273"/>
      <c r="V35" s="1273"/>
      <c r="W35" s="61"/>
    </row>
    <row r="36" spans="2:23" ht="15.75" thickBot="1">
      <c r="B36" s="223"/>
      <c r="C36" s="477" t="s">
        <v>565</v>
      </c>
      <c r="D36" s="214"/>
      <c r="E36" s="214"/>
      <c r="F36" s="214"/>
      <c r="H36" s="214"/>
      <c r="I36" s="214"/>
      <c r="J36" s="232">
        <v>0.09</v>
      </c>
      <c r="K36" s="1271">
        <f>+K32*9%</f>
        <v>11339.508600000001</v>
      </c>
      <c r="L36" s="1272"/>
      <c r="M36" s="192"/>
      <c r="N36" s="214"/>
      <c r="O36" s="214"/>
      <c r="P36" s="214"/>
      <c r="R36" s="214"/>
      <c r="S36" s="214"/>
      <c r="T36" s="231"/>
      <c r="U36" s="1273"/>
      <c r="V36" s="1273"/>
      <c r="W36" s="61"/>
    </row>
    <row r="37" spans="2:23" ht="15.75" thickBot="1">
      <c r="B37" s="223"/>
      <c r="C37" s="214"/>
      <c r="D37" s="214"/>
      <c r="E37" s="214"/>
      <c r="F37" s="214"/>
      <c r="G37" s="214"/>
      <c r="H37" s="214"/>
      <c r="I37" s="214"/>
      <c r="J37" s="224"/>
      <c r="K37" s="1276">
        <f>+K35+K36</f>
        <v>22679.017200000002</v>
      </c>
      <c r="L37" s="1277"/>
      <c r="M37" s="192"/>
      <c r="N37" s="214"/>
      <c r="O37" s="214"/>
      <c r="P37" s="214"/>
      <c r="Q37" s="214"/>
      <c r="R37" s="214"/>
      <c r="S37" s="214"/>
      <c r="T37" s="481"/>
      <c r="U37" s="1273"/>
      <c r="V37" s="1273"/>
      <c r="W37" s="61"/>
    </row>
    <row r="38" spans="2:23">
      <c r="B38" s="475"/>
      <c r="C38" s="1257" t="s">
        <v>393</v>
      </c>
      <c r="D38" s="1258"/>
      <c r="E38" s="1258"/>
      <c r="F38" s="1258"/>
      <c r="G38" s="1258"/>
      <c r="H38" s="1258"/>
      <c r="I38" s="1258"/>
      <c r="J38" s="233"/>
      <c r="K38" s="1261">
        <f>+K32+K37</f>
        <v>148673.55720000001</v>
      </c>
      <c r="L38" s="1262"/>
      <c r="M38" s="192"/>
      <c r="S38" s="61"/>
      <c r="T38" s="61"/>
      <c r="U38" s="61"/>
      <c r="V38" s="61"/>
      <c r="W38" s="61"/>
    </row>
    <row r="39" spans="2:23" ht="15.75" thickBot="1">
      <c r="B39" s="234"/>
      <c r="C39" s="1259"/>
      <c r="D39" s="1260"/>
      <c r="E39" s="1260"/>
      <c r="F39" s="1260"/>
      <c r="G39" s="1260"/>
      <c r="H39" s="1260"/>
      <c r="I39" s="1260"/>
      <c r="J39" s="235"/>
      <c r="K39" s="1263"/>
      <c r="L39" s="1264"/>
      <c r="M39" s="192"/>
    </row>
    <row r="40" spans="2:23" ht="21.6" customHeight="1" thickBot="1">
      <c r="B40" s="1265" t="s">
        <v>648</v>
      </c>
      <c r="C40" s="1266"/>
      <c r="D40" s="1266"/>
      <c r="E40" s="1266"/>
      <c r="F40" s="1266"/>
      <c r="G40" s="1266"/>
      <c r="H40" s="1266"/>
      <c r="I40" s="1266"/>
      <c r="J40" s="1266"/>
      <c r="K40" s="1266"/>
      <c r="L40" s="1267"/>
      <c r="M40" s="192"/>
    </row>
    <row r="41" spans="2:23">
      <c r="B41" s="236"/>
      <c r="C41" s="237"/>
      <c r="D41" s="237"/>
      <c r="E41" s="237"/>
      <c r="F41" s="237"/>
      <c r="G41" s="237"/>
      <c r="H41" s="237"/>
      <c r="I41" s="237"/>
      <c r="J41" s="238"/>
      <c r="K41" s="237"/>
      <c r="L41" s="239"/>
      <c r="M41" s="192"/>
    </row>
    <row r="42" spans="2:23">
      <c r="B42" s="240"/>
      <c r="C42" s="241"/>
      <c r="D42" s="241"/>
      <c r="E42" s="241"/>
      <c r="F42" s="241"/>
      <c r="G42" s="241"/>
      <c r="H42" s="241"/>
      <c r="I42" s="241"/>
      <c r="J42" s="242"/>
      <c r="K42" s="241"/>
      <c r="L42" s="243"/>
      <c r="M42" s="192"/>
    </row>
    <row r="43" spans="2:23">
      <c r="B43" s="477" t="s">
        <v>394</v>
      </c>
      <c r="C43" s="214"/>
      <c r="D43" s="214"/>
      <c r="E43" s="214"/>
      <c r="F43" s="214" t="s">
        <v>395</v>
      </c>
      <c r="G43" s="214"/>
      <c r="H43" s="214"/>
      <c r="I43" s="214"/>
      <c r="J43" s="474"/>
      <c r="K43" s="61"/>
      <c r="L43" s="62"/>
      <c r="M43" s="192"/>
    </row>
    <row r="44" spans="2:23">
      <c r="B44" s="212" t="s">
        <v>396</v>
      </c>
      <c r="C44" s="480"/>
      <c r="D44" s="480"/>
      <c r="E44" s="214"/>
      <c r="F44" s="214"/>
      <c r="G44" s="214"/>
      <c r="H44" s="214"/>
      <c r="I44" s="214"/>
      <c r="J44" s="474"/>
      <c r="K44" s="61"/>
      <c r="L44" s="62"/>
      <c r="M44" s="192"/>
    </row>
    <row r="45" spans="2:23">
      <c r="B45" s="60"/>
      <c r="C45" s="214"/>
      <c r="D45" s="214"/>
      <c r="E45" s="214"/>
      <c r="F45" s="214"/>
      <c r="G45" s="214"/>
      <c r="H45" s="214"/>
      <c r="I45" s="61"/>
      <c r="J45" s="474"/>
      <c r="K45" s="61"/>
      <c r="L45" s="62"/>
      <c r="M45" s="192"/>
    </row>
    <row r="46" spans="2:23">
      <c r="B46" s="240"/>
      <c r="C46" s="214"/>
      <c r="D46" s="214"/>
      <c r="E46" s="214"/>
      <c r="F46" s="214"/>
      <c r="G46" s="214"/>
      <c r="H46" s="214"/>
      <c r="I46" s="244" t="s">
        <v>397</v>
      </c>
      <c r="J46" s="479"/>
      <c r="K46" s="480"/>
      <c r="L46" s="245"/>
      <c r="M46" s="192"/>
    </row>
    <row r="47" spans="2:23">
      <c r="B47" s="477"/>
      <c r="C47" s="214"/>
      <c r="D47" s="214"/>
      <c r="E47" s="214"/>
      <c r="F47" s="214"/>
      <c r="G47" s="214"/>
      <c r="H47" s="214"/>
      <c r="I47" s="216"/>
      <c r="J47" s="480" t="s">
        <v>329</v>
      </c>
      <c r="K47" s="480"/>
      <c r="L47" s="245"/>
      <c r="M47" s="192"/>
    </row>
    <row r="48" spans="2:23" ht="15.75" thickBot="1">
      <c r="B48" s="1268"/>
      <c r="C48" s="1269"/>
      <c r="D48" s="1269"/>
      <c r="E48" s="1269"/>
      <c r="F48" s="482"/>
      <c r="G48" s="482"/>
      <c r="H48" s="482"/>
      <c r="I48" s="1270"/>
      <c r="J48" s="1270"/>
      <c r="K48" s="482"/>
      <c r="L48" s="247"/>
      <c r="M48" s="192"/>
    </row>
  </sheetData>
  <mergeCells count="36">
    <mergeCell ref="C38:I39"/>
    <mergeCell ref="K38:L39"/>
    <mergeCell ref="B40:L40"/>
    <mergeCell ref="B48:E48"/>
    <mergeCell ref="I48:J48"/>
    <mergeCell ref="K35:L35"/>
    <mergeCell ref="U35:V35"/>
    <mergeCell ref="K36:L36"/>
    <mergeCell ref="U36:V36"/>
    <mergeCell ref="K37:L37"/>
    <mergeCell ref="U37:V37"/>
    <mergeCell ref="K33:L33"/>
    <mergeCell ref="C25:E25"/>
    <mergeCell ref="K25:L25"/>
    <mergeCell ref="K26:L26"/>
    <mergeCell ref="C27:I27"/>
    <mergeCell ref="K27:L27"/>
    <mergeCell ref="C28:I28"/>
    <mergeCell ref="K28:L28"/>
    <mergeCell ref="K29:L29"/>
    <mergeCell ref="C30:I30"/>
    <mergeCell ref="K30:L30"/>
    <mergeCell ref="H32:I32"/>
    <mergeCell ref="K32:L32"/>
    <mergeCell ref="B8:L8"/>
    <mergeCell ref="M12:M16"/>
    <mergeCell ref="B22:B23"/>
    <mergeCell ref="C22:I23"/>
    <mergeCell ref="J22:J23"/>
    <mergeCell ref="K22:L23"/>
    <mergeCell ref="B7:L7"/>
    <mergeCell ref="B2:L2"/>
    <mergeCell ref="B3:L3"/>
    <mergeCell ref="B4:L4"/>
    <mergeCell ref="B5:L5"/>
    <mergeCell ref="B6:L6"/>
  </mergeCells>
  <pageMargins left="0.3" right="0.25" top="1" bottom="0.75" header="0.3" footer="0.3"/>
  <pageSetup paperSize="9" scale="85" orientation="portrait" r:id="rId1"/>
  <colBreaks count="1" manualBreakCount="1">
    <brk id="12" max="1048575" man="1"/>
  </colBreaks>
</worksheet>
</file>

<file path=xl/worksheets/sheet44.xml><?xml version="1.0" encoding="utf-8"?>
<worksheet xmlns="http://schemas.openxmlformats.org/spreadsheetml/2006/main" xmlns:r="http://schemas.openxmlformats.org/officeDocument/2006/relationships">
  <dimension ref="A1:L41"/>
  <sheetViews>
    <sheetView view="pageBreakPreview" zoomScale="60" workbookViewId="0">
      <selection activeCell="B23" sqref="B23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28" customWidth="1"/>
    <col min="6" max="6" width="44.28515625" customWidth="1"/>
    <col min="7" max="7" width="6.28515625" customWidth="1"/>
    <col min="12" max="12" width="9.7109375" bestFit="1" customWidth="1"/>
    <col min="22" max="22" width="13.42578125" bestFit="1" customWidth="1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660</v>
      </c>
      <c r="B4" s="40"/>
      <c r="C4" s="40"/>
      <c r="D4" s="41"/>
      <c r="E4" s="41"/>
      <c r="F4" s="494" t="s">
        <v>652</v>
      </c>
    </row>
    <row r="5" spans="1:6" ht="24" thickBot="1">
      <c r="A5" s="39"/>
      <c r="B5" s="4"/>
      <c r="C5" s="4"/>
      <c r="D5" s="4"/>
      <c r="E5" s="4"/>
      <c r="F5" s="71" t="s">
        <v>653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264</v>
      </c>
      <c r="B9" s="1068"/>
      <c r="C9" s="1069"/>
      <c r="D9" s="8"/>
      <c r="E9" s="1067" t="s">
        <v>654</v>
      </c>
      <c r="F9" s="1069"/>
    </row>
    <row r="10" spans="1:6" ht="23.25">
      <c r="A10" s="1070" t="s">
        <v>497</v>
      </c>
      <c r="B10" s="1071"/>
      <c r="C10" s="1072"/>
      <c r="D10" s="7"/>
      <c r="E10" s="1073" t="s">
        <v>655</v>
      </c>
      <c r="F10" s="1074"/>
    </row>
    <row r="11" spans="1:6" ht="23.25">
      <c r="A11" s="1070" t="s">
        <v>499</v>
      </c>
      <c r="B11" s="1071"/>
      <c r="C11" s="1072"/>
      <c r="D11" s="7"/>
      <c r="E11" s="1073" t="s">
        <v>658</v>
      </c>
      <c r="F11" s="1074"/>
    </row>
    <row r="12" spans="1:6" ht="23.25">
      <c r="A12" s="488" t="s">
        <v>498</v>
      </c>
      <c r="B12" s="489"/>
      <c r="C12" s="490"/>
      <c r="D12" s="7"/>
      <c r="E12" s="1073" t="s">
        <v>659</v>
      </c>
      <c r="F12" s="1074"/>
    </row>
    <row r="13" spans="1:6" s="1" customFormat="1" ht="23.25">
      <c r="A13" s="1070" t="s">
        <v>14</v>
      </c>
      <c r="B13" s="1071"/>
      <c r="C13" s="1072"/>
      <c r="D13" s="9"/>
      <c r="E13" s="1073" t="s">
        <v>656</v>
      </c>
      <c r="F13" s="1074"/>
    </row>
    <row r="14" spans="1:6" s="1" customFormat="1" ht="23.25">
      <c r="A14" s="1070" t="s">
        <v>209</v>
      </c>
      <c r="B14" s="1071"/>
      <c r="C14" s="1072"/>
      <c r="D14" s="9"/>
      <c r="E14" s="1230" t="s">
        <v>657</v>
      </c>
      <c r="F14" s="1231"/>
    </row>
    <row r="15" spans="1:6" s="1" customFormat="1" ht="23.25">
      <c r="A15" s="488" t="s">
        <v>500</v>
      </c>
      <c r="B15" s="489"/>
      <c r="C15" s="490"/>
      <c r="D15" s="9"/>
      <c r="E15" s="491"/>
      <c r="F15" s="492"/>
    </row>
    <row r="16" spans="1:6" s="1" customFormat="1" ht="24" thickBot="1">
      <c r="A16" s="488" t="s">
        <v>89</v>
      </c>
      <c r="B16" s="489"/>
      <c r="C16" s="490"/>
      <c r="D16" s="9"/>
      <c r="E16" s="491"/>
      <c r="F16" s="492"/>
    </row>
    <row r="17" spans="1:12" ht="24" thickBot="1">
      <c r="A17" s="1077" t="s">
        <v>501</v>
      </c>
      <c r="B17" s="1078"/>
      <c r="C17" s="1079"/>
      <c r="D17" s="10"/>
      <c r="E17" s="1077" t="s">
        <v>501</v>
      </c>
      <c r="F17" s="1079"/>
    </row>
    <row r="18" spans="1:12" ht="3.4" customHeight="1">
      <c r="A18" s="60"/>
      <c r="B18" s="61"/>
      <c r="C18" s="61"/>
      <c r="D18" s="61"/>
      <c r="E18" s="61"/>
      <c r="F18" s="62"/>
    </row>
    <row r="19" spans="1:12" ht="42" customHeight="1">
      <c r="A19" s="63" t="s">
        <v>8</v>
      </c>
      <c r="B19" s="14" t="s">
        <v>9</v>
      </c>
      <c r="C19" s="14" t="s">
        <v>25</v>
      </c>
      <c r="D19" s="1058" t="s">
        <v>28</v>
      </c>
      <c r="E19" s="1058"/>
      <c r="F19" s="64" t="s">
        <v>10</v>
      </c>
    </row>
    <row r="20" spans="1:12" ht="52.9" customHeight="1">
      <c r="A20" s="65">
        <v>1</v>
      </c>
      <c r="B20" s="74" t="s">
        <v>661</v>
      </c>
      <c r="C20" s="495" t="s">
        <v>662</v>
      </c>
      <c r="D20" s="1089" t="s">
        <v>663</v>
      </c>
      <c r="E20" s="1089"/>
      <c r="F20" s="75" t="s">
        <v>664</v>
      </c>
      <c r="G20" s="2"/>
    </row>
    <row r="21" spans="1:12" ht="43.5" customHeight="1">
      <c r="A21" s="1081"/>
      <c r="B21" s="1053"/>
      <c r="C21" s="1054"/>
      <c r="D21" s="1040" t="s">
        <v>665</v>
      </c>
      <c r="E21" s="1041"/>
      <c r="F21" s="68">
        <v>201080</v>
      </c>
    </row>
    <row r="22" spans="1:12" ht="47.65" customHeight="1">
      <c r="A22" s="1081"/>
      <c r="B22" s="1053"/>
      <c r="C22" s="1054"/>
      <c r="D22" s="1045" t="s">
        <v>105</v>
      </c>
      <c r="E22" s="1046"/>
      <c r="F22" s="365">
        <v>0</v>
      </c>
    </row>
    <row r="23" spans="1:12" ht="47.65" customHeight="1">
      <c r="A23" s="493"/>
      <c r="B23" s="486"/>
      <c r="C23" s="487"/>
      <c r="D23" s="1040" t="s">
        <v>248</v>
      </c>
      <c r="E23" s="1041"/>
      <c r="F23" s="365">
        <v>0</v>
      </c>
    </row>
    <row r="24" spans="1:12" ht="48.6" customHeight="1">
      <c r="A24" s="1081"/>
      <c r="B24" s="1053"/>
      <c r="C24" s="1054"/>
      <c r="D24" s="1045" t="s">
        <v>26</v>
      </c>
      <c r="E24" s="1046"/>
      <c r="F24" s="69"/>
      <c r="L24" s="123"/>
    </row>
    <row r="25" spans="1:12" ht="25.9" customHeight="1">
      <c r="A25" s="1081"/>
      <c r="B25" s="1053"/>
      <c r="C25" s="1054"/>
      <c r="D25" s="1043" t="s">
        <v>11</v>
      </c>
      <c r="E25" s="1044"/>
      <c r="F25" s="68">
        <f>+F21*9%-0.2</f>
        <v>18097</v>
      </c>
    </row>
    <row r="26" spans="1:12" ht="25.9" customHeight="1">
      <c r="A26" s="1081"/>
      <c r="B26" s="1053"/>
      <c r="C26" s="1054"/>
      <c r="D26" s="1043" t="s">
        <v>12</v>
      </c>
      <c r="E26" s="1044"/>
      <c r="F26" s="68">
        <f>+F21*9%-0.2</f>
        <v>18097</v>
      </c>
    </row>
    <row r="27" spans="1:12" ht="25.9" customHeight="1">
      <c r="A27" s="1081" t="s">
        <v>198</v>
      </c>
      <c r="B27" s="1053"/>
      <c r="C27" s="1054"/>
      <c r="D27" s="1043" t="s">
        <v>27</v>
      </c>
      <c r="E27" s="1044"/>
      <c r="F27" s="68" t="s">
        <v>102</v>
      </c>
    </row>
    <row r="28" spans="1:12" ht="52.9" customHeight="1" thickBot="1">
      <c r="A28" s="1082"/>
      <c r="B28" s="1083"/>
      <c r="C28" s="1084"/>
      <c r="D28" s="1085" t="s">
        <v>13</v>
      </c>
      <c r="E28" s="1086"/>
      <c r="F28" s="77">
        <f>+F21+F25+F26</f>
        <v>237274</v>
      </c>
    </row>
    <row r="29" spans="1:12" ht="28.5" customHeight="1">
      <c r="A29" s="1087" t="s">
        <v>666</v>
      </c>
      <c r="B29" s="1087"/>
      <c r="C29" s="1087"/>
      <c r="D29" s="1087"/>
      <c r="E29" s="1087"/>
      <c r="F29" s="1087"/>
    </row>
    <row r="30" spans="1:12" ht="16.5" customHeight="1">
      <c r="A30" s="11"/>
      <c r="B30" s="11"/>
      <c r="C30" s="11"/>
      <c r="D30" s="12"/>
      <c r="E30" s="12"/>
      <c r="F30" s="13" t="s">
        <v>22</v>
      </c>
    </row>
    <row r="31" spans="1:12" ht="23.25">
      <c r="A31" s="78" t="s">
        <v>15</v>
      </c>
      <c r="B31" s="78"/>
      <c r="C31" s="78"/>
      <c r="D31" s="78"/>
      <c r="E31" s="78"/>
      <c r="F31" s="78"/>
    </row>
    <row r="32" spans="1:12" ht="18.75" customHeight="1">
      <c r="A32" s="78" t="s">
        <v>265</v>
      </c>
      <c r="B32" s="78"/>
      <c r="C32" s="78"/>
      <c r="D32" s="78"/>
    </row>
    <row r="33" spans="1:6" ht="18.75" customHeight="1">
      <c r="A33" s="78" t="s">
        <v>18</v>
      </c>
      <c r="B33" s="78"/>
      <c r="C33" s="78"/>
      <c r="D33" s="78"/>
    </row>
    <row r="34" spans="1:6" ht="23.25">
      <c r="A34" s="78" t="s">
        <v>16</v>
      </c>
      <c r="B34" s="78"/>
      <c r="C34" s="78"/>
      <c r="D34" s="78"/>
      <c r="E34" s="1090" t="s">
        <v>20</v>
      </c>
      <c r="F34" s="1090"/>
    </row>
    <row r="35" spans="1:6" ht="23.25">
      <c r="A35" s="78" t="s">
        <v>19</v>
      </c>
      <c r="B35" s="78"/>
      <c r="C35" s="78"/>
      <c r="D35" s="78"/>
      <c r="E35" s="1091" t="s">
        <v>266</v>
      </c>
      <c r="F35" s="1091"/>
    </row>
    <row r="36" spans="1:6" ht="23.25">
      <c r="A36" s="78"/>
      <c r="B36" s="78"/>
      <c r="C36" s="78"/>
      <c r="D36" s="78"/>
      <c r="E36" s="78"/>
      <c r="F36" s="78"/>
    </row>
    <row r="37" spans="1:6" ht="23.25">
      <c r="A37" s="78" t="s">
        <v>229</v>
      </c>
      <c r="B37" s="78"/>
      <c r="C37" s="78"/>
      <c r="D37" s="78"/>
      <c r="E37" s="1090" t="s">
        <v>267</v>
      </c>
      <c r="F37" s="1090"/>
    </row>
    <row r="38" spans="1:6" ht="23.25">
      <c r="A38" s="78"/>
      <c r="B38" s="78" t="s">
        <v>228</v>
      </c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78"/>
      <c r="F39" s="78"/>
    </row>
    <row r="40" spans="1:6" ht="23.25">
      <c r="A40" s="78"/>
      <c r="B40" s="78"/>
      <c r="C40" s="78"/>
      <c r="D40" s="78"/>
      <c r="E40" s="78"/>
      <c r="F40" s="78"/>
    </row>
    <row r="41" spans="1:6" ht="23.25">
      <c r="A41" s="78"/>
      <c r="B41" s="78"/>
      <c r="C41" s="78"/>
      <c r="D41" s="78"/>
      <c r="E41" s="1090" t="s">
        <v>24</v>
      </c>
      <c r="F41" s="1090"/>
    </row>
  </sheetData>
  <mergeCells count="35">
    <mergeCell ref="A2:F2"/>
    <mergeCell ref="A7:C7"/>
    <mergeCell ref="E7:F7"/>
    <mergeCell ref="E8:F8"/>
    <mergeCell ref="A9:C9"/>
    <mergeCell ref="E9:F9"/>
    <mergeCell ref="A10:C10"/>
    <mergeCell ref="E10:F10"/>
    <mergeCell ref="A11:C11"/>
    <mergeCell ref="E11:F11"/>
    <mergeCell ref="E12:F12"/>
    <mergeCell ref="A13:C13"/>
    <mergeCell ref="E13:F13"/>
    <mergeCell ref="E14:F14"/>
    <mergeCell ref="A17:C17"/>
    <mergeCell ref="E17:F17"/>
    <mergeCell ref="A14:C14"/>
    <mergeCell ref="A27:C28"/>
    <mergeCell ref="D27:E27"/>
    <mergeCell ref="D28:E28"/>
    <mergeCell ref="D19:E19"/>
    <mergeCell ref="D20:E20"/>
    <mergeCell ref="A21:C22"/>
    <mergeCell ref="D21:E21"/>
    <mergeCell ref="D22:E22"/>
    <mergeCell ref="D23:E23"/>
    <mergeCell ref="A24:C26"/>
    <mergeCell ref="D24:E24"/>
    <mergeCell ref="D25:E25"/>
    <mergeCell ref="D26:E26"/>
    <mergeCell ref="A29:F29"/>
    <mergeCell ref="E34:F34"/>
    <mergeCell ref="E35:F35"/>
    <mergeCell ref="E37:F37"/>
    <mergeCell ref="E41:F41"/>
  </mergeCells>
  <hyperlinks>
    <hyperlink ref="B38" r:id="rId1" display="sanjit.sharma@sarestates.in"/>
  </hyperlinks>
  <pageMargins left="0.45" right="0.35" top="1.1000000000000001" bottom="0.5" header="0.3" footer="0.3"/>
  <pageSetup paperSize="9" scale="62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>
  <dimension ref="A9:R59"/>
  <sheetViews>
    <sheetView workbookViewId="0">
      <selection sqref="A1:XFD1048576"/>
    </sheetView>
  </sheetViews>
  <sheetFormatPr defaultRowHeight="15"/>
  <cols>
    <col min="1" max="1" width="3.28515625" customWidth="1"/>
    <col min="2" max="2" width="20.28515625" customWidth="1"/>
    <col min="3" max="3" width="7.7109375" customWidth="1"/>
    <col min="4" max="4" width="11.42578125" bestFit="1" customWidth="1"/>
    <col min="5" max="5" width="11.42578125" customWidth="1"/>
    <col min="6" max="6" width="6.7109375" customWidth="1"/>
    <col min="7" max="7" width="5.42578125" customWidth="1"/>
    <col min="8" max="8" width="9.7109375" bestFit="1" customWidth="1"/>
    <col min="9" max="9" width="9" customWidth="1"/>
    <col min="10" max="10" width="10.7109375" customWidth="1"/>
    <col min="11" max="11" width="6.85546875" customWidth="1"/>
    <col min="12" max="12" width="10.140625" bestFit="1" customWidth="1"/>
    <col min="13" max="13" width="4.5703125" customWidth="1"/>
    <col min="14" max="14" width="7.7109375" customWidth="1"/>
    <col min="15" max="15" width="5" customWidth="1"/>
    <col min="16" max="16" width="8.85546875" customWidth="1"/>
    <col min="17" max="17" width="8.28515625" customWidth="1"/>
    <col min="18" max="18" width="2.85546875" customWidth="1"/>
    <col min="259" max="259" width="3.28515625" customWidth="1"/>
    <col min="260" max="260" width="20.28515625" customWidth="1"/>
    <col min="261" max="261" width="7.7109375" customWidth="1"/>
    <col min="262" max="262" width="11.42578125" bestFit="1" customWidth="1"/>
    <col min="263" max="263" width="6.7109375" customWidth="1"/>
    <col min="264" max="264" width="5.42578125" customWidth="1"/>
    <col min="265" max="265" width="9" bestFit="1" customWidth="1"/>
    <col min="266" max="266" width="10.7109375" customWidth="1"/>
    <col min="267" max="267" width="6.85546875" customWidth="1"/>
    <col min="268" max="268" width="10.140625" bestFit="1" customWidth="1"/>
    <col min="269" max="269" width="4.5703125" customWidth="1"/>
    <col min="270" max="270" width="7.7109375" customWidth="1"/>
    <col min="271" max="271" width="5" customWidth="1"/>
    <col min="272" max="272" width="8.85546875" customWidth="1"/>
    <col min="273" max="273" width="8.28515625" customWidth="1"/>
    <col min="274" max="274" width="2.85546875" customWidth="1"/>
    <col min="515" max="515" width="3.28515625" customWidth="1"/>
    <col min="516" max="516" width="20.28515625" customWidth="1"/>
    <col min="517" max="517" width="7.7109375" customWidth="1"/>
    <col min="518" max="518" width="11.42578125" bestFit="1" customWidth="1"/>
    <col min="519" max="519" width="6.7109375" customWidth="1"/>
    <col min="520" max="520" width="5.42578125" customWidth="1"/>
    <col min="521" max="521" width="9" bestFit="1" customWidth="1"/>
    <col min="522" max="522" width="10.7109375" customWidth="1"/>
    <col min="523" max="523" width="6.85546875" customWidth="1"/>
    <col min="524" max="524" width="10.140625" bestFit="1" customWidth="1"/>
    <col min="525" max="525" width="4.5703125" customWidth="1"/>
    <col min="526" max="526" width="7.7109375" customWidth="1"/>
    <col min="527" max="527" width="5" customWidth="1"/>
    <col min="528" max="528" width="8.85546875" customWidth="1"/>
    <col min="529" max="529" width="8.28515625" customWidth="1"/>
    <col min="530" max="530" width="2.85546875" customWidth="1"/>
    <col min="771" max="771" width="3.28515625" customWidth="1"/>
    <col min="772" max="772" width="20.28515625" customWidth="1"/>
    <col min="773" max="773" width="7.7109375" customWidth="1"/>
    <col min="774" max="774" width="11.42578125" bestFit="1" customWidth="1"/>
    <col min="775" max="775" width="6.7109375" customWidth="1"/>
    <col min="776" max="776" width="5.42578125" customWidth="1"/>
    <col min="777" max="777" width="9" bestFit="1" customWidth="1"/>
    <col min="778" max="778" width="10.7109375" customWidth="1"/>
    <col min="779" max="779" width="6.85546875" customWidth="1"/>
    <col min="780" max="780" width="10.140625" bestFit="1" customWidth="1"/>
    <col min="781" max="781" width="4.5703125" customWidth="1"/>
    <col min="782" max="782" width="7.7109375" customWidth="1"/>
    <col min="783" max="783" width="5" customWidth="1"/>
    <col min="784" max="784" width="8.85546875" customWidth="1"/>
    <col min="785" max="785" width="8.28515625" customWidth="1"/>
    <col min="786" max="786" width="2.85546875" customWidth="1"/>
    <col min="1027" max="1027" width="3.28515625" customWidth="1"/>
    <col min="1028" max="1028" width="20.28515625" customWidth="1"/>
    <col min="1029" max="1029" width="7.7109375" customWidth="1"/>
    <col min="1030" max="1030" width="11.42578125" bestFit="1" customWidth="1"/>
    <col min="1031" max="1031" width="6.7109375" customWidth="1"/>
    <col min="1032" max="1032" width="5.42578125" customWidth="1"/>
    <col min="1033" max="1033" width="9" bestFit="1" customWidth="1"/>
    <col min="1034" max="1034" width="10.7109375" customWidth="1"/>
    <col min="1035" max="1035" width="6.85546875" customWidth="1"/>
    <col min="1036" max="1036" width="10.140625" bestFit="1" customWidth="1"/>
    <col min="1037" max="1037" width="4.5703125" customWidth="1"/>
    <col min="1038" max="1038" width="7.7109375" customWidth="1"/>
    <col min="1039" max="1039" width="5" customWidth="1"/>
    <col min="1040" max="1040" width="8.85546875" customWidth="1"/>
    <col min="1041" max="1041" width="8.28515625" customWidth="1"/>
    <col min="1042" max="1042" width="2.85546875" customWidth="1"/>
    <col min="1283" max="1283" width="3.28515625" customWidth="1"/>
    <col min="1284" max="1284" width="20.28515625" customWidth="1"/>
    <col min="1285" max="1285" width="7.7109375" customWidth="1"/>
    <col min="1286" max="1286" width="11.42578125" bestFit="1" customWidth="1"/>
    <col min="1287" max="1287" width="6.7109375" customWidth="1"/>
    <col min="1288" max="1288" width="5.42578125" customWidth="1"/>
    <col min="1289" max="1289" width="9" bestFit="1" customWidth="1"/>
    <col min="1290" max="1290" width="10.7109375" customWidth="1"/>
    <col min="1291" max="1291" width="6.85546875" customWidth="1"/>
    <col min="1292" max="1292" width="10.140625" bestFit="1" customWidth="1"/>
    <col min="1293" max="1293" width="4.5703125" customWidth="1"/>
    <col min="1294" max="1294" width="7.7109375" customWidth="1"/>
    <col min="1295" max="1295" width="5" customWidth="1"/>
    <col min="1296" max="1296" width="8.85546875" customWidth="1"/>
    <col min="1297" max="1297" width="8.28515625" customWidth="1"/>
    <col min="1298" max="1298" width="2.85546875" customWidth="1"/>
    <col min="1539" max="1539" width="3.28515625" customWidth="1"/>
    <col min="1540" max="1540" width="20.28515625" customWidth="1"/>
    <col min="1541" max="1541" width="7.7109375" customWidth="1"/>
    <col min="1542" max="1542" width="11.42578125" bestFit="1" customWidth="1"/>
    <col min="1543" max="1543" width="6.7109375" customWidth="1"/>
    <col min="1544" max="1544" width="5.42578125" customWidth="1"/>
    <col min="1545" max="1545" width="9" bestFit="1" customWidth="1"/>
    <col min="1546" max="1546" width="10.7109375" customWidth="1"/>
    <col min="1547" max="1547" width="6.85546875" customWidth="1"/>
    <col min="1548" max="1548" width="10.140625" bestFit="1" customWidth="1"/>
    <col min="1549" max="1549" width="4.5703125" customWidth="1"/>
    <col min="1550" max="1550" width="7.7109375" customWidth="1"/>
    <col min="1551" max="1551" width="5" customWidth="1"/>
    <col min="1552" max="1552" width="8.85546875" customWidth="1"/>
    <col min="1553" max="1553" width="8.28515625" customWidth="1"/>
    <col min="1554" max="1554" width="2.85546875" customWidth="1"/>
    <col min="1795" max="1795" width="3.28515625" customWidth="1"/>
    <col min="1796" max="1796" width="20.28515625" customWidth="1"/>
    <col min="1797" max="1797" width="7.7109375" customWidth="1"/>
    <col min="1798" max="1798" width="11.42578125" bestFit="1" customWidth="1"/>
    <col min="1799" max="1799" width="6.7109375" customWidth="1"/>
    <col min="1800" max="1800" width="5.42578125" customWidth="1"/>
    <col min="1801" max="1801" width="9" bestFit="1" customWidth="1"/>
    <col min="1802" max="1802" width="10.7109375" customWidth="1"/>
    <col min="1803" max="1803" width="6.85546875" customWidth="1"/>
    <col min="1804" max="1804" width="10.140625" bestFit="1" customWidth="1"/>
    <col min="1805" max="1805" width="4.5703125" customWidth="1"/>
    <col min="1806" max="1806" width="7.7109375" customWidth="1"/>
    <col min="1807" max="1807" width="5" customWidth="1"/>
    <col min="1808" max="1808" width="8.85546875" customWidth="1"/>
    <col min="1809" max="1809" width="8.28515625" customWidth="1"/>
    <col min="1810" max="1810" width="2.85546875" customWidth="1"/>
    <col min="2051" max="2051" width="3.28515625" customWidth="1"/>
    <col min="2052" max="2052" width="20.28515625" customWidth="1"/>
    <col min="2053" max="2053" width="7.7109375" customWidth="1"/>
    <col min="2054" max="2054" width="11.42578125" bestFit="1" customWidth="1"/>
    <col min="2055" max="2055" width="6.7109375" customWidth="1"/>
    <col min="2056" max="2056" width="5.42578125" customWidth="1"/>
    <col min="2057" max="2057" width="9" bestFit="1" customWidth="1"/>
    <col min="2058" max="2058" width="10.7109375" customWidth="1"/>
    <col min="2059" max="2059" width="6.85546875" customWidth="1"/>
    <col min="2060" max="2060" width="10.140625" bestFit="1" customWidth="1"/>
    <col min="2061" max="2061" width="4.5703125" customWidth="1"/>
    <col min="2062" max="2062" width="7.7109375" customWidth="1"/>
    <col min="2063" max="2063" width="5" customWidth="1"/>
    <col min="2064" max="2064" width="8.85546875" customWidth="1"/>
    <col min="2065" max="2065" width="8.28515625" customWidth="1"/>
    <col min="2066" max="2066" width="2.85546875" customWidth="1"/>
    <col min="2307" max="2307" width="3.28515625" customWidth="1"/>
    <col min="2308" max="2308" width="20.28515625" customWidth="1"/>
    <col min="2309" max="2309" width="7.7109375" customWidth="1"/>
    <col min="2310" max="2310" width="11.42578125" bestFit="1" customWidth="1"/>
    <col min="2311" max="2311" width="6.7109375" customWidth="1"/>
    <col min="2312" max="2312" width="5.42578125" customWidth="1"/>
    <col min="2313" max="2313" width="9" bestFit="1" customWidth="1"/>
    <col min="2314" max="2314" width="10.7109375" customWidth="1"/>
    <col min="2315" max="2315" width="6.85546875" customWidth="1"/>
    <col min="2316" max="2316" width="10.140625" bestFit="1" customWidth="1"/>
    <col min="2317" max="2317" width="4.5703125" customWidth="1"/>
    <col min="2318" max="2318" width="7.7109375" customWidth="1"/>
    <col min="2319" max="2319" width="5" customWidth="1"/>
    <col min="2320" max="2320" width="8.85546875" customWidth="1"/>
    <col min="2321" max="2321" width="8.28515625" customWidth="1"/>
    <col min="2322" max="2322" width="2.85546875" customWidth="1"/>
    <col min="2563" max="2563" width="3.28515625" customWidth="1"/>
    <col min="2564" max="2564" width="20.28515625" customWidth="1"/>
    <col min="2565" max="2565" width="7.7109375" customWidth="1"/>
    <col min="2566" max="2566" width="11.42578125" bestFit="1" customWidth="1"/>
    <col min="2567" max="2567" width="6.7109375" customWidth="1"/>
    <col min="2568" max="2568" width="5.42578125" customWidth="1"/>
    <col min="2569" max="2569" width="9" bestFit="1" customWidth="1"/>
    <col min="2570" max="2570" width="10.7109375" customWidth="1"/>
    <col min="2571" max="2571" width="6.85546875" customWidth="1"/>
    <col min="2572" max="2572" width="10.140625" bestFit="1" customWidth="1"/>
    <col min="2573" max="2573" width="4.5703125" customWidth="1"/>
    <col min="2574" max="2574" width="7.7109375" customWidth="1"/>
    <col min="2575" max="2575" width="5" customWidth="1"/>
    <col min="2576" max="2576" width="8.85546875" customWidth="1"/>
    <col min="2577" max="2577" width="8.28515625" customWidth="1"/>
    <col min="2578" max="2578" width="2.85546875" customWidth="1"/>
    <col min="2819" max="2819" width="3.28515625" customWidth="1"/>
    <col min="2820" max="2820" width="20.28515625" customWidth="1"/>
    <col min="2821" max="2821" width="7.7109375" customWidth="1"/>
    <col min="2822" max="2822" width="11.42578125" bestFit="1" customWidth="1"/>
    <col min="2823" max="2823" width="6.7109375" customWidth="1"/>
    <col min="2824" max="2824" width="5.42578125" customWidth="1"/>
    <col min="2825" max="2825" width="9" bestFit="1" customWidth="1"/>
    <col min="2826" max="2826" width="10.7109375" customWidth="1"/>
    <col min="2827" max="2827" width="6.85546875" customWidth="1"/>
    <col min="2828" max="2828" width="10.140625" bestFit="1" customWidth="1"/>
    <col min="2829" max="2829" width="4.5703125" customWidth="1"/>
    <col min="2830" max="2830" width="7.7109375" customWidth="1"/>
    <col min="2831" max="2831" width="5" customWidth="1"/>
    <col min="2832" max="2832" width="8.85546875" customWidth="1"/>
    <col min="2833" max="2833" width="8.28515625" customWidth="1"/>
    <col min="2834" max="2834" width="2.85546875" customWidth="1"/>
    <col min="3075" max="3075" width="3.28515625" customWidth="1"/>
    <col min="3076" max="3076" width="20.28515625" customWidth="1"/>
    <col min="3077" max="3077" width="7.7109375" customWidth="1"/>
    <col min="3078" max="3078" width="11.42578125" bestFit="1" customWidth="1"/>
    <col min="3079" max="3079" width="6.7109375" customWidth="1"/>
    <col min="3080" max="3080" width="5.42578125" customWidth="1"/>
    <col min="3081" max="3081" width="9" bestFit="1" customWidth="1"/>
    <col min="3082" max="3082" width="10.7109375" customWidth="1"/>
    <col min="3083" max="3083" width="6.85546875" customWidth="1"/>
    <col min="3084" max="3084" width="10.140625" bestFit="1" customWidth="1"/>
    <col min="3085" max="3085" width="4.5703125" customWidth="1"/>
    <col min="3086" max="3086" width="7.7109375" customWidth="1"/>
    <col min="3087" max="3087" width="5" customWidth="1"/>
    <col min="3088" max="3088" width="8.85546875" customWidth="1"/>
    <col min="3089" max="3089" width="8.28515625" customWidth="1"/>
    <col min="3090" max="3090" width="2.85546875" customWidth="1"/>
    <col min="3331" max="3331" width="3.28515625" customWidth="1"/>
    <col min="3332" max="3332" width="20.28515625" customWidth="1"/>
    <col min="3333" max="3333" width="7.7109375" customWidth="1"/>
    <col min="3334" max="3334" width="11.42578125" bestFit="1" customWidth="1"/>
    <col min="3335" max="3335" width="6.7109375" customWidth="1"/>
    <col min="3336" max="3336" width="5.42578125" customWidth="1"/>
    <col min="3337" max="3337" width="9" bestFit="1" customWidth="1"/>
    <col min="3338" max="3338" width="10.7109375" customWidth="1"/>
    <col min="3339" max="3339" width="6.85546875" customWidth="1"/>
    <col min="3340" max="3340" width="10.140625" bestFit="1" customWidth="1"/>
    <col min="3341" max="3341" width="4.5703125" customWidth="1"/>
    <col min="3342" max="3342" width="7.7109375" customWidth="1"/>
    <col min="3343" max="3343" width="5" customWidth="1"/>
    <col min="3344" max="3344" width="8.85546875" customWidth="1"/>
    <col min="3345" max="3345" width="8.28515625" customWidth="1"/>
    <col min="3346" max="3346" width="2.85546875" customWidth="1"/>
    <col min="3587" max="3587" width="3.28515625" customWidth="1"/>
    <col min="3588" max="3588" width="20.28515625" customWidth="1"/>
    <col min="3589" max="3589" width="7.7109375" customWidth="1"/>
    <col min="3590" max="3590" width="11.42578125" bestFit="1" customWidth="1"/>
    <col min="3591" max="3591" width="6.7109375" customWidth="1"/>
    <col min="3592" max="3592" width="5.42578125" customWidth="1"/>
    <col min="3593" max="3593" width="9" bestFit="1" customWidth="1"/>
    <col min="3594" max="3594" width="10.7109375" customWidth="1"/>
    <col min="3595" max="3595" width="6.85546875" customWidth="1"/>
    <col min="3596" max="3596" width="10.140625" bestFit="1" customWidth="1"/>
    <col min="3597" max="3597" width="4.5703125" customWidth="1"/>
    <col min="3598" max="3598" width="7.7109375" customWidth="1"/>
    <col min="3599" max="3599" width="5" customWidth="1"/>
    <col min="3600" max="3600" width="8.85546875" customWidth="1"/>
    <col min="3601" max="3601" width="8.28515625" customWidth="1"/>
    <col min="3602" max="3602" width="2.85546875" customWidth="1"/>
    <col min="3843" max="3843" width="3.28515625" customWidth="1"/>
    <col min="3844" max="3844" width="20.28515625" customWidth="1"/>
    <col min="3845" max="3845" width="7.7109375" customWidth="1"/>
    <col min="3846" max="3846" width="11.42578125" bestFit="1" customWidth="1"/>
    <col min="3847" max="3847" width="6.7109375" customWidth="1"/>
    <col min="3848" max="3848" width="5.42578125" customWidth="1"/>
    <col min="3849" max="3849" width="9" bestFit="1" customWidth="1"/>
    <col min="3850" max="3850" width="10.7109375" customWidth="1"/>
    <col min="3851" max="3851" width="6.85546875" customWidth="1"/>
    <col min="3852" max="3852" width="10.140625" bestFit="1" customWidth="1"/>
    <col min="3853" max="3853" width="4.5703125" customWidth="1"/>
    <col min="3854" max="3854" width="7.7109375" customWidth="1"/>
    <col min="3855" max="3855" width="5" customWidth="1"/>
    <col min="3856" max="3856" width="8.85546875" customWidth="1"/>
    <col min="3857" max="3857" width="8.28515625" customWidth="1"/>
    <col min="3858" max="3858" width="2.85546875" customWidth="1"/>
    <col min="4099" max="4099" width="3.28515625" customWidth="1"/>
    <col min="4100" max="4100" width="20.28515625" customWidth="1"/>
    <col min="4101" max="4101" width="7.7109375" customWidth="1"/>
    <col min="4102" max="4102" width="11.42578125" bestFit="1" customWidth="1"/>
    <col min="4103" max="4103" width="6.7109375" customWidth="1"/>
    <col min="4104" max="4104" width="5.42578125" customWidth="1"/>
    <col min="4105" max="4105" width="9" bestFit="1" customWidth="1"/>
    <col min="4106" max="4106" width="10.7109375" customWidth="1"/>
    <col min="4107" max="4107" width="6.85546875" customWidth="1"/>
    <col min="4108" max="4108" width="10.140625" bestFit="1" customWidth="1"/>
    <col min="4109" max="4109" width="4.5703125" customWidth="1"/>
    <col min="4110" max="4110" width="7.7109375" customWidth="1"/>
    <col min="4111" max="4111" width="5" customWidth="1"/>
    <col min="4112" max="4112" width="8.85546875" customWidth="1"/>
    <col min="4113" max="4113" width="8.28515625" customWidth="1"/>
    <col min="4114" max="4114" width="2.85546875" customWidth="1"/>
    <col min="4355" max="4355" width="3.28515625" customWidth="1"/>
    <col min="4356" max="4356" width="20.28515625" customWidth="1"/>
    <col min="4357" max="4357" width="7.7109375" customWidth="1"/>
    <col min="4358" max="4358" width="11.42578125" bestFit="1" customWidth="1"/>
    <col min="4359" max="4359" width="6.7109375" customWidth="1"/>
    <col min="4360" max="4360" width="5.42578125" customWidth="1"/>
    <col min="4361" max="4361" width="9" bestFit="1" customWidth="1"/>
    <col min="4362" max="4362" width="10.7109375" customWidth="1"/>
    <col min="4363" max="4363" width="6.85546875" customWidth="1"/>
    <col min="4364" max="4364" width="10.140625" bestFit="1" customWidth="1"/>
    <col min="4365" max="4365" width="4.5703125" customWidth="1"/>
    <col min="4366" max="4366" width="7.7109375" customWidth="1"/>
    <col min="4367" max="4367" width="5" customWidth="1"/>
    <col min="4368" max="4368" width="8.85546875" customWidth="1"/>
    <col min="4369" max="4369" width="8.28515625" customWidth="1"/>
    <col min="4370" max="4370" width="2.85546875" customWidth="1"/>
    <col min="4611" max="4611" width="3.28515625" customWidth="1"/>
    <col min="4612" max="4612" width="20.28515625" customWidth="1"/>
    <col min="4613" max="4613" width="7.7109375" customWidth="1"/>
    <col min="4614" max="4614" width="11.42578125" bestFit="1" customWidth="1"/>
    <col min="4615" max="4615" width="6.7109375" customWidth="1"/>
    <col min="4616" max="4616" width="5.42578125" customWidth="1"/>
    <col min="4617" max="4617" width="9" bestFit="1" customWidth="1"/>
    <col min="4618" max="4618" width="10.7109375" customWidth="1"/>
    <col min="4619" max="4619" width="6.85546875" customWidth="1"/>
    <col min="4620" max="4620" width="10.140625" bestFit="1" customWidth="1"/>
    <col min="4621" max="4621" width="4.5703125" customWidth="1"/>
    <col min="4622" max="4622" width="7.7109375" customWidth="1"/>
    <col min="4623" max="4623" width="5" customWidth="1"/>
    <col min="4624" max="4624" width="8.85546875" customWidth="1"/>
    <col min="4625" max="4625" width="8.28515625" customWidth="1"/>
    <col min="4626" max="4626" width="2.85546875" customWidth="1"/>
    <col min="4867" max="4867" width="3.28515625" customWidth="1"/>
    <col min="4868" max="4868" width="20.28515625" customWidth="1"/>
    <col min="4869" max="4869" width="7.7109375" customWidth="1"/>
    <col min="4870" max="4870" width="11.42578125" bestFit="1" customWidth="1"/>
    <col min="4871" max="4871" width="6.7109375" customWidth="1"/>
    <col min="4872" max="4872" width="5.42578125" customWidth="1"/>
    <col min="4873" max="4873" width="9" bestFit="1" customWidth="1"/>
    <col min="4874" max="4874" width="10.7109375" customWidth="1"/>
    <col min="4875" max="4875" width="6.85546875" customWidth="1"/>
    <col min="4876" max="4876" width="10.140625" bestFit="1" customWidth="1"/>
    <col min="4877" max="4877" width="4.5703125" customWidth="1"/>
    <col min="4878" max="4878" width="7.7109375" customWidth="1"/>
    <col min="4879" max="4879" width="5" customWidth="1"/>
    <col min="4880" max="4880" width="8.85546875" customWidth="1"/>
    <col min="4881" max="4881" width="8.28515625" customWidth="1"/>
    <col min="4882" max="4882" width="2.85546875" customWidth="1"/>
    <col min="5123" max="5123" width="3.28515625" customWidth="1"/>
    <col min="5124" max="5124" width="20.28515625" customWidth="1"/>
    <col min="5125" max="5125" width="7.7109375" customWidth="1"/>
    <col min="5126" max="5126" width="11.42578125" bestFit="1" customWidth="1"/>
    <col min="5127" max="5127" width="6.7109375" customWidth="1"/>
    <col min="5128" max="5128" width="5.42578125" customWidth="1"/>
    <col min="5129" max="5129" width="9" bestFit="1" customWidth="1"/>
    <col min="5130" max="5130" width="10.7109375" customWidth="1"/>
    <col min="5131" max="5131" width="6.85546875" customWidth="1"/>
    <col min="5132" max="5132" width="10.140625" bestFit="1" customWidth="1"/>
    <col min="5133" max="5133" width="4.5703125" customWidth="1"/>
    <col min="5134" max="5134" width="7.7109375" customWidth="1"/>
    <col min="5135" max="5135" width="5" customWidth="1"/>
    <col min="5136" max="5136" width="8.85546875" customWidth="1"/>
    <col min="5137" max="5137" width="8.28515625" customWidth="1"/>
    <col min="5138" max="5138" width="2.85546875" customWidth="1"/>
    <col min="5379" max="5379" width="3.28515625" customWidth="1"/>
    <col min="5380" max="5380" width="20.28515625" customWidth="1"/>
    <col min="5381" max="5381" width="7.7109375" customWidth="1"/>
    <col min="5382" max="5382" width="11.42578125" bestFit="1" customWidth="1"/>
    <col min="5383" max="5383" width="6.7109375" customWidth="1"/>
    <col min="5384" max="5384" width="5.42578125" customWidth="1"/>
    <col min="5385" max="5385" width="9" bestFit="1" customWidth="1"/>
    <col min="5386" max="5386" width="10.7109375" customWidth="1"/>
    <col min="5387" max="5387" width="6.85546875" customWidth="1"/>
    <col min="5388" max="5388" width="10.140625" bestFit="1" customWidth="1"/>
    <col min="5389" max="5389" width="4.5703125" customWidth="1"/>
    <col min="5390" max="5390" width="7.7109375" customWidth="1"/>
    <col min="5391" max="5391" width="5" customWidth="1"/>
    <col min="5392" max="5392" width="8.85546875" customWidth="1"/>
    <col min="5393" max="5393" width="8.28515625" customWidth="1"/>
    <col min="5394" max="5394" width="2.85546875" customWidth="1"/>
    <col min="5635" max="5635" width="3.28515625" customWidth="1"/>
    <col min="5636" max="5636" width="20.28515625" customWidth="1"/>
    <col min="5637" max="5637" width="7.7109375" customWidth="1"/>
    <col min="5638" max="5638" width="11.42578125" bestFit="1" customWidth="1"/>
    <col min="5639" max="5639" width="6.7109375" customWidth="1"/>
    <col min="5640" max="5640" width="5.42578125" customWidth="1"/>
    <col min="5641" max="5641" width="9" bestFit="1" customWidth="1"/>
    <col min="5642" max="5642" width="10.7109375" customWidth="1"/>
    <col min="5643" max="5643" width="6.85546875" customWidth="1"/>
    <col min="5644" max="5644" width="10.140625" bestFit="1" customWidth="1"/>
    <col min="5645" max="5645" width="4.5703125" customWidth="1"/>
    <col min="5646" max="5646" width="7.7109375" customWidth="1"/>
    <col min="5647" max="5647" width="5" customWidth="1"/>
    <col min="5648" max="5648" width="8.85546875" customWidth="1"/>
    <col min="5649" max="5649" width="8.28515625" customWidth="1"/>
    <col min="5650" max="5650" width="2.85546875" customWidth="1"/>
    <col min="5891" max="5891" width="3.28515625" customWidth="1"/>
    <col min="5892" max="5892" width="20.28515625" customWidth="1"/>
    <col min="5893" max="5893" width="7.7109375" customWidth="1"/>
    <col min="5894" max="5894" width="11.42578125" bestFit="1" customWidth="1"/>
    <col min="5895" max="5895" width="6.7109375" customWidth="1"/>
    <col min="5896" max="5896" width="5.42578125" customWidth="1"/>
    <col min="5897" max="5897" width="9" bestFit="1" customWidth="1"/>
    <col min="5898" max="5898" width="10.7109375" customWidth="1"/>
    <col min="5899" max="5899" width="6.85546875" customWidth="1"/>
    <col min="5900" max="5900" width="10.140625" bestFit="1" customWidth="1"/>
    <col min="5901" max="5901" width="4.5703125" customWidth="1"/>
    <col min="5902" max="5902" width="7.7109375" customWidth="1"/>
    <col min="5903" max="5903" width="5" customWidth="1"/>
    <col min="5904" max="5904" width="8.85546875" customWidth="1"/>
    <col min="5905" max="5905" width="8.28515625" customWidth="1"/>
    <col min="5906" max="5906" width="2.85546875" customWidth="1"/>
    <col min="6147" max="6147" width="3.28515625" customWidth="1"/>
    <col min="6148" max="6148" width="20.28515625" customWidth="1"/>
    <col min="6149" max="6149" width="7.7109375" customWidth="1"/>
    <col min="6150" max="6150" width="11.42578125" bestFit="1" customWidth="1"/>
    <col min="6151" max="6151" width="6.7109375" customWidth="1"/>
    <col min="6152" max="6152" width="5.42578125" customWidth="1"/>
    <col min="6153" max="6153" width="9" bestFit="1" customWidth="1"/>
    <col min="6154" max="6154" width="10.7109375" customWidth="1"/>
    <col min="6155" max="6155" width="6.85546875" customWidth="1"/>
    <col min="6156" max="6156" width="10.140625" bestFit="1" customWidth="1"/>
    <col min="6157" max="6157" width="4.5703125" customWidth="1"/>
    <col min="6158" max="6158" width="7.7109375" customWidth="1"/>
    <col min="6159" max="6159" width="5" customWidth="1"/>
    <col min="6160" max="6160" width="8.85546875" customWidth="1"/>
    <col min="6161" max="6161" width="8.28515625" customWidth="1"/>
    <col min="6162" max="6162" width="2.85546875" customWidth="1"/>
    <col min="6403" max="6403" width="3.28515625" customWidth="1"/>
    <col min="6404" max="6404" width="20.28515625" customWidth="1"/>
    <col min="6405" max="6405" width="7.7109375" customWidth="1"/>
    <col min="6406" max="6406" width="11.42578125" bestFit="1" customWidth="1"/>
    <col min="6407" max="6407" width="6.7109375" customWidth="1"/>
    <col min="6408" max="6408" width="5.42578125" customWidth="1"/>
    <col min="6409" max="6409" width="9" bestFit="1" customWidth="1"/>
    <col min="6410" max="6410" width="10.7109375" customWidth="1"/>
    <col min="6411" max="6411" width="6.85546875" customWidth="1"/>
    <col min="6412" max="6412" width="10.140625" bestFit="1" customWidth="1"/>
    <col min="6413" max="6413" width="4.5703125" customWidth="1"/>
    <col min="6414" max="6414" width="7.7109375" customWidth="1"/>
    <col min="6415" max="6415" width="5" customWidth="1"/>
    <col min="6416" max="6416" width="8.85546875" customWidth="1"/>
    <col min="6417" max="6417" width="8.28515625" customWidth="1"/>
    <col min="6418" max="6418" width="2.85546875" customWidth="1"/>
    <col min="6659" max="6659" width="3.28515625" customWidth="1"/>
    <col min="6660" max="6660" width="20.28515625" customWidth="1"/>
    <col min="6661" max="6661" width="7.7109375" customWidth="1"/>
    <col min="6662" max="6662" width="11.42578125" bestFit="1" customWidth="1"/>
    <col min="6663" max="6663" width="6.7109375" customWidth="1"/>
    <col min="6664" max="6664" width="5.42578125" customWidth="1"/>
    <col min="6665" max="6665" width="9" bestFit="1" customWidth="1"/>
    <col min="6666" max="6666" width="10.7109375" customWidth="1"/>
    <col min="6667" max="6667" width="6.85546875" customWidth="1"/>
    <col min="6668" max="6668" width="10.140625" bestFit="1" customWidth="1"/>
    <col min="6669" max="6669" width="4.5703125" customWidth="1"/>
    <col min="6670" max="6670" width="7.7109375" customWidth="1"/>
    <col min="6671" max="6671" width="5" customWidth="1"/>
    <col min="6672" max="6672" width="8.85546875" customWidth="1"/>
    <col min="6673" max="6673" width="8.28515625" customWidth="1"/>
    <col min="6674" max="6674" width="2.85546875" customWidth="1"/>
    <col min="6915" max="6915" width="3.28515625" customWidth="1"/>
    <col min="6916" max="6916" width="20.28515625" customWidth="1"/>
    <col min="6917" max="6917" width="7.7109375" customWidth="1"/>
    <col min="6918" max="6918" width="11.42578125" bestFit="1" customWidth="1"/>
    <col min="6919" max="6919" width="6.7109375" customWidth="1"/>
    <col min="6920" max="6920" width="5.42578125" customWidth="1"/>
    <col min="6921" max="6921" width="9" bestFit="1" customWidth="1"/>
    <col min="6922" max="6922" width="10.7109375" customWidth="1"/>
    <col min="6923" max="6923" width="6.85546875" customWidth="1"/>
    <col min="6924" max="6924" width="10.140625" bestFit="1" customWidth="1"/>
    <col min="6925" max="6925" width="4.5703125" customWidth="1"/>
    <col min="6926" max="6926" width="7.7109375" customWidth="1"/>
    <col min="6927" max="6927" width="5" customWidth="1"/>
    <col min="6928" max="6928" width="8.85546875" customWidth="1"/>
    <col min="6929" max="6929" width="8.28515625" customWidth="1"/>
    <col min="6930" max="6930" width="2.85546875" customWidth="1"/>
    <col min="7171" max="7171" width="3.28515625" customWidth="1"/>
    <col min="7172" max="7172" width="20.28515625" customWidth="1"/>
    <col min="7173" max="7173" width="7.7109375" customWidth="1"/>
    <col min="7174" max="7174" width="11.42578125" bestFit="1" customWidth="1"/>
    <col min="7175" max="7175" width="6.7109375" customWidth="1"/>
    <col min="7176" max="7176" width="5.42578125" customWidth="1"/>
    <col min="7177" max="7177" width="9" bestFit="1" customWidth="1"/>
    <col min="7178" max="7178" width="10.7109375" customWidth="1"/>
    <col min="7179" max="7179" width="6.85546875" customWidth="1"/>
    <col min="7180" max="7180" width="10.140625" bestFit="1" customWidth="1"/>
    <col min="7181" max="7181" width="4.5703125" customWidth="1"/>
    <col min="7182" max="7182" width="7.7109375" customWidth="1"/>
    <col min="7183" max="7183" width="5" customWidth="1"/>
    <col min="7184" max="7184" width="8.85546875" customWidth="1"/>
    <col min="7185" max="7185" width="8.28515625" customWidth="1"/>
    <col min="7186" max="7186" width="2.85546875" customWidth="1"/>
    <col min="7427" max="7427" width="3.28515625" customWidth="1"/>
    <col min="7428" max="7428" width="20.28515625" customWidth="1"/>
    <col min="7429" max="7429" width="7.7109375" customWidth="1"/>
    <col min="7430" max="7430" width="11.42578125" bestFit="1" customWidth="1"/>
    <col min="7431" max="7431" width="6.7109375" customWidth="1"/>
    <col min="7432" max="7432" width="5.42578125" customWidth="1"/>
    <col min="7433" max="7433" width="9" bestFit="1" customWidth="1"/>
    <col min="7434" max="7434" width="10.7109375" customWidth="1"/>
    <col min="7435" max="7435" width="6.85546875" customWidth="1"/>
    <col min="7436" max="7436" width="10.140625" bestFit="1" customWidth="1"/>
    <col min="7437" max="7437" width="4.5703125" customWidth="1"/>
    <col min="7438" max="7438" width="7.7109375" customWidth="1"/>
    <col min="7439" max="7439" width="5" customWidth="1"/>
    <col min="7440" max="7440" width="8.85546875" customWidth="1"/>
    <col min="7441" max="7441" width="8.28515625" customWidth="1"/>
    <col min="7442" max="7442" width="2.85546875" customWidth="1"/>
    <col min="7683" max="7683" width="3.28515625" customWidth="1"/>
    <col min="7684" max="7684" width="20.28515625" customWidth="1"/>
    <col min="7685" max="7685" width="7.7109375" customWidth="1"/>
    <col min="7686" max="7686" width="11.42578125" bestFit="1" customWidth="1"/>
    <col min="7687" max="7687" width="6.7109375" customWidth="1"/>
    <col min="7688" max="7688" width="5.42578125" customWidth="1"/>
    <col min="7689" max="7689" width="9" bestFit="1" customWidth="1"/>
    <col min="7690" max="7690" width="10.7109375" customWidth="1"/>
    <col min="7691" max="7691" width="6.85546875" customWidth="1"/>
    <col min="7692" max="7692" width="10.140625" bestFit="1" customWidth="1"/>
    <col min="7693" max="7693" width="4.5703125" customWidth="1"/>
    <col min="7694" max="7694" width="7.7109375" customWidth="1"/>
    <col min="7695" max="7695" width="5" customWidth="1"/>
    <col min="7696" max="7696" width="8.85546875" customWidth="1"/>
    <col min="7697" max="7697" width="8.28515625" customWidth="1"/>
    <col min="7698" max="7698" width="2.85546875" customWidth="1"/>
    <col min="7939" max="7939" width="3.28515625" customWidth="1"/>
    <col min="7940" max="7940" width="20.28515625" customWidth="1"/>
    <col min="7941" max="7941" width="7.7109375" customWidth="1"/>
    <col min="7942" max="7942" width="11.42578125" bestFit="1" customWidth="1"/>
    <col min="7943" max="7943" width="6.7109375" customWidth="1"/>
    <col min="7944" max="7944" width="5.42578125" customWidth="1"/>
    <col min="7945" max="7945" width="9" bestFit="1" customWidth="1"/>
    <col min="7946" max="7946" width="10.7109375" customWidth="1"/>
    <col min="7947" max="7947" width="6.85546875" customWidth="1"/>
    <col min="7948" max="7948" width="10.140625" bestFit="1" customWidth="1"/>
    <col min="7949" max="7949" width="4.5703125" customWidth="1"/>
    <col min="7950" max="7950" width="7.7109375" customWidth="1"/>
    <col min="7951" max="7951" width="5" customWidth="1"/>
    <col min="7952" max="7952" width="8.85546875" customWidth="1"/>
    <col min="7953" max="7953" width="8.28515625" customWidth="1"/>
    <col min="7954" max="7954" width="2.85546875" customWidth="1"/>
    <col min="8195" max="8195" width="3.28515625" customWidth="1"/>
    <col min="8196" max="8196" width="20.28515625" customWidth="1"/>
    <col min="8197" max="8197" width="7.7109375" customWidth="1"/>
    <col min="8198" max="8198" width="11.42578125" bestFit="1" customWidth="1"/>
    <col min="8199" max="8199" width="6.7109375" customWidth="1"/>
    <col min="8200" max="8200" width="5.42578125" customWidth="1"/>
    <col min="8201" max="8201" width="9" bestFit="1" customWidth="1"/>
    <col min="8202" max="8202" width="10.7109375" customWidth="1"/>
    <col min="8203" max="8203" width="6.85546875" customWidth="1"/>
    <col min="8204" max="8204" width="10.140625" bestFit="1" customWidth="1"/>
    <col min="8205" max="8205" width="4.5703125" customWidth="1"/>
    <col min="8206" max="8206" width="7.7109375" customWidth="1"/>
    <col min="8207" max="8207" width="5" customWidth="1"/>
    <col min="8208" max="8208" width="8.85546875" customWidth="1"/>
    <col min="8209" max="8209" width="8.28515625" customWidth="1"/>
    <col min="8210" max="8210" width="2.85546875" customWidth="1"/>
    <col min="8451" max="8451" width="3.28515625" customWidth="1"/>
    <col min="8452" max="8452" width="20.28515625" customWidth="1"/>
    <col min="8453" max="8453" width="7.7109375" customWidth="1"/>
    <col min="8454" max="8454" width="11.42578125" bestFit="1" customWidth="1"/>
    <col min="8455" max="8455" width="6.7109375" customWidth="1"/>
    <col min="8456" max="8456" width="5.42578125" customWidth="1"/>
    <col min="8457" max="8457" width="9" bestFit="1" customWidth="1"/>
    <col min="8458" max="8458" width="10.7109375" customWidth="1"/>
    <col min="8459" max="8459" width="6.85546875" customWidth="1"/>
    <col min="8460" max="8460" width="10.140625" bestFit="1" customWidth="1"/>
    <col min="8461" max="8461" width="4.5703125" customWidth="1"/>
    <col min="8462" max="8462" width="7.7109375" customWidth="1"/>
    <col min="8463" max="8463" width="5" customWidth="1"/>
    <col min="8464" max="8464" width="8.85546875" customWidth="1"/>
    <col min="8465" max="8465" width="8.28515625" customWidth="1"/>
    <col min="8466" max="8466" width="2.85546875" customWidth="1"/>
    <col min="8707" max="8707" width="3.28515625" customWidth="1"/>
    <col min="8708" max="8708" width="20.28515625" customWidth="1"/>
    <col min="8709" max="8709" width="7.7109375" customWidth="1"/>
    <col min="8710" max="8710" width="11.42578125" bestFit="1" customWidth="1"/>
    <col min="8711" max="8711" width="6.7109375" customWidth="1"/>
    <col min="8712" max="8712" width="5.42578125" customWidth="1"/>
    <col min="8713" max="8713" width="9" bestFit="1" customWidth="1"/>
    <col min="8714" max="8714" width="10.7109375" customWidth="1"/>
    <col min="8715" max="8715" width="6.85546875" customWidth="1"/>
    <col min="8716" max="8716" width="10.140625" bestFit="1" customWidth="1"/>
    <col min="8717" max="8717" width="4.5703125" customWidth="1"/>
    <col min="8718" max="8718" width="7.7109375" customWidth="1"/>
    <col min="8719" max="8719" width="5" customWidth="1"/>
    <col min="8720" max="8720" width="8.85546875" customWidth="1"/>
    <col min="8721" max="8721" width="8.28515625" customWidth="1"/>
    <col min="8722" max="8722" width="2.85546875" customWidth="1"/>
    <col min="8963" max="8963" width="3.28515625" customWidth="1"/>
    <col min="8964" max="8964" width="20.28515625" customWidth="1"/>
    <col min="8965" max="8965" width="7.7109375" customWidth="1"/>
    <col min="8966" max="8966" width="11.42578125" bestFit="1" customWidth="1"/>
    <col min="8967" max="8967" width="6.7109375" customWidth="1"/>
    <col min="8968" max="8968" width="5.42578125" customWidth="1"/>
    <col min="8969" max="8969" width="9" bestFit="1" customWidth="1"/>
    <col min="8970" max="8970" width="10.7109375" customWidth="1"/>
    <col min="8971" max="8971" width="6.85546875" customWidth="1"/>
    <col min="8972" max="8972" width="10.140625" bestFit="1" customWidth="1"/>
    <col min="8973" max="8973" width="4.5703125" customWidth="1"/>
    <col min="8974" max="8974" width="7.7109375" customWidth="1"/>
    <col min="8975" max="8975" width="5" customWidth="1"/>
    <col min="8976" max="8976" width="8.85546875" customWidth="1"/>
    <col min="8977" max="8977" width="8.28515625" customWidth="1"/>
    <col min="8978" max="8978" width="2.85546875" customWidth="1"/>
    <col min="9219" max="9219" width="3.28515625" customWidth="1"/>
    <col min="9220" max="9220" width="20.28515625" customWidth="1"/>
    <col min="9221" max="9221" width="7.7109375" customWidth="1"/>
    <col min="9222" max="9222" width="11.42578125" bestFit="1" customWidth="1"/>
    <col min="9223" max="9223" width="6.7109375" customWidth="1"/>
    <col min="9224" max="9224" width="5.42578125" customWidth="1"/>
    <col min="9225" max="9225" width="9" bestFit="1" customWidth="1"/>
    <col min="9226" max="9226" width="10.7109375" customWidth="1"/>
    <col min="9227" max="9227" width="6.85546875" customWidth="1"/>
    <col min="9228" max="9228" width="10.140625" bestFit="1" customWidth="1"/>
    <col min="9229" max="9229" width="4.5703125" customWidth="1"/>
    <col min="9230" max="9230" width="7.7109375" customWidth="1"/>
    <col min="9231" max="9231" width="5" customWidth="1"/>
    <col min="9232" max="9232" width="8.85546875" customWidth="1"/>
    <col min="9233" max="9233" width="8.28515625" customWidth="1"/>
    <col min="9234" max="9234" width="2.85546875" customWidth="1"/>
    <col min="9475" max="9475" width="3.28515625" customWidth="1"/>
    <col min="9476" max="9476" width="20.28515625" customWidth="1"/>
    <col min="9477" max="9477" width="7.7109375" customWidth="1"/>
    <col min="9478" max="9478" width="11.42578125" bestFit="1" customWidth="1"/>
    <col min="9479" max="9479" width="6.7109375" customWidth="1"/>
    <col min="9480" max="9480" width="5.42578125" customWidth="1"/>
    <col min="9481" max="9481" width="9" bestFit="1" customWidth="1"/>
    <col min="9482" max="9482" width="10.7109375" customWidth="1"/>
    <col min="9483" max="9483" width="6.85546875" customWidth="1"/>
    <col min="9484" max="9484" width="10.140625" bestFit="1" customWidth="1"/>
    <col min="9485" max="9485" width="4.5703125" customWidth="1"/>
    <col min="9486" max="9486" width="7.7109375" customWidth="1"/>
    <col min="9487" max="9487" width="5" customWidth="1"/>
    <col min="9488" max="9488" width="8.85546875" customWidth="1"/>
    <col min="9489" max="9489" width="8.28515625" customWidth="1"/>
    <col min="9490" max="9490" width="2.85546875" customWidth="1"/>
    <col min="9731" max="9731" width="3.28515625" customWidth="1"/>
    <col min="9732" max="9732" width="20.28515625" customWidth="1"/>
    <col min="9733" max="9733" width="7.7109375" customWidth="1"/>
    <col min="9734" max="9734" width="11.42578125" bestFit="1" customWidth="1"/>
    <col min="9735" max="9735" width="6.7109375" customWidth="1"/>
    <col min="9736" max="9736" width="5.42578125" customWidth="1"/>
    <col min="9737" max="9737" width="9" bestFit="1" customWidth="1"/>
    <col min="9738" max="9738" width="10.7109375" customWidth="1"/>
    <col min="9739" max="9739" width="6.85546875" customWidth="1"/>
    <col min="9740" max="9740" width="10.140625" bestFit="1" customWidth="1"/>
    <col min="9741" max="9741" width="4.5703125" customWidth="1"/>
    <col min="9742" max="9742" width="7.7109375" customWidth="1"/>
    <col min="9743" max="9743" width="5" customWidth="1"/>
    <col min="9744" max="9744" width="8.85546875" customWidth="1"/>
    <col min="9745" max="9745" width="8.28515625" customWidth="1"/>
    <col min="9746" max="9746" width="2.85546875" customWidth="1"/>
    <col min="9987" max="9987" width="3.28515625" customWidth="1"/>
    <col min="9988" max="9988" width="20.28515625" customWidth="1"/>
    <col min="9989" max="9989" width="7.7109375" customWidth="1"/>
    <col min="9990" max="9990" width="11.42578125" bestFit="1" customWidth="1"/>
    <col min="9991" max="9991" width="6.7109375" customWidth="1"/>
    <col min="9992" max="9992" width="5.42578125" customWidth="1"/>
    <col min="9993" max="9993" width="9" bestFit="1" customWidth="1"/>
    <col min="9994" max="9994" width="10.7109375" customWidth="1"/>
    <col min="9995" max="9995" width="6.85546875" customWidth="1"/>
    <col min="9996" max="9996" width="10.140625" bestFit="1" customWidth="1"/>
    <col min="9997" max="9997" width="4.5703125" customWidth="1"/>
    <col min="9998" max="9998" width="7.7109375" customWidth="1"/>
    <col min="9999" max="9999" width="5" customWidth="1"/>
    <col min="10000" max="10000" width="8.85546875" customWidth="1"/>
    <col min="10001" max="10001" width="8.28515625" customWidth="1"/>
    <col min="10002" max="10002" width="2.85546875" customWidth="1"/>
    <col min="10243" max="10243" width="3.28515625" customWidth="1"/>
    <col min="10244" max="10244" width="20.28515625" customWidth="1"/>
    <col min="10245" max="10245" width="7.7109375" customWidth="1"/>
    <col min="10246" max="10246" width="11.42578125" bestFit="1" customWidth="1"/>
    <col min="10247" max="10247" width="6.7109375" customWidth="1"/>
    <col min="10248" max="10248" width="5.42578125" customWidth="1"/>
    <col min="10249" max="10249" width="9" bestFit="1" customWidth="1"/>
    <col min="10250" max="10250" width="10.7109375" customWidth="1"/>
    <col min="10251" max="10251" width="6.85546875" customWidth="1"/>
    <col min="10252" max="10252" width="10.140625" bestFit="1" customWidth="1"/>
    <col min="10253" max="10253" width="4.5703125" customWidth="1"/>
    <col min="10254" max="10254" width="7.7109375" customWidth="1"/>
    <col min="10255" max="10255" width="5" customWidth="1"/>
    <col min="10256" max="10256" width="8.85546875" customWidth="1"/>
    <col min="10257" max="10257" width="8.28515625" customWidth="1"/>
    <col min="10258" max="10258" width="2.85546875" customWidth="1"/>
    <col min="10499" max="10499" width="3.28515625" customWidth="1"/>
    <col min="10500" max="10500" width="20.28515625" customWidth="1"/>
    <col min="10501" max="10501" width="7.7109375" customWidth="1"/>
    <col min="10502" max="10502" width="11.42578125" bestFit="1" customWidth="1"/>
    <col min="10503" max="10503" width="6.7109375" customWidth="1"/>
    <col min="10504" max="10504" width="5.42578125" customWidth="1"/>
    <col min="10505" max="10505" width="9" bestFit="1" customWidth="1"/>
    <col min="10506" max="10506" width="10.7109375" customWidth="1"/>
    <col min="10507" max="10507" width="6.85546875" customWidth="1"/>
    <col min="10508" max="10508" width="10.140625" bestFit="1" customWidth="1"/>
    <col min="10509" max="10509" width="4.5703125" customWidth="1"/>
    <col min="10510" max="10510" width="7.7109375" customWidth="1"/>
    <col min="10511" max="10511" width="5" customWidth="1"/>
    <col min="10512" max="10512" width="8.85546875" customWidth="1"/>
    <col min="10513" max="10513" width="8.28515625" customWidth="1"/>
    <col min="10514" max="10514" width="2.85546875" customWidth="1"/>
    <col min="10755" max="10755" width="3.28515625" customWidth="1"/>
    <col min="10756" max="10756" width="20.28515625" customWidth="1"/>
    <col min="10757" max="10757" width="7.7109375" customWidth="1"/>
    <col min="10758" max="10758" width="11.42578125" bestFit="1" customWidth="1"/>
    <col min="10759" max="10759" width="6.7109375" customWidth="1"/>
    <col min="10760" max="10760" width="5.42578125" customWidth="1"/>
    <col min="10761" max="10761" width="9" bestFit="1" customWidth="1"/>
    <col min="10762" max="10762" width="10.7109375" customWidth="1"/>
    <col min="10763" max="10763" width="6.85546875" customWidth="1"/>
    <col min="10764" max="10764" width="10.140625" bestFit="1" customWidth="1"/>
    <col min="10765" max="10765" width="4.5703125" customWidth="1"/>
    <col min="10766" max="10766" width="7.7109375" customWidth="1"/>
    <col min="10767" max="10767" width="5" customWidth="1"/>
    <col min="10768" max="10768" width="8.85546875" customWidth="1"/>
    <col min="10769" max="10769" width="8.28515625" customWidth="1"/>
    <col min="10770" max="10770" width="2.85546875" customWidth="1"/>
    <col min="11011" max="11011" width="3.28515625" customWidth="1"/>
    <col min="11012" max="11012" width="20.28515625" customWidth="1"/>
    <col min="11013" max="11013" width="7.7109375" customWidth="1"/>
    <col min="11014" max="11014" width="11.42578125" bestFit="1" customWidth="1"/>
    <col min="11015" max="11015" width="6.7109375" customWidth="1"/>
    <col min="11016" max="11016" width="5.42578125" customWidth="1"/>
    <col min="11017" max="11017" width="9" bestFit="1" customWidth="1"/>
    <col min="11018" max="11018" width="10.7109375" customWidth="1"/>
    <col min="11019" max="11019" width="6.85546875" customWidth="1"/>
    <col min="11020" max="11020" width="10.140625" bestFit="1" customWidth="1"/>
    <col min="11021" max="11021" width="4.5703125" customWidth="1"/>
    <col min="11022" max="11022" width="7.7109375" customWidth="1"/>
    <col min="11023" max="11023" width="5" customWidth="1"/>
    <col min="11024" max="11024" width="8.85546875" customWidth="1"/>
    <col min="11025" max="11025" width="8.28515625" customWidth="1"/>
    <col min="11026" max="11026" width="2.85546875" customWidth="1"/>
    <col min="11267" max="11267" width="3.28515625" customWidth="1"/>
    <col min="11268" max="11268" width="20.28515625" customWidth="1"/>
    <col min="11269" max="11269" width="7.7109375" customWidth="1"/>
    <col min="11270" max="11270" width="11.42578125" bestFit="1" customWidth="1"/>
    <col min="11271" max="11271" width="6.7109375" customWidth="1"/>
    <col min="11272" max="11272" width="5.42578125" customWidth="1"/>
    <col min="11273" max="11273" width="9" bestFit="1" customWidth="1"/>
    <col min="11274" max="11274" width="10.7109375" customWidth="1"/>
    <col min="11275" max="11275" width="6.85546875" customWidth="1"/>
    <col min="11276" max="11276" width="10.140625" bestFit="1" customWidth="1"/>
    <col min="11277" max="11277" width="4.5703125" customWidth="1"/>
    <col min="11278" max="11278" width="7.7109375" customWidth="1"/>
    <col min="11279" max="11279" width="5" customWidth="1"/>
    <col min="11280" max="11280" width="8.85546875" customWidth="1"/>
    <col min="11281" max="11281" width="8.28515625" customWidth="1"/>
    <col min="11282" max="11282" width="2.85546875" customWidth="1"/>
    <col min="11523" max="11523" width="3.28515625" customWidth="1"/>
    <col min="11524" max="11524" width="20.28515625" customWidth="1"/>
    <col min="11525" max="11525" width="7.7109375" customWidth="1"/>
    <col min="11526" max="11526" width="11.42578125" bestFit="1" customWidth="1"/>
    <col min="11527" max="11527" width="6.7109375" customWidth="1"/>
    <col min="11528" max="11528" width="5.42578125" customWidth="1"/>
    <col min="11529" max="11529" width="9" bestFit="1" customWidth="1"/>
    <col min="11530" max="11530" width="10.7109375" customWidth="1"/>
    <col min="11531" max="11531" width="6.85546875" customWidth="1"/>
    <col min="11532" max="11532" width="10.140625" bestFit="1" customWidth="1"/>
    <col min="11533" max="11533" width="4.5703125" customWidth="1"/>
    <col min="11534" max="11534" width="7.7109375" customWidth="1"/>
    <col min="11535" max="11535" width="5" customWidth="1"/>
    <col min="11536" max="11536" width="8.85546875" customWidth="1"/>
    <col min="11537" max="11537" width="8.28515625" customWidth="1"/>
    <col min="11538" max="11538" width="2.85546875" customWidth="1"/>
    <col min="11779" max="11779" width="3.28515625" customWidth="1"/>
    <col min="11780" max="11780" width="20.28515625" customWidth="1"/>
    <col min="11781" max="11781" width="7.7109375" customWidth="1"/>
    <col min="11782" max="11782" width="11.42578125" bestFit="1" customWidth="1"/>
    <col min="11783" max="11783" width="6.7109375" customWidth="1"/>
    <col min="11784" max="11784" width="5.42578125" customWidth="1"/>
    <col min="11785" max="11785" width="9" bestFit="1" customWidth="1"/>
    <col min="11786" max="11786" width="10.7109375" customWidth="1"/>
    <col min="11787" max="11787" width="6.85546875" customWidth="1"/>
    <col min="11788" max="11788" width="10.140625" bestFit="1" customWidth="1"/>
    <col min="11789" max="11789" width="4.5703125" customWidth="1"/>
    <col min="11790" max="11790" width="7.7109375" customWidth="1"/>
    <col min="11791" max="11791" width="5" customWidth="1"/>
    <col min="11792" max="11792" width="8.85546875" customWidth="1"/>
    <col min="11793" max="11793" width="8.28515625" customWidth="1"/>
    <col min="11794" max="11794" width="2.85546875" customWidth="1"/>
    <col min="12035" max="12035" width="3.28515625" customWidth="1"/>
    <col min="12036" max="12036" width="20.28515625" customWidth="1"/>
    <col min="12037" max="12037" width="7.7109375" customWidth="1"/>
    <col min="12038" max="12038" width="11.42578125" bestFit="1" customWidth="1"/>
    <col min="12039" max="12039" width="6.7109375" customWidth="1"/>
    <col min="12040" max="12040" width="5.42578125" customWidth="1"/>
    <col min="12041" max="12041" width="9" bestFit="1" customWidth="1"/>
    <col min="12042" max="12042" width="10.7109375" customWidth="1"/>
    <col min="12043" max="12043" width="6.85546875" customWidth="1"/>
    <col min="12044" max="12044" width="10.140625" bestFit="1" customWidth="1"/>
    <col min="12045" max="12045" width="4.5703125" customWidth="1"/>
    <col min="12046" max="12046" width="7.7109375" customWidth="1"/>
    <col min="12047" max="12047" width="5" customWidth="1"/>
    <col min="12048" max="12048" width="8.85546875" customWidth="1"/>
    <col min="12049" max="12049" width="8.28515625" customWidth="1"/>
    <col min="12050" max="12050" width="2.85546875" customWidth="1"/>
    <col min="12291" max="12291" width="3.28515625" customWidth="1"/>
    <col min="12292" max="12292" width="20.28515625" customWidth="1"/>
    <col min="12293" max="12293" width="7.7109375" customWidth="1"/>
    <col min="12294" max="12294" width="11.42578125" bestFit="1" customWidth="1"/>
    <col min="12295" max="12295" width="6.7109375" customWidth="1"/>
    <col min="12296" max="12296" width="5.42578125" customWidth="1"/>
    <col min="12297" max="12297" width="9" bestFit="1" customWidth="1"/>
    <col min="12298" max="12298" width="10.7109375" customWidth="1"/>
    <col min="12299" max="12299" width="6.85546875" customWidth="1"/>
    <col min="12300" max="12300" width="10.140625" bestFit="1" customWidth="1"/>
    <col min="12301" max="12301" width="4.5703125" customWidth="1"/>
    <col min="12302" max="12302" width="7.7109375" customWidth="1"/>
    <col min="12303" max="12303" width="5" customWidth="1"/>
    <col min="12304" max="12304" width="8.85546875" customWidth="1"/>
    <col min="12305" max="12305" width="8.28515625" customWidth="1"/>
    <col min="12306" max="12306" width="2.85546875" customWidth="1"/>
    <col min="12547" max="12547" width="3.28515625" customWidth="1"/>
    <col min="12548" max="12548" width="20.28515625" customWidth="1"/>
    <col min="12549" max="12549" width="7.7109375" customWidth="1"/>
    <col min="12550" max="12550" width="11.42578125" bestFit="1" customWidth="1"/>
    <col min="12551" max="12551" width="6.7109375" customWidth="1"/>
    <col min="12552" max="12552" width="5.42578125" customWidth="1"/>
    <col min="12553" max="12553" width="9" bestFit="1" customWidth="1"/>
    <col min="12554" max="12554" width="10.7109375" customWidth="1"/>
    <col min="12555" max="12555" width="6.85546875" customWidth="1"/>
    <col min="12556" max="12556" width="10.140625" bestFit="1" customWidth="1"/>
    <col min="12557" max="12557" width="4.5703125" customWidth="1"/>
    <col min="12558" max="12558" width="7.7109375" customWidth="1"/>
    <col min="12559" max="12559" width="5" customWidth="1"/>
    <col min="12560" max="12560" width="8.85546875" customWidth="1"/>
    <col min="12561" max="12561" width="8.28515625" customWidth="1"/>
    <col min="12562" max="12562" width="2.85546875" customWidth="1"/>
    <col min="12803" max="12803" width="3.28515625" customWidth="1"/>
    <col min="12804" max="12804" width="20.28515625" customWidth="1"/>
    <col min="12805" max="12805" width="7.7109375" customWidth="1"/>
    <col min="12806" max="12806" width="11.42578125" bestFit="1" customWidth="1"/>
    <col min="12807" max="12807" width="6.7109375" customWidth="1"/>
    <col min="12808" max="12808" width="5.42578125" customWidth="1"/>
    <col min="12809" max="12809" width="9" bestFit="1" customWidth="1"/>
    <col min="12810" max="12810" width="10.7109375" customWidth="1"/>
    <col min="12811" max="12811" width="6.85546875" customWidth="1"/>
    <col min="12812" max="12812" width="10.140625" bestFit="1" customWidth="1"/>
    <col min="12813" max="12813" width="4.5703125" customWidth="1"/>
    <col min="12814" max="12814" width="7.7109375" customWidth="1"/>
    <col min="12815" max="12815" width="5" customWidth="1"/>
    <col min="12816" max="12816" width="8.85546875" customWidth="1"/>
    <col min="12817" max="12817" width="8.28515625" customWidth="1"/>
    <col min="12818" max="12818" width="2.85546875" customWidth="1"/>
    <col min="13059" max="13059" width="3.28515625" customWidth="1"/>
    <col min="13060" max="13060" width="20.28515625" customWidth="1"/>
    <col min="13061" max="13061" width="7.7109375" customWidth="1"/>
    <col min="13062" max="13062" width="11.42578125" bestFit="1" customWidth="1"/>
    <col min="13063" max="13063" width="6.7109375" customWidth="1"/>
    <col min="13064" max="13064" width="5.42578125" customWidth="1"/>
    <col min="13065" max="13065" width="9" bestFit="1" customWidth="1"/>
    <col min="13066" max="13066" width="10.7109375" customWidth="1"/>
    <col min="13067" max="13067" width="6.85546875" customWidth="1"/>
    <col min="13068" max="13068" width="10.140625" bestFit="1" customWidth="1"/>
    <col min="13069" max="13069" width="4.5703125" customWidth="1"/>
    <col min="13070" max="13070" width="7.7109375" customWidth="1"/>
    <col min="13071" max="13071" width="5" customWidth="1"/>
    <col min="13072" max="13072" width="8.85546875" customWidth="1"/>
    <col min="13073" max="13073" width="8.28515625" customWidth="1"/>
    <col min="13074" max="13074" width="2.85546875" customWidth="1"/>
    <col min="13315" max="13315" width="3.28515625" customWidth="1"/>
    <col min="13316" max="13316" width="20.28515625" customWidth="1"/>
    <col min="13317" max="13317" width="7.7109375" customWidth="1"/>
    <col min="13318" max="13318" width="11.42578125" bestFit="1" customWidth="1"/>
    <col min="13319" max="13319" width="6.7109375" customWidth="1"/>
    <col min="13320" max="13320" width="5.42578125" customWidth="1"/>
    <col min="13321" max="13321" width="9" bestFit="1" customWidth="1"/>
    <col min="13322" max="13322" width="10.7109375" customWidth="1"/>
    <col min="13323" max="13323" width="6.85546875" customWidth="1"/>
    <col min="13324" max="13324" width="10.140625" bestFit="1" customWidth="1"/>
    <col min="13325" max="13325" width="4.5703125" customWidth="1"/>
    <col min="13326" max="13326" width="7.7109375" customWidth="1"/>
    <col min="13327" max="13327" width="5" customWidth="1"/>
    <col min="13328" max="13328" width="8.85546875" customWidth="1"/>
    <col min="13329" max="13329" width="8.28515625" customWidth="1"/>
    <col min="13330" max="13330" width="2.85546875" customWidth="1"/>
    <col min="13571" max="13571" width="3.28515625" customWidth="1"/>
    <col min="13572" max="13572" width="20.28515625" customWidth="1"/>
    <col min="13573" max="13573" width="7.7109375" customWidth="1"/>
    <col min="13574" max="13574" width="11.42578125" bestFit="1" customWidth="1"/>
    <col min="13575" max="13575" width="6.7109375" customWidth="1"/>
    <col min="13576" max="13576" width="5.42578125" customWidth="1"/>
    <col min="13577" max="13577" width="9" bestFit="1" customWidth="1"/>
    <col min="13578" max="13578" width="10.7109375" customWidth="1"/>
    <col min="13579" max="13579" width="6.85546875" customWidth="1"/>
    <col min="13580" max="13580" width="10.140625" bestFit="1" customWidth="1"/>
    <col min="13581" max="13581" width="4.5703125" customWidth="1"/>
    <col min="13582" max="13582" width="7.7109375" customWidth="1"/>
    <col min="13583" max="13583" width="5" customWidth="1"/>
    <col min="13584" max="13584" width="8.85546875" customWidth="1"/>
    <col min="13585" max="13585" width="8.28515625" customWidth="1"/>
    <col min="13586" max="13586" width="2.85546875" customWidth="1"/>
    <col min="13827" max="13827" width="3.28515625" customWidth="1"/>
    <col min="13828" max="13828" width="20.28515625" customWidth="1"/>
    <col min="13829" max="13829" width="7.7109375" customWidth="1"/>
    <col min="13830" max="13830" width="11.42578125" bestFit="1" customWidth="1"/>
    <col min="13831" max="13831" width="6.7109375" customWidth="1"/>
    <col min="13832" max="13832" width="5.42578125" customWidth="1"/>
    <col min="13833" max="13833" width="9" bestFit="1" customWidth="1"/>
    <col min="13834" max="13834" width="10.7109375" customWidth="1"/>
    <col min="13835" max="13835" width="6.85546875" customWidth="1"/>
    <col min="13836" max="13836" width="10.140625" bestFit="1" customWidth="1"/>
    <col min="13837" max="13837" width="4.5703125" customWidth="1"/>
    <col min="13838" max="13838" width="7.7109375" customWidth="1"/>
    <col min="13839" max="13839" width="5" customWidth="1"/>
    <col min="13840" max="13840" width="8.85546875" customWidth="1"/>
    <col min="13841" max="13841" width="8.28515625" customWidth="1"/>
    <col min="13842" max="13842" width="2.85546875" customWidth="1"/>
    <col min="14083" max="14083" width="3.28515625" customWidth="1"/>
    <col min="14084" max="14084" width="20.28515625" customWidth="1"/>
    <col min="14085" max="14085" width="7.7109375" customWidth="1"/>
    <col min="14086" max="14086" width="11.42578125" bestFit="1" customWidth="1"/>
    <col min="14087" max="14087" width="6.7109375" customWidth="1"/>
    <col min="14088" max="14088" width="5.42578125" customWidth="1"/>
    <col min="14089" max="14089" width="9" bestFit="1" customWidth="1"/>
    <col min="14090" max="14090" width="10.7109375" customWidth="1"/>
    <col min="14091" max="14091" width="6.85546875" customWidth="1"/>
    <col min="14092" max="14092" width="10.140625" bestFit="1" customWidth="1"/>
    <col min="14093" max="14093" width="4.5703125" customWidth="1"/>
    <col min="14094" max="14094" width="7.7109375" customWidth="1"/>
    <col min="14095" max="14095" width="5" customWidth="1"/>
    <col min="14096" max="14096" width="8.85546875" customWidth="1"/>
    <col min="14097" max="14097" width="8.28515625" customWidth="1"/>
    <col min="14098" max="14098" width="2.85546875" customWidth="1"/>
    <col min="14339" max="14339" width="3.28515625" customWidth="1"/>
    <col min="14340" max="14340" width="20.28515625" customWidth="1"/>
    <col min="14341" max="14341" width="7.7109375" customWidth="1"/>
    <col min="14342" max="14342" width="11.42578125" bestFit="1" customWidth="1"/>
    <col min="14343" max="14343" width="6.7109375" customWidth="1"/>
    <col min="14344" max="14344" width="5.42578125" customWidth="1"/>
    <col min="14345" max="14345" width="9" bestFit="1" customWidth="1"/>
    <col min="14346" max="14346" width="10.7109375" customWidth="1"/>
    <col min="14347" max="14347" width="6.85546875" customWidth="1"/>
    <col min="14348" max="14348" width="10.140625" bestFit="1" customWidth="1"/>
    <col min="14349" max="14349" width="4.5703125" customWidth="1"/>
    <col min="14350" max="14350" width="7.7109375" customWidth="1"/>
    <col min="14351" max="14351" width="5" customWidth="1"/>
    <col min="14352" max="14352" width="8.85546875" customWidth="1"/>
    <col min="14353" max="14353" width="8.28515625" customWidth="1"/>
    <col min="14354" max="14354" width="2.85546875" customWidth="1"/>
    <col min="14595" max="14595" width="3.28515625" customWidth="1"/>
    <col min="14596" max="14596" width="20.28515625" customWidth="1"/>
    <col min="14597" max="14597" width="7.7109375" customWidth="1"/>
    <col min="14598" max="14598" width="11.42578125" bestFit="1" customWidth="1"/>
    <col min="14599" max="14599" width="6.7109375" customWidth="1"/>
    <col min="14600" max="14600" width="5.42578125" customWidth="1"/>
    <col min="14601" max="14601" width="9" bestFit="1" customWidth="1"/>
    <col min="14602" max="14602" width="10.7109375" customWidth="1"/>
    <col min="14603" max="14603" width="6.85546875" customWidth="1"/>
    <col min="14604" max="14604" width="10.140625" bestFit="1" customWidth="1"/>
    <col min="14605" max="14605" width="4.5703125" customWidth="1"/>
    <col min="14606" max="14606" width="7.7109375" customWidth="1"/>
    <col min="14607" max="14607" width="5" customWidth="1"/>
    <col min="14608" max="14608" width="8.85546875" customWidth="1"/>
    <col min="14609" max="14609" width="8.28515625" customWidth="1"/>
    <col min="14610" max="14610" width="2.85546875" customWidth="1"/>
    <col min="14851" max="14851" width="3.28515625" customWidth="1"/>
    <col min="14852" max="14852" width="20.28515625" customWidth="1"/>
    <col min="14853" max="14853" width="7.7109375" customWidth="1"/>
    <col min="14854" max="14854" width="11.42578125" bestFit="1" customWidth="1"/>
    <col min="14855" max="14855" width="6.7109375" customWidth="1"/>
    <col min="14856" max="14856" width="5.42578125" customWidth="1"/>
    <col min="14857" max="14857" width="9" bestFit="1" customWidth="1"/>
    <col min="14858" max="14858" width="10.7109375" customWidth="1"/>
    <col min="14859" max="14859" width="6.85546875" customWidth="1"/>
    <col min="14860" max="14860" width="10.140625" bestFit="1" customWidth="1"/>
    <col min="14861" max="14861" width="4.5703125" customWidth="1"/>
    <col min="14862" max="14862" width="7.7109375" customWidth="1"/>
    <col min="14863" max="14863" width="5" customWidth="1"/>
    <col min="14864" max="14864" width="8.85546875" customWidth="1"/>
    <col min="14865" max="14865" width="8.28515625" customWidth="1"/>
    <col min="14866" max="14866" width="2.85546875" customWidth="1"/>
    <col min="15107" max="15107" width="3.28515625" customWidth="1"/>
    <col min="15108" max="15108" width="20.28515625" customWidth="1"/>
    <col min="15109" max="15109" width="7.7109375" customWidth="1"/>
    <col min="15110" max="15110" width="11.42578125" bestFit="1" customWidth="1"/>
    <col min="15111" max="15111" width="6.7109375" customWidth="1"/>
    <col min="15112" max="15112" width="5.42578125" customWidth="1"/>
    <col min="15113" max="15113" width="9" bestFit="1" customWidth="1"/>
    <col min="15114" max="15114" width="10.7109375" customWidth="1"/>
    <col min="15115" max="15115" width="6.85546875" customWidth="1"/>
    <col min="15116" max="15116" width="10.140625" bestFit="1" customWidth="1"/>
    <col min="15117" max="15117" width="4.5703125" customWidth="1"/>
    <col min="15118" max="15118" width="7.7109375" customWidth="1"/>
    <col min="15119" max="15119" width="5" customWidth="1"/>
    <col min="15120" max="15120" width="8.85546875" customWidth="1"/>
    <col min="15121" max="15121" width="8.28515625" customWidth="1"/>
    <col min="15122" max="15122" width="2.85546875" customWidth="1"/>
    <col min="15363" max="15363" width="3.28515625" customWidth="1"/>
    <col min="15364" max="15364" width="20.28515625" customWidth="1"/>
    <col min="15365" max="15365" width="7.7109375" customWidth="1"/>
    <col min="15366" max="15366" width="11.42578125" bestFit="1" customWidth="1"/>
    <col min="15367" max="15367" width="6.7109375" customWidth="1"/>
    <col min="15368" max="15368" width="5.42578125" customWidth="1"/>
    <col min="15369" max="15369" width="9" bestFit="1" customWidth="1"/>
    <col min="15370" max="15370" width="10.7109375" customWidth="1"/>
    <col min="15371" max="15371" width="6.85546875" customWidth="1"/>
    <col min="15372" max="15372" width="10.140625" bestFit="1" customWidth="1"/>
    <col min="15373" max="15373" width="4.5703125" customWidth="1"/>
    <col min="15374" max="15374" width="7.7109375" customWidth="1"/>
    <col min="15375" max="15375" width="5" customWidth="1"/>
    <col min="15376" max="15376" width="8.85546875" customWidth="1"/>
    <col min="15377" max="15377" width="8.28515625" customWidth="1"/>
    <col min="15378" max="15378" width="2.85546875" customWidth="1"/>
    <col min="15619" max="15619" width="3.28515625" customWidth="1"/>
    <col min="15620" max="15620" width="20.28515625" customWidth="1"/>
    <col min="15621" max="15621" width="7.7109375" customWidth="1"/>
    <col min="15622" max="15622" width="11.42578125" bestFit="1" customWidth="1"/>
    <col min="15623" max="15623" width="6.7109375" customWidth="1"/>
    <col min="15624" max="15624" width="5.42578125" customWidth="1"/>
    <col min="15625" max="15625" width="9" bestFit="1" customWidth="1"/>
    <col min="15626" max="15626" width="10.7109375" customWidth="1"/>
    <col min="15627" max="15627" width="6.85546875" customWidth="1"/>
    <col min="15628" max="15628" width="10.140625" bestFit="1" customWidth="1"/>
    <col min="15629" max="15629" width="4.5703125" customWidth="1"/>
    <col min="15630" max="15630" width="7.7109375" customWidth="1"/>
    <col min="15631" max="15631" width="5" customWidth="1"/>
    <col min="15632" max="15632" width="8.85546875" customWidth="1"/>
    <col min="15633" max="15633" width="8.28515625" customWidth="1"/>
    <col min="15634" max="15634" width="2.85546875" customWidth="1"/>
    <col min="15875" max="15875" width="3.28515625" customWidth="1"/>
    <col min="15876" max="15876" width="20.28515625" customWidth="1"/>
    <col min="15877" max="15877" width="7.7109375" customWidth="1"/>
    <col min="15878" max="15878" width="11.42578125" bestFit="1" customWidth="1"/>
    <col min="15879" max="15879" width="6.7109375" customWidth="1"/>
    <col min="15880" max="15880" width="5.42578125" customWidth="1"/>
    <col min="15881" max="15881" width="9" bestFit="1" customWidth="1"/>
    <col min="15882" max="15882" width="10.7109375" customWidth="1"/>
    <col min="15883" max="15883" width="6.85546875" customWidth="1"/>
    <col min="15884" max="15884" width="10.140625" bestFit="1" customWidth="1"/>
    <col min="15885" max="15885" width="4.5703125" customWidth="1"/>
    <col min="15886" max="15886" width="7.7109375" customWidth="1"/>
    <col min="15887" max="15887" width="5" customWidth="1"/>
    <col min="15888" max="15888" width="8.85546875" customWidth="1"/>
    <col min="15889" max="15889" width="8.28515625" customWidth="1"/>
    <col min="15890" max="15890" width="2.85546875" customWidth="1"/>
    <col min="16131" max="16131" width="3.28515625" customWidth="1"/>
    <col min="16132" max="16132" width="20.28515625" customWidth="1"/>
    <col min="16133" max="16133" width="7.7109375" customWidth="1"/>
    <col min="16134" max="16134" width="11.42578125" bestFit="1" customWidth="1"/>
    <col min="16135" max="16135" width="6.7109375" customWidth="1"/>
    <col min="16136" max="16136" width="5.42578125" customWidth="1"/>
    <col min="16137" max="16137" width="9" bestFit="1" customWidth="1"/>
    <col min="16138" max="16138" width="10.7109375" customWidth="1"/>
    <col min="16139" max="16139" width="6.85546875" customWidth="1"/>
    <col min="16140" max="16140" width="10.140625" bestFit="1" customWidth="1"/>
    <col min="16141" max="16141" width="4.5703125" customWidth="1"/>
    <col min="16142" max="16142" width="7.7109375" customWidth="1"/>
    <col min="16143" max="16143" width="5" customWidth="1"/>
    <col min="16144" max="16144" width="8.85546875" customWidth="1"/>
    <col min="16145" max="16145" width="8.28515625" customWidth="1"/>
    <col min="16146" max="16146" width="2.85546875" customWidth="1"/>
  </cols>
  <sheetData>
    <row r="9" spans="1:18" ht="15.75" thickBot="1"/>
    <row r="10" spans="1:18" ht="14.45" customHeight="1">
      <c r="A10" s="1196" t="s">
        <v>277</v>
      </c>
      <c r="B10" s="1197"/>
      <c r="C10" s="1197"/>
      <c r="D10" s="1197"/>
      <c r="E10" s="1197"/>
      <c r="F10" s="1197"/>
      <c r="G10" s="1197"/>
      <c r="H10" s="1197"/>
      <c r="I10" s="1197"/>
      <c r="J10" s="1197"/>
      <c r="K10" s="1197"/>
      <c r="L10" s="1197"/>
      <c r="M10" s="1197"/>
      <c r="N10" s="1197"/>
      <c r="O10" s="1197"/>
      <c r="P10" s="1197"/>
      <c r="Q10" s="1197"/>
      <c r="R10" s="1198"/>
    </row>
    <row r="11" spans="1:18" ht="14.45" customHeight="1">
      <c r="A11" s="1199"/>
      <c r="B11" s="1200"/>
      <c r="C11" s="1200"/>
      <c r="D11" s="1200"/>
      <c r="E11" s="1200"/>
      <c r="F11" s="1200"/>
      <c r="G11" s="1200"/>
      <c r="H11" s="1200"/>
      <c r="I11" s="1200"/>
      <c r="J11" s="1200"/>
      <c r="K11" s="1200"/>
      <c r="L11" s="1200"/>
      <c r="M11" s="1200"/>
      <c r="N11" s="1200"/>
      <c r="O11" s="1200"/>
      <c r="P11" s="1200"/>
      <c r="Q11" s="1200"/>
      <c r="R11" s="1201"/>
    </row>
    <row r="12" spans="1:18" ht="39" customHeight="1" thickBot="1">
      <c r="A12" s="1202" t="s">
        <v>571</v>
      </c>
      <c r="B12" s="1203"/>
      <c r="C12" s="1203"/>
      <c r="D12" s="1203"/>
      <c r="E12" s="1203"/>
      <c r="F12" s="1203"/>
      <c r="G12" s="1203"/>
      <c r="H12" s="1203"/>
      <c r="I12" s="1203"/>
      <c r="J12" s="1203"/>
      <c r="K12" s="1203"/>
      <c r="L12" s="1203"/>
      <c r="M12" s="1203"/>
      <c r="N12" s="1203"/>
      <c r="O12" s="1203"/>
      <c r="P12" s="1203"/>
      <c r="Q12" s="1203"/>
      <c r="R12" s="1204"/>
    </row>
    <row r="13" spans="1:18" ht="11.1" customHeight="1" thickBot="1">
      <c r="A13" s="1107"/>
      <c r="B13" s="1170"/>
      <c r="C13" s="1170"/>
      <c r="D13" s="1170"/>
      <c r="E13" s="1170"/>
      <c r="F13" s="1170"/>
      <c r="G13" s="1170"/>
      <c r="H13" s="1170"/>
      <c r="I13" s="1170"/>
      <c r="J13" s="1170"/>
      <c r="K13" s="1170"/>
      <c r="L13" s="1170"/>
      <c r="M13" s="1170"/>
      <c r="N13" s="1170"/>
      <c r="O13" s="1170"/>
      <c r="P13" s="1170"/>
      <c r="Q13" s="1170"/>
      <c r="R13" s="1108"/>
    </row>
    <row r="14" spans="1:18" ht="15.75" customHeight="1">
      <c r="A14" s="1205" t="s">
        <v>268</v>
      </c>
      <c r="B14" s="1206"/>
      <c r="C14" s="1206"/>
      <c r="D14" s="1206"/>
      <c r="E14" s="1206"/>
      <c r="F14" s="1206"/>
      <c r="G14" s="1206"/>
      <c r="H14" s="1206"/>
      <c r="I14" s="1206"/>
      <c r="J14" s="1206"/>
      <c r="K14" s="1206"/>
      <c r="L14" s="1206"/>
      <c r="M14" s="1206"/>
      <c r="N14" s="1206"/>
      <c r="O14" s="1206"/>
      <c r="P14" s="1206"/>
      <c r="Q14" s="1206"/>
      <c r="R14" s="1207"/>
    </row>
    <row r="15" spans="1:18" ht="15.75" customHeight="1" thickBot="1">
      <c r="A15" s="1208"/>
      <c r="B15" s="1209"/>
      <c r="C15" s="1209"/>
      <c r="D15" s="1209"/>
      <c r="E15" s="1209"/>
      <c r="F15" s="1209"/>
      <c r="G15" s="1209"/>
      <c r="H15" s="1209"/>
      <c r="I15" s="1209"/>
      <c r="J15" s="1209"/>
      <c r="K15" s="1209"/>
      <c r="L15" s="1209"/>
      <c r="M15" s="1209"/>
      <c r="N15" s="1209"/>
      <c r="O15" s="1209"/>
      <c r="P15" s="1209"/>
      <c r="Q15" s="1209"/>
      <c r="R15" s="1210"/>
    </row>
    <row r="16" spans="1:18">
      <c r="A16" s="1211" t="s">
        <v>276</v>
      </c>
      <c r="B16" s="1212"/>
      <c r="C16" s="1212"/>
      <c r="D16" s="1212"/>
      <c r="E16" s="1212"/>
      <c r="F16" s="1212"/>
      <c r="G16" s="1212"/>
      <c r="H16" s="1212"/>
      <c r="I16" s="1212"/>
      <c r="J16" s="1212"/>
      <c r="K16" s="1213"/>
      <c r="L16" s="1214" t="s">
        <v>668</v>
      </c>
      <c r="M16" s="1214"/>
      <c r="N16" s="1214"/>
      <c r="O16" s="1214"/>
      <c r="P16" s="1214"/>
      <c r="Q16" s="1214"/>
      <c r="R16" s="1215"/>
    </row>
    <row r="17" spans="1:18">
      <c r="A17" s="1185" t="s">
        <v>139</v>
      </c>
      <c r="B17" s="1186"/>
      <c r="C17" s="1227"/>
      <c r="D17" s="1227"/>
      <c r="E17" s="1227"/>
      <c r="F17" s="1227"/>
      <c r="G17" s="143"/>
      <c r="H17" s="143"/>
      <c r="I17" s="143"/>
      <c r="J17" s="143"/>
      <c r="K17" s="144"/>
      <c r="L17" s="1228" t="s">
        <v>669</v>
      </c>
      <c r="M17" s="1228"/>
      <c r="N17" s="1228"/>
      <c r="O17" s="1228"/>
      <c r="P17" s="1228"/>
      <c r="Q17" s="1228"/>
      <c r="R17" s="1229"/>
    </row>
    <row r="18" spans="1:18" ht="15.75" thickBot="1">
      <c r="A18" s="1187" t="s">
        <v>284</v>
      </c>
      <c r="B18" s="1188"/>
      <c r="C18" s="1188"/>
      <c r="D18" s="1188"/>
      <c r="E18" s="1188"/>
      <c r="F18" s="1188"/>
      <c r="G18" s="1188"/>
      <c r="H18" s="496"/>
      <c r="I18" s="496"/>
      <c r="J18" s="86" t="s">
        <v>143</v>
      </c>
      <c r="K18" s="87">
        <v>29</v>
      </c>
      <c r="L18" s="1189" t="s">
        <v>285</v>
      </c>
      <c r="M18" s="1189"/>
      <c r="N18" s="1189"/>
      <c r="O18" s="1189"/>
      <c r="P18" s="1189"/>
      <c r="Q18" s="1189"/>
      <c r="R18" s="1190"/>
    </row>
    <row r="19" spans="1:18" ht="11.1" customHeight="1" thickBot="1">
      <c r="A19" s="1191"/>
      <c r="B19" s="1192"/>
      <c r="C19" s="1192"/>
      <c r="D19" s="1192"/>
      <c r="E19" s="1192"/>
      <c r="F19" s="1192"/>
      <c r="G19" s="1192"/>
      <c r="H19" s="1192"/>
      <c r="I19" s="1192"/>
      <c r="J19" s="1192"/>
      <c r="K19" s="1192"/>
      <c r="L19" s="1192"/>
      <c r="M19" s="1192"/>
      <c r="N19" s="1192"/>
      <c r="O19" s="1192"/>
      <c r="P19" s="1192"/>
      <c r="Q19" s="1192"/>
      <c r="R19" s="1193"/>
    </row>
    <row r="20" spans="1:18" ht="15.75" thickBot="1">
      <c r="A20" s="1147" t="s">
        <v>145</v>
      </c>
      <c r="B20" s="1148"/>
      <c r="C20" s="1148"/>
      <c r="D20" s="1148"/>
      <c r="E20" s="1148"/>
      <c r="F20" s="1148"/>
      <c r="G20" s="1148"/>
      <c r="H20" s="1148"/>
      <c r="I20" s="1148"/>
      <c r="J20" s="1148"/>
      <c r="K20" s="1194"/>
      <c r="L20" s="1147" t="s">
        <v>146</v>
      </c>
      <c r="M20" s="1148"/>
      <c r="N20" s="1148"/>
      <c r="O20" s="1148"/>
      <c r="P20" s="1148"/>
      <c r="Q20" s="1148"/>
      <c r="R20" s="1194"/>
    </row>
    <row r="21" spans="1:18">
      <c r="A21" s="1149" t="s">
        <v>570</v>
      </c>
      <c r="B21" s="1150"/>
      <c r="C21" s="1150"/>
      <c r="D21" s="1150"/>
      <c r="E21" s="1150"/>
      <c r="F21" s="1150"/>
      <c r="G21" s="1150"/>
      <c r="H21" s="1150"/>
      <c r="I21" s="1150"/>
      <c r="J21" s="1150"/>
      <c r="K21" s="1195"/>
      <c r="L21" s="1149" t="s">
        <v>272</v>
      </c>
      <c r="M21" s="1150"/>
      <c r="N21" s="1150"/>
      <c r="O21" s="1150"/>
      <c r="P21" s="1150"/>
      <c r="Q21" s="1150"/>
      <c r="R21" s="1195"/>
    </row>
    <row r="22" spans="1:18" ht="15" customHeight="1">
      <c r="A22" s="1176" t="s">
        <v>270</v>
      </c>
      <c r="B22" s="1177"/>
      <c r="C22" s="1177"/>
      <c r="D22" s="1177"/>
      <c r="E22" s="1177"/>
      <c r="F22" s="1177"/>
      <c r="G22" s="1177"/>
      <c r="H22" s="1177"/>
      <c r="I22" s="1177"/>
      <c r="J22" s="1177"/>
      <c r="K22" s="1178"/>
      <c r="L22" s="1176" t="s">
        <v>150</v>
      </c>
      <c r="M22" s="1177"/>
      <c r="N22" s="1177"/>
      <c r="O22" s="1177"/>
      <c r="P22" s="1177"/>
      <c r="Q22" s="1177"/>
      <c r="R22" s="1178"/>
    </row>
    <row r="23" spans="1:18">
      <c r="A23" s="1179"/>
      <c r="B23" s="1180"/>
      <c r="C23" s="1180"/>
      <c r="D23" s="1180"/>
      <c r="E23" s="1180"/>
      <c r="F23" s="1180"/>
      <c r="G23" s="1180"/>
      <c r="H23" s="1180"/>
      <c r="I23" s="1180"/>
      <c r="J23" s="1180"/>
      <c r="K23" s="1181"/>
      <c r="L23" s="1179"/>
      <c r="M23" s="1180"/>
      <c r="N23" s="1180"/>
      <c r="O23" s="1180"/>
      <c r="P23" s="1180"/>
      <c r="Q23" s="1180"/>
      <c r="R23" s="1181"/>
    </row>
    <row r="24" spans="1:18">
      <c r="A24" s="1364" t="s">
        <v>280</v>
      </c>
      <c r="B24" s="1365"/>
      <c r="C24" s="1365"/>
      <c r="D24" s="1365"/>
      <c r="E24" s="1365"/>
      <c r="F24" s="1365"/>
      <c r="G24" s="1365"/>
      <c r="H24" s="1365"/>
      <c r="I24" s="1365"/>
      <c r="J24" s="1365"/>
      <c r="K24" s="1366"/>
      <c r="L24" s="1165" t="s">
        <v>152</v>
      </c>
      <c r="M24" s="1166"/>
      <c r="N24" s="1166"/>
      <c r="O24" s="1166"/>
      <c r="P24" s="1166"/>
      <c r="Q24" s="1166"/>
      <c r="R24" s="1167"/>
    </row>
    <row r="25" spans="1:18" ht="15.75" thickBot="1">
      <c r="A25" s="1135" t="s">
        <v>153</v>
      </c>
      <c r="B25" s="1136"/>
      <c r="C25" s="1136"/>
      <c r="D25" s="1136"/>
      <c r="E25" s="1136"/>
      <c r="F25" s="1136"/>
      <c r="G25" s="1136"/>
      <c r="H25" s="497"/>
      <c r="I25" s="497"/>
      <c r="J25" s="86" t="s">
        <v>143</v>
      </c>
      <c r="K25" s="89">
        <v>29</v>
      </c>
      <c r="L25" s="1135" t="s">
        <v>153</v>
      </c>
      <c r="M25" s="1136"/>
      <c r="N25" s="1136"/>
      <c r="O25" s="1136"/>
      <c r="P25" s="1136"/>
      <c r="Q25" s="86" t="s">
        <v>143</v>
      </c>
      <c r="R25" s="89">
        <v>29</v>
      </c>
    </row>
    <row r="26" spans="1:18" ht="11.1" customHeight="1" thickBot="1">
      <c r="A26" s="1168"/>
      <c r="B26" s="1169"/>
      <c r="C26" s="1169"/>
      <c r="D26" s="1169"/>
      <c r="E26" s="1169"/>
      <c r="F26" s="1169"/>
      <c r="G26" s="1169"/>
      <c r="H26" s="1169"/>
      <c r="I26" s="1169"/>
      <c r="J26" s="1169"/>
      <c r="K26" s="1169"/>
      <c r="L26" s="1170"/>
      <c r="M26" s="1170"/>
      <c r="N26" s="1170"/>
      <c r="O26" s="1170"/>
      <c r="P26" s="1170"/>
      <c r="Q26" s="1170"/>
      <c r="R26" s="1108"/>
    </row>
    <row r="27" spans="1:18">
      <c r="A27" s="1171" t="s">
        <v>154</v>
      </c>
      <c r="B27" s="1173" t="s">
        <v>155</v>
      </c>
      <c r="C27" s="1173" t="s">
        <v>156</v>
      </c>
      <c r="D27" s="1173" t="s">
        <v>157</v>
      </c>
      <c r="E27" s="1173" t="s">
        <v>573</v>
      </c>
      <c r="F27" s="1173" t="s">
        <v>158</v>
      </c>
      <c r="G27" s="1173" t="s">
        <v>159</v>
      </c>
      <c r="H27" s="1175" t="s">
        <v>160</v>
      </c>
      <c r="I27" s="1175" t="s">
        <v>574</v>
      </c>
      <c r="J27" s="1173" t="s">
        <v>161</v>
      </c>
      <c r="K27" s="1173" t="s">
        <v>162</v>
      </c>
      <c r="L27" s="1173" t="s">
        <v>163</v>
      </c>
      <c r="M27" s="1156" t="s">
        <v>164</v>
      </c>
      <c r="N27" s="1164"/>
      <c r="O27" s="1156" t="s">
        <v>165</v>
      </c>
      <c r="P27" s="1157"/>
      <c r="Q27" s="1158" t="s">
        <v>166</v>
      </c>
      <c r="R27" s="1159"/>
    </row>
    <row r="28" spans="1:18">
      <c r="A28" s="1172"/>
      <c r="B28" s="1174"/>
      <c r="C28" s="1174"/>
      <c r="D28" s="1174"/>
      <c r="E28" s="1174"/>
      <c r="F28" s="1174"/>
      <c r="G28" s="1174"/>
      <c r="H28" s="1173"/>
      <c r="I28" s="1173"/>
      <c r="J28" s="1174"/>
      <c r="K28" s="1174"/>
      <c r="L28" s="1174"/>
      <c r="M28" s="90" t="s">
        <v>159</v>
      </c>
      <c r="N28" s="91" t="s">
        <v>167</v>
      </c>
      <c r="O28" s="90" t="s">
        <v>159</v>
      </c>
      <c r="P28" s="90" t="s">
        <v>167</v>
      </c>
      <c r="Q28" s="1160"/>
      <c r="R28" s="1161"/>
    </row>
    <row r="29" spans="1:18">
      <c r="A29" s="92">
        <v>1</v>
      </c>
      <c r="B29" s="145" t="s">
        <v>670</v>
      </c>
      <c r="C29" s="97">
        <v>997222</v>
      </c>
      <c r="D29" s="146" t="s">
        <v>671</v>
      </c>
      <c r="E29" s="146">
        <v>357659</v>
      </c>
      <c r="F29" s="97"/>
      <c r="G29" s="97"/>
      <c r="H29" s="97">
        <v>4456384</v>
      </c>
      <c r="I29" s="150">
        <v>0.03</v>
      </c>
      <c r="J29" s="98">
        <f>+H29*I29</f>
        <v>133691.51999999999</v>
      </c>
      <c r="K29" s="97"/>
      <c r="L29" s="98">
        <f>J29-K29</f>
        <v>133691.51999999999</v>
      </c>
      <c r="M29" s="150">
        <v>0.09</v>
      </c>
      <c r="N29" s="499">
        <f>L29*M29</f>
        <v>12032.236799999999</v>
      </c>
      <c r="O29" s="150">
        <v>0.09</v>
      </c>
      <c r="P29" s="98">
        <f>L29*O29</f>
        <v>12032.236799999999</v>
      </c>
      <c r="Q29" s="1162">
        <f t="shared" ref="Q29:Q39" si="0">L29+N29+P29</f>
        <v>157755.99359999999</v>
      </c>
      <c r="R29" s="1163"/>
    </row>
    <row r="30" spans="1:18">
      <c r="A30" s="92"/>
      <c r="B30" s="145"/>
      <c r="C30" s="97"/>
      <c r="D30" s="146"/>
      <c r="E30" s="146"/>
      <c r="F30" s="97"/>
      <c r="G30" s="97"/>
      <c r="H30" s="97"/>
      <c r="I30" s="97"/>
      <c r="J30" s="98">
        <v>0</v>
      </c>
      <c r="K30" s="97"/>
      <c r="L30" s="98">
        <v>0</v>
      </c>
      <c r="M30" s="150"/>
      <c r="N30" s="499">
        <v>0</v>
      </c>
      <c r="O30" s="150"/>
      <c r="P30" s="98">
        <v>0</v>
      </c>
      <c r="Q30" s="1162">
        <v>0</v>
      </c>
      <c r="R30" s="1163"/>
    </row>
    <row r="31" spans="1:18">
      <c r="A31" s="92"/>
      <c r="B31" s="145"/>
      <c r="C31" s="97"/>
      <c r="D31" s="146"/>
      <c r="E31" s="146"/>
      <c r="F31" s="97"/>
      <c r="G31" s="97"/>
      <c r="H31" s="97"/>
      <c r="I31" s="97"/>
      <c r="J31" s="98">
        <f>H31*2.5%</f>
        <v>0</v>
      </c>
      <c r="K31" s="97"/>
      <c r="L31" s="97">
        <f t="shared" ref="L31:L39" si="1">J31-K31</f>
        <v>0</v>
      </c>
      <c r="M31" s="150"/>
      <c r="N31" s="498">
        <f>L31*M31</f>
        <v>0</v>
      </c>
      <c r="O31" s="150"/>
      <c r="P31" s="98">
        <f>L31*O31</f>
        <v>0</v>
      </c>
      <c r="Q31" s="1162">
        <f t="shared" si="0"/>
        <v>0</v>
      </c>
      <c r="R31" s="1163"/>
    </row>
    <row r="32" spans="1:18">
      <c r="A32" s="92"/>
      <c r="B32" s="97"/>
      <c r="C32" s="97"/>
      <c r="D32" s="97"/>
      <c r="E32" s="97"/>
      <c r="F32" s="97"/>
      <c r="G32" s="97"/>
      <c r="H32" s="97"/>
      <c r="I32" s="97"/>
      <c r="J32" s="97">
        <f t="shared" ref="J32:J39" si="2">H32*2%</f>
        <v>0</v>
      </c>
      <c r="K32" s="97"/>
      <c r="L32" s="97">
        <f t="shared" si="1"/>
        <v>0</v>
      </c>
      <c r="M32" s="97"/>
      <c r="N32" s="498">
        <f t="shared" ref="N32:N39" si="3">L32*M32/100</f>
        <v>0</v>
      </c>
      <c r="O32" s="97"/>
      <c r="P32" s="97">
        <f t="shared" ref="P32:P39" si="4">L32*O32/100</f>
        <v>0</v>
      </c>
      <c r="Q32" s="1154">
        <f t="shared" si="0"/>
        <v>0</v>
      </c>
      <c r="R32" s="1155"/>
    </row>
    <row r="33" spans="1:18">
      <c r="A33" s="92"/>
      <c r="B33" s="97"/>
      <c r="C33" s="97"/>
      <c r="D33" s="97"/>
      <c r="E33" s="97"/>
      <c r="F33" s="97"/>
      <c r="G33" s="97"/>
      <c r="H33" s="97"/>
      <c r="I33" s="97"/>
      <c r="J33" s="97">
        <f t="shared" si="2"/>
        <v>0</v>
      </c>
      <c r="K33" s="97"/>
      <c r="L33" s="97">
        <f t="shared" si="1"/>
        <v>0</v>
      </c>
      <c r="M33" s="97"/>
      <c r="N33" s="498">
        <f t="shared" si="3"/>
        <v>0</v>
      </c>
      <c r="O33" s="97"/>
      <c r="P33" s="97">
        <f t="shared" si="4"/>
        <v>0</v>
      </c>
      <c r="Q33" s="1154">
        <f t="shared" si="0"/>
        <v>0</v>
      </c>
      <c r="R33" s="1155"/>
    </row>
    <row r="34" spans="1:18">
      <c r="A34" s="92"/>
      <c r="B34" s="97"/>
      <c r="C34" s="97"/>
      <c r="D34" s="97"/>
      <c r="E34" s="97"/>
      <c r="F34" s="97"/>
      <c r="G34" s="97"/>
      <c r="H34" s="97"/>
      <c r="I34" s="97"/>
      <c r="J34" s="97">
        <f t="shared" si="2"/>
        <v>0</v>
      </c>
      <c r="K34" s="97"/>
      <c r="L34" s="97">
        <f t="shared" si="1"/>
        <v>0</v>
      </c>
      <c r="M34" s="97"/>
      <c r="N34" s="498">
        <f t="shared" si="3"/>
        <v>0</v>
      </c>
      <c r="O34" s="97"/>
      <c r="P34" s="97">
        <f t="shared" si="4"/>
        <v>0</v>
      </c>
      <c r="Q34" s="1154">
        <f t="shared" si="0"/>
        <v>0</v>
      </c>
      <c r="R34" s="1155"/>
    </row>
    <row r="35" spans="1:18">
      <c r="A35" s="92"/>
      <c r="B35" s="97"/>
      <c r="C35" s="97"/>
      <c r="D35" s="97"/>
      <c r="E35" s="97"/>
      <c r="F35" s="97"/>
      <c r="G35" s="97"/>
      <c r="H35" s="97"/>
      <c r="I35" s="97"/>
      <c r="J35" s="97">
        <f t="shared" si="2"/>
        <v>0</v>
      </c>
      <c r="K35" s="97"/>
      <c r="L35" s="97">
        <f t="shared" si="1"/>
        <v>0</v>
      </c>
      <c r="M35" s="97"/>
      <c r="N35" s="498">
        <f t="shared" si="3"/>
        <v>0</v>
      </c>
      <c r="O35" s="97"/>
      <c r="P35" s="97">
        <f t="shared" si="4"/>
        <v>0</v>
      </c>
      <c r="Q35" s="1154">
        <f t="shared" si="0"/>
        <v>0</v>
      </c>
      <c r="R35" s="1155"/>
    </row>
    <row r="36" spans="1:18">
      <c r="A36" s="92"/>
      <c r="B36" s="97"/>
      <c r="C36" s="97"/>
      <c r="D36" s="97"/>
      <c r="E36" s="97"/>
      <c r="F36" s="97"/>
      <c r="G36" s="97"/>
      <c r="H36" s="97"/>
      <c r="I36" s="97"/>
      <c r="J36" s="97">
        <f t="shared" si="2"/>
        <v>0</v>
      </c>
      <c r="K36" s="97"/>
      <c r="L36" s="97">
        <f t="shared" si="1"/>
        <v>0</v>
      </c>
      <c r="M36" s="97"/>
      <c r="N36" s="498">
        <f t="shared" si="3"/>
        <v>0</v>
      </c>
      <c r="O36" s="97"/>
      <c r="P36" s="97">
        <f t="shared" si="4"/>
        <v>0</v>
      </c>
      <c r="Q36" s="1154">
        <f t="shared" si="0"/>
        <v>0</v>
      </c>
      <c r="R36" s="1155"/>
    </row>
    <row r="37" spans="1:18">
      <c r="A37" s="92"/>
      <c r="B37" s="97"/>
      <c r="C37" s="97"/>
      <c r="D37" s="97"/>
      <c r="E37" s="97"/>
      <c r="F37" s="97"/>
      <c r="G37" s="97"/>
      <c r="H37" s="97"/>
      <c r="I37" s="97"/>
      <c r="J37" s="97">
        <f t="shared" si="2"/>
        <v>0</v>
      </c>
      <c r="K37" s="97"/>
      <c r="L37" s="97">
        <f t="shared" si="1"/>
        <v>0</v>
      </c>
      <c r="M37" s="97"/>
      <c r="N37" s="498">
        <f t="shared" si="3"/>
        <v>0</v>
      </c>
      <c r="O37" s="97"/>
      <c r="P37" s="97">
        <f t="shared" si="4"/>
        <v>0</v>
      </c>
      <c r="Q37" s="1154">
        <f t="shared" si="0"/>
        <v>0</v>
      </c>
      <c r="R37" s="1155"/>
    </row>
    <row r="38" spans="1:18">
      <c r="A38" s="92"/>
      <c r="B38" s="97"/>
      <c r="C38" s="97"/>
      <c r="D38" s="97"/>
      <c r="E38" s="97"/>
      <c r="F38" s="97"/>
      <c r="G38" s="97"/>
      <c r="H38" s="97"/>
      <c r="I38" s="97"/>
      <c r="J38" s="97">
        <f t="shared" si="2"/>
        <v>0</v>
      </c>
      <c r="K38" s="97"/>
      <c r="L38" s="97">
        <f t="shared" si="1"/>
        <v>0</v>
      </c>
      <c r="M38" s="97"/>
      <c r="N38" s="498">
        <f t="shared" si="3"/>
        <v>0</v>
      </c>
      <c r="O38" s="97"/>
      <c r="P38" s="97">
        <f t="shared" si="4"/>
        <v>0</v>
      </c>
      <c r="Q38" s="1154">
        <f t="shared" si="0"/>
        <v>0</v>
      </c>
      <c r="R38" s="1155"/>
    </row>
    <row r="39" spans="1:18" ht="15.75" thickBot="1">
      <c r="A39" s="101"/>
      <c r="B39" s="102"/>
      <c r="C39" s="102"/>
      <c r="D39" s="102"/>
      <c r="E39" s="102"/>
      <c r="F39" s="102"/>
      <c r="G39" s="102"/>
      <c r="H39" s="102"/>
      <c r="I39" s="102"/>
      <c r="J39" s="102">
        <f t="shared" si="2"/>
        <v>0</v>
      </c>
      <c r="K39" s="102"/>
      <c r="L39" s="102">
        <f t="shared" si="1"/>
        <v>0</v>
      </c>
      <c r="M39" s="102"/>
      <c r="N39" s="500">
        <f t="shared" si="3"/>
        <v>0</v>
      </c>
      <c r="O39" s="102"/>
      <c r="P39" s="102">
        <f t="shared" si="4"/>
        <v>0</v>
      </c>
      <c r="Q39" s="1140">
        <f t="shared" si="0"/>
        <v>0</v>
      </c>
      <c r="R39" s="1141"/>
    </row>
    <row r="40" spans="1:18" ht="30" customHeight="1" thickBot="1">
      <c r="A40" s="1142" t="s">
        <v>166</v>
      </c>
      <c r="B40" s="1143"/>
      <c r="C40" s="1143"/>
      <c r="D40" s="1144"/>
      <c r="E40" s="501"/>
      <c r="F40" s="147">
        <f>SUM(F29:F39)</f>
        <v>0</v>
      </c>
      <c r="G40" s="147"/>
      <c r="H40" s="147">
        <f>SUM(H29:H39)</f>
        <v>4456384</v>
      </c>
      <c r="I40" s="391">
        <v>0.03</v>
      </c>
      <c r="J40" s="392">
        <f>+H40*I40</f>
        <v>133691.51999999999</v>
      </c>
      <c r="K40" s="147">
        <f>SUM(K29:K39)</f>
        <v>0</v>
      </c>
      <c r="L40" s="147">
        <f>SUM(L29:L39)</f>
        <v>133691.51999999999</v>
      </c>
      <c r="M40" s="147"/>
      <c r="N40" s="502">
        <f>SUM(N29:N39)</f>
        <v>12032.236799999999</v>
      </c>
      <c r="O40" s="147"/>
      <c r="P40" s="149">
        <f>SUM(P29:P39)</f>
        <v>12032.236799999999</v>
      </c>
      <c r="Q40" s="1222">
        <f>SUM(Q29:R39)</f>
        <v>157755.99359999999</v>
      </c>
      <c r="R40" s="1223"/>
    </row>
    <row r="41" spans="1:18" ht="15.75" thickBot="1">
      <c r="A41" s="1147" t="s">
        <v>170</v>
      </c>
      <c r="B41" s="1148"/>
      <c r="C41" s="1148"/>
      <c r="D41" s="1148"/>
      <c r="E41" s="1148"/>
      <c r="F41" s="1148"/>
      <c r="G41" s="1148"/>
      <c r="H41" s="1148"/>
      <c r="I41" s="1148"/>
      <c r="J41" s="1148"/>
      <c r="K41" s="1148"/>
      <c r="L41" s="1148"/>
      <c r="M41" s="1149" t="s">
        <v>171</v>
      </c>
      <c r="N41" s="1150"/>
      <c r="O41" s="1150"/>
      <c r="P41" s="1151"/>
      <c r="Q41" s="1224">
        <f>L40</f>
        <v>133691.51999999999</v>
      </c>
      <c r="R41" s="1225"/>
    </row>
    <row r="42" spans="1:18">
      <c r="A42" s="1128" t="s">
        <v>672</v>
      </c>
      <c r="B42" s="1129"/>
      <c r="C42" s="1129"/>
      <c r="D42" s="1129"/>
      <c r="E42" s="1129"/>
      <c r="F42" s="1129"/>
      <c r="G42" s="1129"/>
      <c r="H42" s="1129"/>
      <c r="I42" s="1129"/>
      <c r="J42" s="1129"/>
      <c r="K42" s="1129"/>
      <c r="L42" s="1129"/>
      <c r="M42" s="1130" t="s">
        <v>164</v>
      </c>
      <c r="N42" s="1131"/>
      <c r="O42" s="1131"/>
      <c r="P42" s="1132"/>
      <c r="Q42" s="1133">
        <f>N40</f>
        <v>12032.236799999999</v>
      </c>
      <c r="R42" s="1226"/>
    </row>
    <row r="43" spans="1:18">
      <c r="A43" s="1118"/>
      <c r="B43" s="1119"/>
      <c r="C43" s="1119"/>
      <c r="D43" s="1119"/>
      <c r="E43" s="1119"/>
      <c r="F43" s="1119"/>
      <c r="G43" s="1119"/>
      <c r="H43" s="1119"/>
      <c r="I43" s="1119"/>
      <c r="J43" s="1119"/>
      <c r="K43" s="1119"/>
      <c r="L43" s="1119"/>
      <c r="M43" s="1130" t="s">
        <v>165</v>
      </c>
      <c r="N43" s="1131"/>
      <c r="O43" s="1131"/>
      <c r="P43" s="1132"/>
      <c r="Q43" s="1133">
        <f>P40</f>
        <v>12032.236799999999</v>
      </c>
      <c r="R43" s="1226"/>
    </row>
    <row r="44" spans="1:18">
      <c r="A44" s="1118"/>
      <c r="B44" s="1119"/>
      <c r="C44" s="1119"/>
      <c r="D44" s="1119"/>
      <c r="E44" s="1119"/>
      <c r="F44" s="1119"/>
      <c r="G44" s="1119"/>
      <c r="H44" s="1119"/>
      <c r="I44" s="1119"/>
      <c r="J44" s="1119"/>
      <c r="K44" s="1119"/>
      <c r="L44" s="1119"/>
      <c r="M44" s="1130" t="s">
        <v>274</v>
      </c>
      <c r="N44" s="1131"/>
      <c r="O44" s="1131"/>
      <c r="P44" s="1132"/>
      <c r="Q44" s="1133" t="s">
        <v>102</v>
      </c>
      <c r="R44" s="1226"/>
    </row>
    <row r="45" spans="1:18" ht="15.75" thickBot="1">
      <c r="A45" s="1092"/>
      <c r="B45" s="1093"/>
      <c r="C45" s="1093"/>
      <c r="D45" s="1093"/>
      <c r="E45" s="1093"/>
      <c r="F45" s="1093"/>
      <c r="G45" s="1093"/>
      <c r="H45" s="1119"/>
      <c r="I45" s="1119"/>
      <c r="J45" s="1119"/>
      <c r="K45" s="1119"/>
      <c r="L45" s="1119"/>
      <c r="M45" s="1135" t="s">
        <v>176</v>
      </c>
      <c r="N45" s="1136"/>
      <c r="O45" s="1136"/>
      <c r="P45" s="1137"/>
      <c r="Q45" s="1220">
        <f>+Q41+Q42+Q43</f>
        <v>157755.99359999999</v>
      </c>
      <c r="R45" s="1221"/>
    </row>
    <row r="46" spans="1:18" ht="15.75" thickBot="1">
      <c r="A46" s="1096" t="s">
        <v>177</v>
      </c>
      <c r="B46" s="1097"/>
      <c r="C46" s="1097"/>
      <c r="D46" s="1097"/>
      <c r="E46" s="1097"/>
      <c r="F46" s="1097"/>
      <c r="G46" s="1097"/>
      <c r="H46" s="1097"/>
      <c r="I46" s="1370"/>
      <c r="J46" s="1098"/>
      <c r="K46" s="1099"/>
      <c r="L46" s="1100"/>
      <c r="M46" s="1105"/>
      <c r="N46" s="1105"/>
      <c r="O46" s="1105"/>
      <c r="P46" s="1106"/>
      <c r="Q46" s="1107"/>
      <c r="R46" s="1108"/>
    </row>
    <row r="47" spans="1:18">
      <c r="A47" s="1367" t="s">
        <v>279</v>
      </c>
      <c r="B47" s="1368"/>
      <c r="C47" s="1368"/>
      <c r="D47" s="1368"/>
      <c r="E47" s="1368"/>
      <c r="F47" s="1368"/>
      <c r="G47" s="1368"/>
      <c r="H47" s="1368"/>
      <c r="I47" s="1369"/>
      <c r="J47" s="1104"/>
      <c r="K47" s="1102"/>
      <c r="L47" s="1103"/>
      <c r="M47" s="1112" t="s">
        <v>180</v>
      </c>
      <c r="N47" s="1113"/>
      <c r="O47" s="1113"/>
      <c r="P47" s="1113"/>
      <c r="Q47" s="1113"/>
      <c r="R47" s="1114"/>
    </row>
    <row r="48" spans="1:18" ht="33" customHeight="1">
      <c r="A48" s="1371" t="s">
        <v>181</v>
      </c>
      <c r="B48" s="1372"/>
      <c r="C48" s="1372"/>
      <c r="D48" s="1372"/>
      <c r="E48" s="1372"/>
      <c r="F48" s="1372"/>
      <c r="G48" s="1372"/>
      <c r="H48" s="1372"/>
      <c r="I48" s="1373"/>
      <c r="J48" s="1104"/>
      <c r="K48" s="1102"/>
      <c r="L48" s="1103"/>
      <c r="M48" s="1216" t="s">
        <v>271</v>
      </c>
      <c r="N48" s="1217"/>
      <c r="O48" s="1217"/>
      <c r="P48" s="1217"/>
      <c r="Q48" s="1217"/>
      <c r="R48" s="1218"/>
    </row>
    <row r="49" spans="1:18" ht="14.45" customHeight="1">
      <c r="A49" s="1374" t="s">
        <v>577</v>
      </c>
      <c r="B49" s="1375"/>
      <c r="C49" s="1375"/>
      <c r="D49" s="1375"/>
      <c r="E49" s="1375"/>
      <c r="F49" s="1375"/>
      <c r="G49" s="1375"/>
      <c r="H49" s="1375"/>
      <c r="I49" s="1376"/>
      <c r="J49" s="1104"/>
      <c r="K49" s="1102"/>
      <c r="L49" s="1103"/>
      <c r="M49" s="1125"/>
      <c r="N49" s="1126"/>
      <c r="O49" s="1126"/>
      <c r="P49" s="1126"/>
      <c r="Q49" s="1126"/>
      <c r="R49" s="1127"/>
    </row>
    <row r="50" spans="1:18">
      <c r="A50" s="1374"/>
      <c r="B50" s="1375"/>
      <c r="C50" s="1375"/>
      <c r="D50" s="1375"/>
      <c r="E50" s="1375"/>
      <c r="F50" s="1375"/>
      <c r="G50" s="1375"/>
      <c r="H50" s="1375"/>
      <c r="I50" s="1376"/>
      <c r="J50" s="1104"/>
      <c r="K50" s="1102"/>
      <c r="L50" s="1103"/>
      <c r="M50" s="1125"/>
      <c r="N50" s="1126"/>
      <c r="O50" s="1126"/>
      <c r="P50" s="1126"/>
      <c r="Q50" s="1126"/>
      <c r="R50" s="1127"/>
    </row>
    <row r="51" spans="1:18">
      <c r="A51" s="1374"/>
      <c r="B51" s="1375"/>
      <c r="C51" s="1375"/>
      <c r="D51" s="1375"/>
      <c r="E51" s="1375"/>
      <c r="F51" s="1375"/>
      <c r="G51" s="1375"/>
      <c r="H51" s="1375"/>
      <c r="I51" s="1376"/>
      <c r="J51" s="1104"/>
      <c r="K51" s="1102"/>
      <c r="L51" s="1103"/>
      <c r="M51" s="1125"/>
      <c r="N51" s="1126"/>
      <c r="O51" s="1126"/>
      <c r="P51" s="1126"/>
      <c r="Q51" s="1126"/>
      <c r="R51" s="1127"/>
    </row>
    <row r="52" spans="1:18">
      <c r="A52" s="1374"/>
      <c r="B52" s="1375"/>
      <c r="C52" s="1375"/>
      <c r="D52" s="1375"/>
      <c r="E52" s="1375"/>
      <c r="F52" s="1375"/>
      <c r="G52" s="1375"/>
      <c r="H52" s="1375"/>
      <c r="I52" s="1376"/>
      <c r="J52" s="1104"/>
      <c r="K52" s="1102"/>
      <c r="L52" s="1103"/>
      <c r="M52" s="1125"/>
      <c r="N52" s="1126"/>
      <c r="O52" s="1126"/>
      <c r="P52" s="1126"/>
      <c r="Q52" s="1126"/>
      <c r="R52" s="1127"/>
    </row>
    <row r="53" spans="1:18" ht="15.75" thickBot="1">
      <c r="A53" s="1377"/>
      <c r="B53" s="1378"/>
      <c r="C53" s="1378"/>
      <c r="D53" s="1378"/>
      <c r="E53" s="1378"/>
      <c r="F53" s="1378"/>
      <c r="G53" s="1378"/>
      <c r="H53" s="1378"/>
      <c r="I53" s="1379"/>
      <c r="J53" s="1092" t="s">
        <v>184</v>
      </c>
      <c r="K53" s="1093"/>
      <c r="L53" s="1094"/>
      <c r="M53" s="1092" t="s">
        <v>185</v>
      </c>
      <c r="N53" s="1093"/>
      <c r="O53" s="1093"/>
      <c r="P53" s="1093"/>
      <c r="Q53" s="1093"/>
      <c r="R53" s="1094"/>
    </row>
    <row r="59" spans="1:18" ht="26.25">
      <c r="D59" s="1095"/>
      <c r="E59" s="1095"/>
      <c r="F59" s="1095"/>
      <c r="G59" s="1095"/>
      <c r="H59" s="1095"/>
      <c r="I59" s="1095"/>
      <c r="J59" s="1095"/>
      <c r="K59" s="1095"/>
      <c r="L59" s="1095"/>
    </row>
  </sheetData>
  <mergeCells count="76">
    <mergeCell ref="J53:L53"/>
    <mergeCell ref="M53:R53"/>
    <mergeCell ref="D59:L59"/>
    <mergeCell ref="A46:I46"/>
    <mergeCell ref="J46:L52"/>
    <mergeCell ref="M46:P46"/>
    <mergeCell ref="Q46:R46"/>
    <mergeCell ref="A47:I47"/>
    <mergeCell ref="M47:R47"/>
    <mergeCell ref="A48:I48"/>
    <mergeCell ref="M48:R48"/>
    <mergeCell ref="A49:I53"/>
    <mergeCell ref="M49:R52"/>
    <mergeCell ref="A42:L45"/>
    <mergeCell ref="M42:P42"/>
    <mergeCell ref="Q42:R42"/>
    <mergeCell ref="M43:P43"/>
    <mergeCell ref="Q43:R43"/>
    <mergeCell ref="M44:P44"/>
    <mergeCell ref="Q44:R44"/>
    <mergeCell ref="M45:P45"/>
    <mergeCell ref="Q45:R45"/>
    <mergeCell ref="A41:L41"/>
    <mergeCell ref="M41:P41"/>
    <mergeCell ref="Q41:R41"/>
    <mergeCell ref="Q31:R31"/>
    <mergeCell ref="Q32:R32"/>
    <mergeCell ref="Q33:R33"/>
    <mergeCell ref="Q34:R34"/>
    <mergeCell ref="Q35:R35"/>
    <mergeCell ref="Q36:R36"/>
    <mergeCell ref="Q37:R37"/>
    <mergeCell ref="Q38:R38"/>
    <mergeCell ref="Q39:R39"/>
    <mergeCell ref="A40:D40"/>
    <mergeCell ref="Q40:R40"/>
    <mergeCell ref="Q30:R30"/>
    <mergeCell ref="F27:F28"/>
    <mergeCell ref="G27:G28"/>
    <mergeCell ref="H27:H28"/>
    <mergeCell ref="I27:I28"/>
    <mergeCell ref="J27:J28"/>
    <mergeCell ref="K27:K28"/>
    <mergeCell ref="L27:L28"/>
    <mergeCell ref="M27:N27"/>
    <mergeCell ref="O27:P27"/>
    <mergeCell ref="Q27:R28"/>
    <mergeCell ref="Q29:R29"/>
    <mergeCell ref="A24:K24"/>
    <mergeCell ref="L24:R24"/>
    <mergeCell ref="A25:G25"/>
    <mergeCell ref="L25:P25"/>
    <mergeCell ref="A26:R26"/>
    <mergeCell ref="A27:A28"/>
    <mergeCell ref="B27:B28"/>
    <mergeCell ref="C27:C28"/>
    <mergeCell ref="D27:D28"/>
    <mergeCell ref="E27:E28"/>
    <mergeCell ref="A20:K20"/>
    <mergeCell ref="L20:R20"/>
    <mergeCell ref="A21:K21"/>
    <mergeCell ref="L21:R21"/>
    <mergeCell ref="A22:K23"/>
    <mergeCell ref="L22:R23"/>
    <mergeCell ref="A19:R19"/>
    <mergeCell ref="A10:R11"/>
    <mergeCell ref="A12:R12"/>
    <mergeCell ref="A13:R13"/>
    <mergeCell ref="A14:R15"/>
    <mergeCell ref="A16:K16"/>
    <mergeCell ref="L16:R16"/>
    <mergeCell ref="A17:B17"/>
    <mergeCell ref="C17:F17"/>
    <mergeCell ref="L17:R17"/>
    <mergeCell ref="A18:G18"/>
    <mergeCell ref="L18:R18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9:P60"/>
  <sheetViews>
    <sheetView workbookViewId="0">
      <selection sqref="A1:XFD1048576"/>
    </sheetView>
  </sheetViews>
  <sheetFormatPr defaultRowHeight="15"/>
  <cols>
    <col min="1" max="1" width="3.28515625" customWidth="1"/>
    <col min="2" max="2" width="20.28515625" customWidth="1"/>
    <col min="3" max="3" width="7.7109375" customWidth="1"/>
    <col min="4" max="4" width="9.5703125" bestFit="1" customWidth="1"/>
    <col min="5" max="5" width="6.7109375" customWidth="1"/>
    <col min="6" max="6" width="9.7109375" customWidth="1"/>
    <col min="7" max="7" width="9.7109375" bestFit="1" customWidth="1"/>
    <col min="8" max="8" width="10.7109375" customWidth="1"/>
    <col min="9" max="9" width="6.140625" customWidth="1"/>
    <col min="10" max="10" width="10.140625" bestFit="1" customWidth="1"/>
    <col min="11" max="11" width="4.7109375" customWidth="1"/>
    <col min="12" max="12" width="7.7109375" customWidth="1"/>
    <col min="13" max="13" width="5" customWidth="1"/>
    <col min="14" max="14" width="8.85546875" customWidth="1"/>
    <col min="15" max="15" width="8.28515625" customWidth="1"/>
    <col min="16" max="16" width="2.85546875" customWidth="1"/>
  </cols>
  <sheetData>
    <row r="9" spans="1:16" ht="15.75" thickBot="1"/>
    <row r="10" spans="1:16" ht="16.149999999999999" customHeight="1">
      <c r="A10" s="1196" t="s">
        <v>532</v>
      </c>
      <c r="B10" s="1197"/>
      <c r="C10" s="1197"/>
      <c r="D10" s="1197"/>
      <c r="E10" s="1197"/>
      <c r="F10" s="1197"/>
      <c r="G10" s="1197"/>
      <c r="H10" s="1197"/>
      <c r="I10" s="1197"/>
      <c r="J10" s="1197"/>
      <c r="K10" s="1197"/>
      <c r="L10" s="1197"/>
      <c r="M10" s="1197"/>
      <c r="N10" s="1197"/>
      <c r="O10" s="1197"/>
      <c r="P10" s="1198"/>
    </row>
    <row r="11" spans="1:16" ht="16.149999999999999" customHeight="1">
      <c r="A11" s="1199"/>
      <c r="B11" s="1200"/>
      <c r="C11" s="1200"/>
      <c r="D11" s="1200"/>
      <c r="E11" s="1200"/>
      <c r="F11" s="1200"/>
      <c r="G11" s="1200"/>
      <c r="H11" s="1200"/>
      <c r="I11" s="1200"/>
      <c r="J11" s="1200"/>
      <c r="K11" s="1200"/>
      <c r="L11" s="1200"/>
      <c r="M11" s="1200"/>
      <c r="N11" s="1200"/>
      <c r="O11" s="1200"/>
      <c r="P11" s="1201"/>
    </row>
    <row r="12" spans="1:16" ht="40.15" customHeight="1" thickBot="1">
      <c r="A12" s="1202" t="s">
        <v>135</v>
      </c>
      <c r="B12" s="1203"/>
      <c r="C12" s="1203"/>
      <c r="D12" s="1203"/>
      <c r="E12" s="1203"/>
      <c r="F12" s="1203"/>
      <c r="G12" s="1203"/>
      <c r="H12" s="1203"/>
      <c r="I12" s="1203"/>
      <c r="J12" s="1203"/>
      <c r="K12" s="1203"/>
      <c r="L12" s="1203"/>
      <c r="M12" s="1203"/>
      <c r="N12" s="1203"/>
      <c r="O12" s="1203"/>
      <c r="P12" s="1204"/>
    </row>
    <row r="13" spans="1:16" ht="11.1" customHeight="1" thickBot="1">
      <c r="A13" s="1107"/>
      <c r="B13" s="1170"/>
      <c r="C13" s="1170"/>
      <c r="D13" s="1170"/>
      <c r="E13" s="1170"/>
      <c r="F13" s="1170"/>
      <c r="G13" s="1170"/>
      <c r="H13" s="1170"/>
      <c r="I13" s="1170"/>
      <c r="J13" s="1170"/>
      <c r="K13" s="1170"/>
      <c r="L13" s="1170"/>
      <c r="M13" s="1170"/>
      <c r="N13" s="1170"/>
      <c r="O13" s="1170"/>
      <c r="P13" s="1108"/>
    </row>
    <row r="14" spans="1:16" ht="16.899999999999999" customHeight="1">
      <c r="A14" s="1205" t="s">
        <v>136</v>
      </c>
      <c r="B14" s="1206"/>
      <c r="C14" s="1206"/>
      <c r="D14" s="1206"/>
      <c r="E14" s="1206"/>
      <c r="F14" s="1206"/>
      <c r="G14" s="1206"/>
      <c r="H14" s="1206"/>
      <c r="I14" s="1206"/>
      <c r="J14" s="1206"/>
      <c r="K14" s="1206"/>
      <c r="L14" s="1206"/>
      <c r="M14" s="1206"/>
      <c r="N14" s="1206"/>
      <c r="O14" s="1206"/>
      <c r="P14" s="1207"/>
    </row>
    <row r="15" spans="1:16" ht="16.899999999999999" customHeight="1" thickBot="1">
      <c r="A15" s="1208"/>
      <c r="B15" s="1209"/>
      <c r="C15" s="1209"/>
      <c r="D15" s="1209"/>
      <c r="E15" s="1209"/>
      <c r="F15" s="1209"/>
      <c r="G15" s="1209"/>
      <c r="H15" s="1209"/>
      <c r="I15" s="1209"/>
      <c r="J15" s="1209"/>
      <c r="K15" s="1209"/>
      <c r="L15" s="1209"/>
      <c r="M15" s="1209"/>
      <c r="N15" s="1209"/>
      <c r="O15" s="1209"/>
      <c r="P15" s="1210"/>
    </row>
    <row r="16" spans="1:16" ht="16.899999999999999" customHeight="1">
      <c r="A16" s="1211" t="s">
        <v>137</v>
      </c>
      <c r="B16" s="1212"/>
      <c r="C16" s="1212"/>
      <c r="D16" s="1212"/>
      <c r="E16" s="1212"/>
      <c r="F16" s="1212"/>
      <c r="G16" s="1212"/>
      <c r="H16" s="1212"/>
      <c r="I16" s="1213"/>
      <c r="J16" s="1214" t="s">
        <v>675</v>
      </c>
      <c r="K16" s="1214"/>
      <c r="L16" s="1214"/>
      <c r="M16" s="1214"/>
      <c r="N16" s="1214"/>
      <c r="O16" s="1214"/>
      <c r="P16" s="1215"/>
    </row>
    <row r="17" spans="1:16" ht="16.899999999999999" customHeight="1">
      <c r="A17" s="1165" t="s">
        <v>139</v>
      </c>
      <c r="B17" s="1166"/>
      <c r="C17" s="1166"/>
      <c r="D17" s="1166"/>
      <c r="E17" s="1166"/>
      <c r="F17" s="1166"/>
      <c r="G17" s="1166"/>
      <c r="H17" s="1166"/>
      <c r="I17" s="1182"/>
      <c r="J17" s="1183" t="s">
        <v>676</v>
      </c>
      <c r="K17" s="1183"/>
      <c r="L17" s="1183"/>
      <c r="M17" s="1183"/>
      <c r="N17" s="1183"/>
      <c r="O17" s="1183"/>
      <c r="P17" s="1184"/>
    </row>
    <row r="18" spans="1:16" ht="16.899999999999999" customHeight="1">
      <c r="A18" s="1185" t="s">
        <v>141</v>
      </c>
      <c r="B18" s="1186"/>
      <c r="C18" s="1186"/>
      <c r="D18" s="1186"/>
      <c r="E18" s="1186"/>
      <c r="F18" s="1186"/>
      <c r="G18" s="1186"/>
      <c r="H18" s="1186"/>
      <c r="I18" s="84"/>
      <c r="J18" s="1183"/>
      <c r="K18" s="1183"/>
      <c r="L18" s="1183"/>
      <c r="M18" s="1183"/>
      <c r="N18" s="1183"/>
      <c r="O18" s="1183"/>
      <c r="P18" s="1184"/>
    </row>
    <row r="19" spans="1:16" ht="16.899999999999999" customHeight="1" thickBot="1">
      <c r="A19" s="1187" t="s">
        <v>142</v>
      </c>
      <c r="B19" s="1188"/>
      <c r="C19" s="1188"/>
      <c r="D19" s="1188"/>
      <c r="E19" s="1188"/>
      <c r="F19" s="1188"/>
      <c r="G19" s="511"/>
      <c r="H19" s="86" t="s">
        <v>143</v>
      </c>
      <c r="I19" s="87">
        <v>29</v>
      </c>
      <c r="J19" s="1189" t="s">
        <v>144</v>
      </c>
      <c r="K19" s="1189"/>
      <c r="L19" s="1189"/>
      <c r="M19" s="1189"/>
      <c r="N19" s="1189"/>
      <c r="O19" s="1189"/>
      <c r="P19" s="1190"/>
    </row>
    <row r="20" spans="1:16" ht="16.899999999999999" customHeight="1" thickBot="1">
      <c r="A20" s="1191"/>
      <c r="B20" s="1192"/>
      <c r="C20" s="1192"/>
      <c r="D20" s="1192"/>
      <c r="E20" s="1192"/>
      <c r="F20" s="1192"/>
      <c r="G20" s="1192"/>
      <c r="H20" s="1192"/>
      <c r="I20" s="1192"/>
      <c r="J20" s="1192"/>
      <c r="K20" s="1192"/>
      <c r="L20" s="1192"/>
      <c r="M20" s="1192"/>
      <c r="N20" s="1192"/>
      <c r="O20" s="1192"/>
      <c r="P20" s="1193"/>
    </row>
    <row r="21" spans="1:16" ht="16.899999999999999" customHeight="1" thickBot="1">
      <c r="A21" s="1147" t="s">
        <v>145</v>
      </c>
      <c r="B21" s="1148"/>
      <c r="C21" s="1148"/>
      <c r="D21" s="1148"/>
      <c r="E21" s="1148"/>
      <c r="F21" s="1148"/>
      <c r="G21" s="1148"/>
      <c r="H21" s="1148"/>
      <c r="I21" s="1194"/>
      <c r="J21" s="1147" t="s">
        <v>146</v>
      </c>
      <c r="K21" s="1148"/>
      <c r="L21" s="1148"/>
      <c r="M21" s="1148"/>
      <c r="N21" s="1148"/>
      <c r="O21" s="1148"/>
      <c r="P21" s="1194"/>
    </row>
    <row r="22" spans="1:16" ht="16.899999999999999" customHeight="1">
      <c r="A22" s="1149" t="s">
        <v>147</v>
      </c>
      <c r="B22" s="1150"/>
      <c r="C22" s="1150"/>
      <c r="D22" s="1150"/>
      <c r="E22" s="1150"/>
      <c r="F22" s="1150"/>
      <c r="G22" s="1150"/>
      <c r="H22" s="1150"/>
      <c r="I22" s="1195"/>
      <c r="J22" s="1149" t="s">
        <v>148</v>
      </c>
      <c r="K22" s="1150"/>
      <c r="L22" s="1150"/>
      <c r="M22" s="1150"/>
      <c r="N22" s="1150"/>
      <c r="O22" s="1150"/>
      <c r="P22" s="1195"/>
    </row>
    <row r="23" spans="1:16" ht="16.899999999999999" customHeight="1">
      <c r="A23" s="1176" t="s">
        <v>149</v>
      </c>
      <c r="B23" s="1177"/>
      <c r="C23" s="1177"/>
      <c r="D23" s="1177"/>
      <c r="E23" s="1177"/>
      <c r="F23" s="1177"/>
      <c r="G23" s="1177"/>
      <c r="H23" s="1177"/>
      <c r="I23" s="1178"/>
      <c r="J23" s="1176" t="s">
        <v>150</v>
      </c>
      <c r="K23" s="1177"/>
      <c r="L23" s="1177"/>
      <c r="M23" s="1177"/>
      <c r="N23" s="1177"/>
      <c r="O23" s="1177"/>
      <c r="P23" s="1178"/>
    </row>
    <row r="24" spans="1:16" ht="16.899999999999999" customHeight="1">
      <c r="A24" s="1179"/>
      <c r="B24" s="1180"/>
      <c r="C24" s="1180"/>
      <c r="D24" s="1180"/>
      <c r="E24" s="1180"/>
      <c r="F24" s="1180"/>
      <c r="G24" s="1180"/>
      <c r="H24" s="1180"/>
      <c r="I24" s="1181"/>
      <c r="J24" s="1179"/>
      <c r="K24" s="1180"/>
      <c r="L24" s="1180"/>
      <c r="M24" s="1180"/>
      <c r="N24" s="1180"/>
      <c r="O24" s="1180"/>
      <c r="P24" s="1181"/>
    </row>
    <row r="25" spans="1:16" ht="16.899999999999999" customHeight="1">
      <c r="A25" s="1165" t="s">
        <v>151</v>
      </c>
      <c r="B25" s="1166"/>
      <c r="C25" s="1166"/>
      <c r="D25" s="1166"/>
      <c r="E25" s="1166"/>
      <c r="F25" s="1166"/>
      <c r="G25" s="1166"/>
      <c r="H25" s="1166"/>
      <c r="I25" s="1167"/>
      <c r="J25" s="1165" t="s">
        <v>152</v>
      </c>
      <c r="K25" s="1166"/>
      <c r="L25" s="1166"/>
      <c r="M25" s="1166"/>
      <c r="N25" s="1166"/>
      <c r="O25" s="1166"/>
      <c r="P25" s="1167"/>
    </row>
    <row r="26" spans="1:16" ht="16.899999999999999" customHeight="1" thickBot="1">
      <c r="A26" s="1135" t="s">
        <v>153</v>
      </c>
      <c r="B26" s="1136"/>
      <c r="C26" s="1136"/>
      <c r="D26" s="1136"/>
      <c r="E26" s="1136"/>
      <c r="F26" s="1136"/>
      <c r="G26" s="507"/>
      <c r="H26" s="86" t="s">
        <v>143</v>
      </c>
      <c r="I26" s="89">
        <v>29</v>
      </c>
      <c r="J26" s="1135" t="s">
        <v>142</v>
      </c>
      <c r="K26" s="1136"/>
      <c r="L26" s="1136"/>
      <c r="M26" s="1136"/>
      <c r="N26" s="1136"/>
      <c r="O26" s="86" t="s">
        <v>143</v>
      </c>
      <c r="P26" s="89">
        <v>29</v>
      </c>
    </row>
    <row r="27" spans="1:16" ht="11.1" customHeight="1" thickBot="1">
      <c r="A27" s="1168"/>
      <c r="B27" s="1169"/>
      <c r="C27" s="1169"/>
      <c r="D27" s="1169"/>
      <c r="E27" s="1169"/>
      <c r="F27" s="1169"/>
      <c r="G27" s="1169"/>
      <c r="H27" s="1169"/>
      <c r="I27" s="1169"/>
      <c r="J27" s="1170"/>
      <c r="K27" s="1170"/>
      <c r="L27" s="1170"/>
      <c r="M27" s="1170"/>
      <c r="N27" s="1170"/>
      <c r="O27" s="1170"/>
      <c r="P27" s="1108"/>
    </row>
    <row r="28" spans="1:16" ht="16.149999999999999" customHeight="1">
      <c r="A28" s="1171" t="s">
        <v>154</v>
      </c>
      <c r="B28" s="1173" t="s">
        <v>155</v>
      </c>
      <c r="C28" s="1173" t="s">
        <v>156</v>
      </c>
      <c r="D28" s="1173" t="s">
        <v>157</v>
      </c>
      <c r="E28" s="1173" t="s">
        <v>158</v>
      </c>
      <c r="F28" s="1173" t="s">
        <v>159</v>
      </c>
      <c r="G28" s="1175" t="s">
        <v>160</v>
      </c>
      <c r="H28" s="1173" t="s">
        <v>161</v>
      </c>
      <c r="I28" s="1173" t="s">
        <v>162</v>
      </c>
      <c r="J28" s="1173" t="s">
        <v>163</v>
      </c>
      <c r="K28" s="1156" t="s">
        <v>164</v>
      </c>
      <c r="L28" s="1164"/>
      <c r="M28" s="1156" t="s">
        <v>165</v>
      </c>
      <c r="N28" s="1157"/>
      <c r="O28" s="1158" t="s">
        <v>166</v>
      </c>
      <c r="P28" s="1159"/>
    </row>
    <row r="29" spans="1:16" ht="16.149999999999999" customHeight="1">
      <c r="A29" s="1172"/>
      <c r="B29" s="1174"/>
      <c r="C29" s="1174"/>
      <c r="D29" s="1174"/>
      <c r="E29" s="1174"/>
      <c r="F29" s="1174"/>
      <c r="G29" s="1173"/>
      <c r="H29" s="1174"/>
      <c r="I29" s="1174"/>
      <c r="J29" s="1174"/>
      <c r="K29" s="90" t="s">
        <v>159</v>
      </c>
      <c r="L29" s="91" t="s">
        <v>167</v>
      </c>
      <c r="M29" s="90" t="s">
        <v>159</v>
      </c>
      <c r="N29" s="90" t="s">
        <v>167</v>
      </c>
      <c r="O29" s="1160"/>
      <c r="P29" s="1161"/>
    </row>
    <row r="30" spans="1:16" ht="18" customHeight="1">
      <c r="A30" s="92">
        <v>1</v>
      </c>
      <c r="B30" s="93" t="s">
        <v>677</v>
      </c>
      <c r="C30" s="93">
        <v>997222</v>
      </c>
      <c r="D30" s="93" t="s">
        <v>678</v>
      </c>
      <c r="E30" s="93">
        <v>720</v>
      </c>
      <c r="F30" s="514">
        <v>3913.77</v>
      </c>
      <c r="G30" s="97">
        <v>2817920</v>
      </c>
      <c r="H30" s="98">
        <f>G30*3%</f>
        <v>84537.599999999991</v>
      </c>
      <c r="I30" s="382">
        <v>0</v>
      </c>
      <c r="J30" s="98">
        <f>H30-I30</f>
        <v>84537.599999999991</v>
      </c>
      <c r="K30" s="383">
        <v>0.09</v>
      </c>
      <c r="L30" s="512">
        <f>+J30*K30</f>
        <v>7608.3839999999991</v>
      </c>
      <c r="M30" s="383">
        <v>0.09</v>
      </c>
      <c r="N30" s="512">
        <f>+J30*M30</f>
        <v>7608.3839999999991</v>
      </c>
      <c r="O30" s="1162">
        <f t="shared" ref="O30:O40" si="0">J30+L30+N30</f>
        <v>99754.368000000002</v>
      </c>
      <c r="P30" s="1163"/>
    </row>
    <row r="31" spans="1:16" ht="18" customHeight="1">
      <c r="A31" s="92">
        <v>2</v>
      </c>
      <c r="B31" s="93" t="s">
        <v>679</v>
      </c>
      <c r="C31" s="93">
        <v>997222</v>
      </c>
      <c r="D31" s="97" t="s">
        <v>680</v>
      </c>
      <c r="E31" s="93">
        <v>720</v>
      </c>
      <c r="F31" s="514">
        <v>3973.77</v>
      </c>
      <c r="G31" s="97">
        <v>2861120</v>
      </c>
      <c r="H31" s="98">
        <f>G31*3%</f>
        <v>85833.599999999991</v>
      </c>
      <c r="I31" s="382">
        <v>0</v>
      </c>
      <c r="J31" s="98">
        <f>H31-I31</f>
        <v>85833.599999999991</v>
      </c>
      <c r="K31" s="383">
        <v>0.09</v>
      </c>
      <c r="L31" s="512">
        <f>+J31*K31</f>
        <v>7725.0239999999985</v>
      </c>
      <c r="M31" s="383">
        <v>0.09</v>
      </c>
      <c r="N31" s="512">
        <f>+J31*M31</f>
        <v>7725.0239999999985</v>
      </c>
      <c r="O31" s="1162">
        <f t="shared" ref="O31" si="1">J31+L31+N31</f>
        <v>101283.648</v>
      </c>
      <c r="P31" s="1163"/>
    </row>
    <row r="32" spans="1:16" ht="18" customHeight="1">
      <c r="A32" s="92"/>
      <c r="B32" s="97"/>
      <c r="C32" s="97"/>
      <c r="D32" s="97"/>
      <c r="E32" s="97"/>
      <c r="F32" s="97"/>
      <c r="G32" s="97"/>
      <c r="H32" s="97">
        <f t="shared" ref="H32:H40" si="2">G32*2%</f>
        <v>0</v>
      </c>
      <c r="I32" s="97"/>
      <c r="J32" s="97">
        <f t="shared" ref="J32:J40" si="3">H32-I32</f>
        <v>0</v>
      </c>
      <c r="K32" s="97"/>
      <c r="L32" s="510">
        <f t="shared" ref="L32:L40" si="4">J32*K32/100</f>
        <v>0</v>
      </c>
      <c r="M32" s="97"/>
      <c r="N32" s="97">
        <f t="shared" ref="N32:N40" si="5">J32*M32/100</f>
        <v>0</v>
      </c>
      <c r="O32" s="1154">
        <f t="shared" si="0"/>
        <v>0</v>
      </c>
      <c r="P32" s="1155"/>
    </row>
    <row r="33" spans="1:16" ht="18" customHeight="1">
      <c r="A33" s="92"/>
      <c r="B33" s="97"/>
      <c r="C33" s="97"/>
      <c r="D33" s="97"/>
      <c r="E33" s="97"/>
      <c r="F33" s="97"/>
      <c r="G33" s="97"/>
      <c r="H33" s="97">
        <f t="shared" si="2"/>
        <v>0</v>
      </c>
      <c r="I33" s="97"/>
      <c r="J33" s="97">
        <f t="shared" si="3"/>
        <v>0</v>
      </c>
      <c r="K33" s="97"/>
      <c r="L33" s="510">
        <f t="shared" si="4"/>
        <v>0</v>
      </c>
      <c r="M33" s="97"/>
      <c r="N33" s="97">
        <f t="shared" si="5"/>
        <v>0</v>
      </c>
      <c r="O33" s="1154">
        <f t="shared" si="0"/>
        <v>0</v>
      </c>
      <c r="P33" s="1155"/>
    </row>
    <row r="34" spans="1:16" ht="18" customHeight="1">
      <c r="A34" s="92"/>
      <c r="B34" s="97"/>
      <c r="C34" s="97"/>
      <c r="D34" s="97"/>
      <c r="E34" s="97"/>
      <c r="F34" s="97"/>
      <c r="G34" s="97"/>
      <c r="H34" s="97">
        <f t="shared" si="2"/>
        <v>0</v>
      </c>
      <c r="I34" s="97"/>
      <c r="J34" s="97">
        <f t="shared" si="3"/>
        <v>0</v>
      </c>
      <c r="K34" s="97"/>
      <c r="L34" s="510">
        <f t="shared" si="4"/>
        <v>0</v>
      </c>
      <c r="M34" s="97"/>
      <c r="N34" s="97">
        <f t="shared" si="5"/>
        <v>0</v>
      </c>
      <c r="O34" s="1154">
        <f t="shared" si="0"/>
        <v>0</v>
      </c>
      <c r="P34" s="1155"/>
    </row>
    <row r="35" spans="1:16" ht="18" customHeight="1">
      <c r="A35" s="92"/>
      <c r="B35" s="97"/>
      <c r="C35" s="97"/>
      <c r="D35" s="97"/>
      <c r="E35" s="97"/>
      <c r="F35" s="97"/>
      <c r="G35" s="97"/>
      <c r="H35" s="97">
        <f t="shared" si="2"/>
        <v>0</v>
      </c>
      <c r="I35" s="97"/>
      <c r="J35" s="97">
        <f t="shared" si="3"/>
        <v>0</v>
      </c>
      <c r="K35" s="97"/>
      <c r="L35" s="510">
        <f t="shared" si="4"/>
        <v>0</v>
      </c>
      <c r="M35" s="97"/>
      <c r="N35" s="97">
        <f t="shared" si="5"/>
        <v>0</v>
      </c>
      <c r="O35" s="1154">
        <f t="shared" si="0"/>
        <v>0</v>
      </c>
      <c r="P35" s="1155"/>
    </row>
    <row r="36" spans="1:16" ht="18" customHeight="1">
      <c r="A36" s="92"/>
      <c r="B36" s="97"/>
      <c r="C36" s="97"/>
      <c r="D36" s="97"/>
      <c r="E36" s="97"/>
      <c r="F36" s="97"/>
      <c r="G36" s="97"/>
      <c r="H36" s="97">
        <f t="shared" si="2"/>
        <v>0</v>
      </c>
      <c r="I36" s="97"/>
      <c r="J36" s="97">
        <f t="shared" si="3"/>
        <v>0</v>
      </c>
      <c r="K36" s="97"/>
      <c r="L36" s="510">
        <f t="shared" si="4"/>
        <v>0</v>
      </c>
      <c r="M36" s="97"/>
      <c r="N36" s="97">
        <f t="shared" si="5"/>
        <v>0</v>
      </c>
      <c r="O36" s="1154">
        <f t="shared" si="0"/>
        <v>0</v>
      </c>
      <c r="P36" s="1155"/>
    </row>
    <row r="37" spans="1:16" ht="18" customHeight="1">
      <c r="A37" s="92"/>
      <c r="B37" s="97"/>
      <c r="C37" s="97"/>
      <c r="D37" s="97"/>
      <c r="E37" s="97"/>
      <c r="F37" s="97"/>
      <c r="G37" s="97"/>
      <c r="H37" s="97">
        <f t="shared" si="2"/>
        <v>0</v>
      </c>
      <c r="I37" s="97"/>
      <c r="J37" s="97">
        <f t="shared" si="3"/>
        <v>0</v>
      </c>
      <c r="K37" s="97"/>
      <c r="L37" s="510">
        <f t="shared" si="4"/>
        <v>0</v>
      </c>
      <c r="M37" s="97"/>
      <c r="N37" s="97">
        <f t="shared" si="5"/>
        <v>0</v>
      </c>
      <c r="O37" s="1154">
        <f t="shared" si="0"/>
        <v>0</v>
      </c>
      <c r="P37" s="1155"/>
    </row>
    <row r="38" spans="1:16" ht="18" customHeight="1">
      <c r="A38" s="92"/>
      <c r="B38" s="97"/>
      <c r="C38" s="97"/>
      <c r="D38" s="97"/>
      <c r="E38" s="97"/>
      <c r="F38" s="97"/>
      <c r="G38" s="97"/>
      <c r="H38" s="97">
        <f t="shared" si="2"/>
        <v>0</v>
      </c>
      <c r="I38" s="97"/>
      <c r="J38" s="97">
        <f t="shared" si="3"/>
        <v>0</v>
      </c>
      <c r="K38" s="97"/>
      <c r="L38" s="510">
        <f t="shared" si="4"/>
        <v>0</v>
      </c>
      <c r="M38" s="97"/>
      <c r="N38" s="97">
        <f t="shared" si="5"/>
        <v>0</v>
      </c>
      <c r="O38" s="1154">
        <f t="shared" si="0"/>
        <v>0</v>
      </c>
      <c r="P38" s="1155"/>
    </row>
    <row r="39" spans="1:16" ht="18" customHeight="1">
      <c r="A39" s="92"/>
      <c r="B39" s="97"/>
      <c r="C39" s="97"/>
      <c r="D39" s="97"/>
      <c r="E39" s="97"/>
      <c r="F39" s="97"/>
      <c r="G39" s="97"/>
      <c r="H39" s="97">
        <f t="shared" si="2"/>
        <v>0</v>
      </c>
      <c r="I39" s="97"/>
      <c r="J39" s="97">
        <f t="shared" si="3"/>
        <v>0</v>
      </c>
      <c r="K39" s="97"/>
      <c r="L39" s="510">
        <f t="shared" si="4"/>
        <v>0</v>
      </c>
      <c r="M39" s="97"/>
      <c r="N39" s="97">
        <f t="shared" si="5"/>
        <v>0</v>
      </c>
      <c r="O39" s="1154">
        <f t="shared" si="0"/>
        <v>0</v>
      </c>
      <c r="P39" s="1155"/>
    </row>
    <row r="40" spans="1:16" ht="18" customHeight="1" thickBot="1">
      <c r="A40" s="101"/>
      <c r="B40" s="102"/>
      <c r="C40" s="102"/>
      <c r="D40" s="102"/>
      <c r="E40" s="102"/>
      <c r="F40" s="102"/>
      <c r="G40" s="102"/>
      <c r="H40" s="102">
        <f t="shared" si="2"/>
        <v>0</v>
      </c>
      <c r="I40" s="102"/>
      <c r="J40" s="102">
        <f t="shared" si="3"/>
        <v>0</v>
      </c>
      <c r="K40" s="102"/>
      <c r="L40" s="508">
        <f t="shared" si="4"/>
        <v>0</v>
      </c>
      <c r="M40" s="102"/>
      <c r="N40" s="102">
        <f t="shared" si="5"/>
        <v>0</v>
      </c>
      <c r="O40" s="1140">
        <f t="shared" si="0"/>
        <v>0</v>
      </c>
      <c r="P40" s="1141"/>
    </row>
    <row r="41" spans="1:16" ht="30" customHeight="1" thickBot="1">
      <c r="A41" s="1142" t="s">
        <v>166</v>
      </c>
      <c r="B41" s="1143"/>
      <c r="C41" s="1143"/>
      <c r="D41" s="1144"/>
      <c r="E41" s="104">
        <f t="shared" ref="E41:J41" si="6">SUM(E30:E40)</f>
        <v>1440</v>
      </c>
      <c r="F41" s="104">
        <f t="shared" si="6"/>
        <v>7887.54</v>
      </c>
      <c r="G41" s="104">
        <f t="shared" si="6"/>
        <v>5679040</v>
      </c>
      <c r="H41" s="104">
        <f t="shared" si="6"/>
        <v>170371.19999999998</v>
      </c>
      <c r="I41" s="104">
        <f t="shared" si="6"/>
        <v>0</v>
      </c>
      <c r="J41" s="104">
        <f t="shared" si="6"/>
        <v>170371.19999999998</v>
      </c>
      <c r="K41" s="513">
        <v>0.09</v>
      </c>
      <c r="L41" s="509">
        <f>SUM(L30:L40)</f>
        <v>15333.407999999998</v>
      </c>
      <c r="M41" s="513">
        <v>0.09</v>
      </c>
      <c r="N41" s="108">
        <f>SUM(N30:N40)</f>
        <v>15333.407999999998</v>
      </c>
      <c r="O41" s="1145">
        <f>SUM(O30:P40)</f>
        <v>201038.016</v>
      </c>
      <c r="P41" s="1146"/>
    </row>
    <row r="42" spans="1:16" ht="15.75" thickBot="1">
      <c r="A42" s="1147" t="s">
        <v>170</v>
      </c>
      <c r="B42" s="1148"/>
      <c r="C42" s="1148"/>
      <c r="D42" s="1148"/>
      <c r="E42" s="1148"/>
      <c r="F42" s="1148"/>
      <c r="G42" s="1148"/>
      <c r="H42" s="1148"/>
      <c r="I42" s="1148"/>
      <c r="J42" s="1148"/>
      <c r="K42" s="1149" t="s">
        <v>171</v>
      </c>
      <c r="L42" s="1150"/>
      <c r="M42" s="1150"/>
      <c r="N42" s="1151"/>
      <c r="O42" s="1152">
        <f>J41</f>
        <v>170371.19999999998</v>
      </c>
      <c r="P42" s="1153"/>
    </row>
    <row r="43" spans="1:16">
      <c r="A43" s="1128" t="s">
        <v>681</v>
      </c>
      <c r="B43" s="1129"/>
      <c r="C43" s="1129"/>
      <c r="D43" s="1129"/>
      <c r="E43" s="1129"/>
      <c r="F43" s="1129"/>
      <c r="G43" s="1129"/>
      <c r="H43" s="1129"/>
      <c r="I43" s="1129"/>
      <c r="J43" s="1129"/>
      <c r="K43" s="1130" t="s">
        <v>173</v>
      </c>
      <c r="L43" s="1131"/>
      <c r="M43" s="1131"/>
      <c r="N43" s="1132"/>
      <c r="O43" s="1133">
        <f>L41</f>
        <v>15333.407999999998</v>
      </c>
      <c r="P43" s="1134"/>
    </row>
    <row r="44" spans="1:16">
      <c r="A44" s="1118"/>
      <c r="B44" s="1119"/>
      <c r="C44" s="1119"/>
      <c r="D44" s="1119"/>
      <c r="E44" s="1119"/>
      <c r="F44" s="1119"/>
      <c r="G44" s="1119"/>
      <c r="H44" s="1119"/>
      <c r="I44" s="1119"/>
      <c r="J44" s="1119"/>
      <c r="K44" s="1130" t="s">
        <v>174</v>
      </c>
      <c r="L44" s="1131"/>
      <c r="M44" s="1131"/>
      <c r="N44" s="1132"/>
      <c r="O44" s="1133">
        <f>N41</f>
        <v>15333.407999999998</v>
      </c>
      <c r="P44" s="1134"/>
    </row>
    <row r="45" spans="1:16">
      <c r="A45" s="1118"/>
      <c r="B45" s="1119"/>
      <c r="C45" s="1119"/>
      <c r="D45" s="1119"/>
      <c r="E45" s="1119"/>
      <c r="F45" s="1119"/>
      <c r="G45" s="1119"/>
      <c r="H45" s="1119"/>
      <c r="I45" s="1119"/>
      <c r="J45" s="1119"/>
      <c r="K45" s="1130" t="s">
        <v>175</v>
      </c>
      <c r="L45" s="1131"/>
      <c r="M45" s="1131"/>
      <c r="N45" s="1132"/>
      <c r="O45" s="1133">
        <f>O43+O44</f>
        <v>30666.815999999995</v>
      </c>
      <c r="P45" s="1134"/>
    </row>
    <row r="46" spans="1:16" ht="15.75" thickBot="1">
      <c r="A46" s="1092"/>
      <c r="B46" s="1093"/>
      <c r="C46" s="1093"/>
      <c r="D46" s="1093"/>
      <c r="E46" s="1093"/>
      <c r="F46" s="1093"/>
      <c r="G46" s="1119"/>
      <c r="H46" s="1119"/>
      <c r="I46" s="1119"/>
      <c r="J46" s="1119"/>
      <c r="K46" s="1135" t="s">
        <v>176</v>
      </c>
      <c r="L46" s="1136"/>
      <c r="M46" s="1136"/>
      <c r="N46" s="1137"/>
      <c r="O46" s="1138">
        <f>O42+O45</f>
        <v>201038.01599999997</v>
      </c>
      <c r="P46" s="1139"/>
    </row>
    <row r="47" spans="1:16" ht="15.75" thickBot="1">
      <c r="A47" s="1096" t="s">
        <v>177</v>
      </c>
      <c r="B47" s="1097"/>
      <c r="C47" s="1097"/>
      <c r="D47" s="1097"/>
      <c r="E47" s="1097"/>
      <c r="F47" s="1097"/>
      <c r="G47" s="504"/>
      <c r="H47" s="1098"/>
      <c r="I47" s="1099"/>
      <c r="J47" s="1100"/>
      <c r="K47" s="1105" t="s">
        <v>178</v>
      </c>
      <c r="L47" s="1105"/>
      <c r="M47" s="1105"/>
      <c r="N47" s="1106"/>
      <c r="O47" s="1107">
        <f>IF(I18="Y",SUM(O43:P44),0)</f>
        <v>0</v>
      </c>
      <c r="P47" s="1108"/>
    </row>
    <row r="48" spans="1:16" ht="16.149999999999999" customHeight="1">
      <c r="A48" s="1109" t="s">
        <v>179</v>
      </c>
      <c r="B48" s="1110"/>
      <c r="C48" s="1110"/>
      <c r="D48" s="1110"/>
      <c r="E48" s="1110"/>
      <c r="F48" s="1110"/>
      <c r="G48" s="1111"/>
      <c r="H48" s="1101"/>
      <c r="I48" s="1102"/>
      <c r="J48" s="1103"/>
      <c r="K48" s="1112" t="s">
        <v>180</v>
      </c>
      <c r="L48" s="1113"/>
      <c r="M48" s="1113"/>
      <c r="N48" s="1113"/>
      <c r="O48" s="1113"/>
      <c r="P48" s="1114"/>
    </row>
    <row r="49" spans="1:16" ht="16.149999999999999" customHeight="1" thickBot="1">
      <c r="A49" s="1115" t="s">
        <v>181</v>
      </c>
      <c r="B49" s="1116"/>
      <c r="C49" s="1116"/>
      <c r="D49" s="1116"/>
      <c r="E49" s="1116"/>
      <c r="F49" s="1116"/>
      <c r="G49" s="1117"/>
      <c r="H49" s="1101"/>
      <c r="I49" s="1102"/>
      <c r="J49" s="1103"/>
      <c r="K49" s="1118" t="s">
        <v>182</v>
      </c>
      <c r="L49" s="1119"/>
      <c r="M49" s="1119"/>
      <c r="N49" s="1119"/>
      <c r="O49" s="1119"/>
      <c r="P49" s="1120"/>
    </row>
    <row r="50" spans="1:16" ht="16.149999999999999" customHeight="1">
      <c r="A50" s="1121" t="s">
        <v>183</v>
      </c>
      <c r="B50" s="1122"/>
      <c r="C50" s="1122"/>
      <c r="D50" s="1122"/>
      <c r="E50" s="1122"/>
      <c r="F50" s="1122"/>
      <c r="G50" s="505"/>
      <c r="H50" s="1104"/>
      <c r="I50" s="1102"/>
      <c r="J50" s="1103"/>
      <c r="K50" s="1125"/>
      <c r="L50" s="1126"/>
      <c r="M50" s="1126"/>
      <c r="N50" s="1126"/>
      <c r="O50" s="1126"/>
      <c r="P50" s="1127"/>
    </row>
    <row r="51" spans="1:16" ht="16.149999999999999" customHeight="1">
      <c r="A51" s="1121"/>
      <c r="B51" s="1122"/>
      <c r="C51" s="1122"/>
      <c r="D51" s="1122"/>
      <c r="E51" s="1122"/>
      <c r="F51" s="1122"/>
      <c r="G51" s="505"/>
      <c r="H51" s="1104"/>
      <c r="I51" s="1102"/>
      <c r="J51" s="1103"/>
      <c r="K51" s="1125"/>
      <c r="L51" s="1126"/>
      <c r="M51" s="1126"/>
      <c r="N51" s="1126"/>
      <c r="O51" s="1126"/>
      <c r="P51" s="1127"/>
    </row>
    <row r="52" spans="1:16" ht="16.149999999999999" customHeight="1">
      <c r="A52" s="1121"/>
      <c r="B52" s="1122"/>
      <c r="C52" s="1122"/>
      <c r="D52" s="1122"/>
      <c r="E52" s="1122"/>
      <c r="F52" s="1122"/>
      <c r="G52" s="505"/>
      <c r="H52" s="1104"/>
      <c r="I52" s="1102"/>
      <c r="J52" s="1103"/>
      <c r="K52" s="1125"/>
      <c r="L52" s="1126"/>
      <c r="M52" s="1126"/>
      <c r="N52" s="1126"/>
      <c r="O52" s="1126"/>
      <c r="P52" s="1127"/>
    </row>
    <row r="53" spans="1:16" ht="16.149999999999999" customHeight="1">
      <c r="A53" s="1121"/>
      <c r="B53" s="1122"/>
      <c r="C53" s="1122"/>
      <c r="D53" s="1122"/>
      <c r="E53" s="1122"/>
      <c r="F53" s="1122"/>
      <c r="G53" s="505"/>
      <c r="H53" s="1104"/>
      <c r="I53" s="1102"/>
      <c r="J53" s="1103"/>
      <c r="K53" s="1125"/>
      <c r="L53" s="1126"/>
      <c r="M53" s="1126"/>
      <c r="N53" s="1126"/>
      <c r="O53" s="1126"/>
      <c r="P53" s="1127"/>
    </row>
    <row r="54" spans="1:16" ht="16.149999999999999" customHeight="1" thickBot="1">
      <c r="A54" s="1123"/>
      <c r="B54" s="1124"/>
      <c r="C54" s="1124"/>
      <c r="D54" s="1124"/>
      <c r="E54" s="1124"/>
      <c r="F54" s="1124"/>
      <c r="G54" s="506"/>
      <c r="H54" s="1092" t="s">
        <v>184</v>
      </c>
      <c r="I54" s="1093"/>
      <c r="J54" s="1094"/>
      <c r="K54" s="1092" t="s">
        <v>185</v>
      </c>
      <c r="L54" s="1093"/>
      <c r="M54" s="1093"/>
      <c r="N54" s="1093"/>
      <c r="O54" s="1093"/>
      <c r="P54" s="1094"/>
    </row>
    <row r="60" spans="1:16" ht="26.25">
      <c r="D60" s="1095"/>
      <c r="E60" s="1095"/>
      <c r="F60" s="1095"/>
      <c r="G60" s="1095"/>
      <c r="H60" s="1095"/>
      <c r="I60" s="1095"/>
      <c r="J60" s="1095"/>
    </row>
  </sheetData>
  <mergeCells count="75">
    <mergeCell ref="A10:P11"/>
    <mergeCell ref="A12:P12"/>
    <mergeCell ref="A13:P13"/>
    <mergeCell ref="A14:P15"/>
    <mergeCell ref="A16:I16"/>
    <mergeCell ref="J16:P16"/>
    <mergeCell ref="A23:I24"/>
    <mergeCell ref="J23:P24"/>
    <mergeCell ref="A17:I17"/>
    <mergeCell ref="J17:P17"/>
    <mergeCell ref="A18:H18"/>
    <mergeCell ref="J18:P18"/>
    <mergeCell ref="A19:F19"/>
    <mergeCell ref="J19:P19"/>
    <mergeCell ref="A20:P20"/>
    <mergeCell ref="A21:I21"/>
    <mergeCell ref="J21:P21"/>
    <mergeCell ref="A22:I22"/>
    <mergeCell ref="J22:P22"/>
    <mergeCell ref="K28:L28"/>
    <mergeCell ref="A25:I25"/>
    <mergeCell ref="J25:P25"/>
    <mergeCell ref="A26:F26"/>
    <mergeCell ref="J26:N26"/>
    <mergeCell ref="A27:P27"/>
    <mergeCell ref="A28:A29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O39:P39"/>
    <mergeCell ref="M28:N28"/>
    <mergeCell ref="O28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40:P40"/>
    <mergeCell ref="A41:D41"/>
    <mergeCell ref="O41:P41"/>
    <mergeCell ref="A42:J42"/>
    <mergeCell ref="K42:N42"/>
    <mergeCell ref="O42:P42"/>
    <mergeCell ref="A43:J46"/>
    <mergeCell ref="K43:N43"/>
    <mergeCell ref="O43:P43"/>
    <mergeCell ref="K44:N44"/>
    <mergeCell ref="O44:P44"/>
    <mergeCell ref="K45:N45"/>
    <mergeCell ref="O45:P45"/>
    <mergeCell ref="K46:N46"/>
    <mergeCell ref="O46:P46"/>
    <mergeCell ref="H54:J54"/>
    <mergeCell ref="K54:P54"/>
    <mergeCell ref="D60:J60"/>
    <mergeCell ref="A47:F47"/>
    <mergeCell ref="H47:J53"/>
    <mergeCell ref="K47:N47"/>
    <mergeCell ref="O47:P47"/>
    <mergeCell ref="A48:G48"/>
    <mergeCell ref="K48:P48"/>
    <mergeCell ref="A49:G49"/>
    <mergeCell ref="K49:P49"/>
    <mergeCell ref="A50:F54"/>
    <mergeCell ref="K50:P53"/>
  </mergeCells>
  <pageMargins left="0.3" right="0.25" top="0.75" bottom="0.75" header="0.3" footer="0.3"/>
  <pageSetup paperSize="9" scale="74" orientation="portrait" r:id="rId1"/>
  <rowBreaks count="1" manualBreakCount="1">
    <brk id="54" max="16383" man="1"/>
  </rowBreaks>
</worksheet>
</file>

<file path=xl/worksheets/sheet47.xml><?xml version="1.0" encoding="utf-8"?>
<worksheet xmlns="http://schemas.openxmlformats.org/spreadsheetml/2006/main" xmlns:r="http://schemas.openxmlformats.org/officeDocument/2006/relationships">
  <dimension ref="B1:L54"/>
  <sheetViews>
    <sheetView topLeftCell="A4" workbookViewId="0">
      <selection activeCell="H23" sqref="H23"/>
    </sheetView>
  </sheetViews>
  <sheetFormatPr defaultColWidth="9.140625" defaultRowHeight="15"/>
  <cols>
    <col min="1" max="1" width="2.7109375" style="398" customWidth="1"/>
    <col min="2" max="2" width="11.85546875" style="398" customWidth="1"/>
    <col min="3" max="3" width="6.140625" style="398" customWidth="1"/>
    <col min="4" max="4" width="12" style="398" customWidth="1"/>
    <col min="5" max="5" width="11.140625" style="398" customWidth="1"/>
    <col min="6" max="6" width="17.7109375" style="398" customWidth="1"/>
    <col min="7" max="7" width="0.85546875" style="398" customWidth="1"/>
    <col min="8" max="8" width="9.42578125" style="398" customWidth="1"/>
    <col min="9" max="9" width="11.85546875" style="398" customWidth="1"/>
    <col min="10" max="10" width="17.85546875" style="517" customWidth="1"/>
    <col min="11" max="11" width="10.85546875" style="517" customWidth="1"/>
    <col min="12" max="12" width="19.85546875" style="398" customWidth="1"/>
    <col min="13" max="16384" width="9.140625" style="398"/>
  </cols>
  <sheetData>
    <row r="1" spans="2:12" s="394" customFormat="1" ht="18.75" customHeight="1">
      <c r="B1" s="393"/>
      <c r="J1" s="395"/>
      <c r="K1" s="395"/>
      <c r="L1" s="396"/>
    </row>
    <row r="2" spans="2:12" ht="22.15" customHeight="1">
      <c r="B2" s="397" t="s">
        <v>451</v>
      </c>
    </row>
    <row r="3" spans="2:12" ht="22.15" customHeight="1">
      <c r="B3" s="400" t="s">
        <v>578</v>
      </c>
      <c r="C3" s="394"/>
      <c r="E3" s="394"/>
    </row>
    <row r="4" spans="2:12" ht="22.15" customHeight="1">
      <c r="B4" s="400" t="s">
        <v>579</v>
      </c>
      <c r="C4" s="394"/>
    </row>
    <row r="5" spans="2:12" ht="22.15" customHeight="1">
      <c r="B5" s="400" t="s">
        <v>580</v>
      </c>
      <c r="C5" s="394"/>
    </row>
    <row r="6" spans="2:12" ht="6" customHeight="1"/>
    <row r="7" spans="2:12" ht="22.15" customHeight="1">
      <c r="B7" s="394"/>
      <c r="C7" s="394"/>
      <c r="E7" s="1412" t="s">
        <v>7</v>
      </c>
      <c r="F7" s="1412"/>
      <c r="G7" s="1412"/>
      <c r="H7" s="1412"/>
      <c r="I7" s="1412"/>
      <c r="J7" s="1412"/>
      <c r="K7" s="401"/>
    </row>
    <row r="8" spans="2:12" s="402" customFormat="1" ht="25.15" customHeight="1">
      <c r="B8" s="1413" t="s">
        <v>581</v>
      </c>
      <c r="C8" s="1414"/>
      <c r="D8" s="1413" t="s">
        <v>582</v>
      </c>
      <c r="E8" s="1414"/>
      <c r="F8" s="1417" t="s">
        <v>583</v>
      </c>
      <c r="G8" s="1418"/>
      <c r="H8" s="1418"/>
      <c r="I8" s="1419"/>
      <c r="J8" s="1420" t="s">
        <v>584</v>
      </c>
      <c r="K8" s="1420" t="s">
        <v>389</v>
      </c>
      <c r="L8" s="1421" t="s">
        <v>585</v>
      </c>
    </row>
    <row r="9" spans="2:12" s="402" customFormat="1" ht="25.15" customHeight="1">
      <c r="B9" s="1415"/>
      <c r="C9" s="1416"/>
      <c r="D9" s="1415"/>
      <c r="E9" s="1416"/>
      <c r="F9" s="515" t="s">
        <v>586</v>
      </c>
      <c r="G9" s="1417" t="s">
        <v>587</v>
      </c>
      <c r="H9" s="1418"/>
      <c r="I9" s="1419"/>
      <c r="J9" s="1420"/>
      <c r="K9" s="1420"/>
      <c r="L9" s="1422"/>
    </row>
    <row r="10" spans="2:12" s="402" customFormat="1" ht="25.15" customHeight="1">
      <c r="B10" s="1423" t="s">
        <v>588</v>
      </c>
      <c r="C10" s="1424"/>
      <c r="D10" s="1425" t="s">
        <v>687</v>
      </c>
      <c r="E10" s="1424"/>
      <c r="F10" s="503" t="s">
        <v>682</v>
      </c>
      <c r="G10" s="1426" t="s">
        <v>683</v>
      </c>
      <c r="H10" s="1427"/>
      <c r="I10" s="1424"/>
      <c r="J10" s="404">
        <v>9414070</v>
      </c>
      <c r="K10" s="405">
        <v>0.02</v>
      </c>
      <c r="L10" s="406">
        <f>J10*K10</f>
        <v>188281.4</v>
      </c>
    </row>
    <row r="11" spans="2:12" ht="9" customHeight="1"/>
    <row r="12" spans="2:12" ht="18.75" customHeight="1">
      <c r="B12" s="1409" t="s">
        <v>589</v>
      </c>
      <c r="C12" s="1410"/>
      <c r="D12" s="1410"/>
      <c r="E12" s="1410"/>
      <c r="F12" s="1411"/>
      <c r="H12" s="1409" t="s">
        <v>590</v>
      </c>
      <c r="I12" s="1410"/>
      <c r="J12" s="1410"/>
      <c r="K12" s="1410"/>
      <c r="L12" s="1411"/>
    </row>
    <row r="13" spans="2:12" s="402" customFormat="1" ht="25.15" customHeight="1">
      <c r="B13" s="407" t="s">
        <v>591</v>
      </c>
      <c r="C13" s="408"/>
      <c r="D13" s="409"/>
      <c r="E13" s="409"/>
      <c r="F13" s="410"/>
      <c r="H13" s="411" t="s">
        <v>592</v>
      </c>
      <c r="J13" s="412" t="s">
        <v>593</v>
      </c>
      <c r="K13" s="413"/>
      <c r="L13" s="410"/>
    </row>
    <row r="14" spans="2:12" s="402" customFormat="1" ht="25.15" customHeight="1">
      <c r="B14" s="407"/>
      <c r="C14" s="408"/>
      <c r="D14" s="408"/>
      <c r="E14" s="408"/>
      <c r="F14" s="414"/>
      <c r="H14" s="411" t="s">
        <v>594</v>
      </c>
      <c r="I14" s="409"/>
      <c r="J14" s="412" t="s">
        <v>684</v>
      </c>
      <c r="K14" s="413"/>
      <c r="L14" s="410"/>
    </row>
    <row r="15" spans="2:12" s="402" customFormat="1" ht="25.15" customHeight="1">
      <c r="B15" s="407" t="s">
        <v>596</v>
      </c>
      <c r="C15" s="408"/>
      <c r="D15" s="408"/>
      <c r="E15" s="408"/>
      <c r="F15" s="414"/>
      <c r="H15" s="411" t="s">
        <v>597</v>
      </c>
      <c r="I15" s="409"/>
      <c r="J15" s="412" t="s">
        <v>598</v>
      </c>
      <c r="K15" s="413"/>
      <c r="L15" s="410"/>
    </row>
    <row r="16" spans="2:12" s="402" customFormat="1" ht="25.15" customHeight="1">
      <c r="B16" s="407" t="s">
        <v>599</v>
      </c>
      <c r="C16" s="408"/>
      <c r="D16" s="408"/>
      <c r="E16" s="408"/>
      <c r="F16" s="414"/>
      <c r="H16" s="411" t="s">
        <v>600</v>
      </c>
      <c r="I16" s="409"/>
      <c r="J16" s="415">
        <v>1106</v>
      </c>
      <c r="K16" s="413"/>
      <c r="L16" s="410"/>
    </row>
    <row r="17" spans="2:12" s="402" customFormat="1" ht="25.15" customHeight="1">
      <c r="B17" s="407"/>
      <c r="C17" s="408"/>
      <c r="D17" s="408"/>
      <c r="E17" s="408"/>
      <c r="F17" s="414"/>
      <c r="H17" s="411" t="s">
        <v>601</v>
      </c>
      <c r="I17" s="409"/>
      <c r="J17" s="416">
        <v>14</v>
      </c>
      <c r="K17" s="413"/>
      <c r="L17" s="410"/>
    </row>
    <row r="18" spans="2:12" s="402" customFormat="1" ht="25.15" customHeight="1">
      <c r="B18" s="407" t="s">
        <v>602</v>
      </c>
      <c r="C18" s="408"/>
      <c r="D18" s="400"/>
      <c r="E18" s="417" t="s">
        <v>603</v>
      </c>
      <c r="F18" s="418">
        <v>36</v>
      </c>
      <c r="H18" s="411"/>
      <c r="I18" s="409"/>
      <c r="J18" s="419"/>
      <c r="K18" s="413"/>
      <c r="L18" s="410"/>
    </row>
    <row r="19" spans="2:12" s="402" customFormat="1" ht="25.15" customHeight="1">
      <c r="B19" s="420" t="s">
        <v>604</v>
      </c>
      <c r="C19" s="421"/>
      <c r="D19" s="421"/>
      <c r="E19" s="422" t="s">
        <v>605</v>
      </c>
      <c r="F19" s="423"/>
      <c r="H19" s="424"/>
      <c r="I19" s="425"/>
      <c r="J19" s="426"/>
      <c r="K19" s="426"/>
      <c r="L19" s="427"/>
    </row>
    <row r="20" spans="2:12" ht="3" customHeight="1"/>
    <row r="21" spans="2:12" ht="25.15" customHeight="1">
      <c r="B21" s="1395" t="s">
        <v>606</v>
      </c>
      <c r="C21" s="1395"/>
      <c r="D21" s="1395"/>
      <c r="E21" s="1395"/>
      <c r="F21" s="1395"/>
      <c r="G21" s="1395"/>
      <c r="H21" s="1395"/>
      <c r="I21" s="1395"/>
      <c r="J21" s="1395"/>
      <c r="K21" s="1395"/>
      <c r="L21" s="1395"/>
    </row>
    <row r="22" spans="2:12" ht="25.15" customHeight="1">
      <c r="B22" s="398" t="s">
        <v>607</v>
      </c>
    </row>
    <row r="23" spans="2:12" ht="7.5" customHeight="1"/>
    <row r="24" spans="2:12" s="430" customFormat="1" ht="82.15" customHeight="1">
      <c r="B24" s="1396" t="s">
        <v>608</v>
      </c>
      <c r="C24" s="1397"/>
      <c r="D24" s="1400" t="s">
        <v>609</v>
      </c>
      <c r="E24" s="1401"/>
      <c r="F24" s="428" t="s">
        <v>610</v>
      </c>
      <c r="G24" s="429"/>
      <c r="H24" s="1404" t="s">
        <v>274</v>
      </c>
      <c r="I24" s="1405"/>
      <c r="J24" s="1405"/>
      <c r="K24" s="1406"/>
      <c r="L24" s="428" t="s">
        <v>611</v>
      </c>
    </row>
    <row r="25" spans="2:12" s="433" customFormat="1" ht="25.15" customHeight="1">
      <c r="B25" s="1398"/>
      <c r="C25" s="1399"/>
      <c r="D25" s="1402"/>
      <c r="E25" s="1403"/>
      <c r="F25" s="431" t="s">
        <v>612</v>
      </c>
      <c r="G25" s="432"/>
      <c r="H25" s="1407" t="s">
        <v>613</v>
      </c>
      <c r="I25" s="1408"/>
      <c r="J25" s="1407" t="s">
        <v>614</v>
      </c>
      <c r="K25" s="1408"/>
      <c r="L25" s="431" t="s">
        <v>612</v>
      </c>
    </row>
    <row r="26" spans="2:12" ht="8.25" customHeight="1">
      <c r="B26" s="434"/>
      <c r="C26" s="434"/>
      <c r="D26" s="518"/>
      <c r="E26" s="516"/>
      <c r="F26" s="437"/>
      <c r="G26" s="437"/>
      <c r="H26" s="437"/>
      <c r="I26" s="437"/>
      <c r="J26" s="438"/>
      <c r="K26" s="438"/>
      <c r="L26" s="437"/>
    </row>
    <row r="27" spans="2:12" s="442" customFormat="1" ht="25.15" customHeight="1">
      <c r="B27" s="1384">
        <v>997222</v>
      </c>
      <c r="C27" s="1385"/>
      <c r="D27" s="1386" t="s">
        <v>615</v>
      </c>
      <c r="E27" s="1387"/>
      <c r="F27" s="439">
        <f>L10</f>
        <v>188281.4</v>
      </c>
      <c r="G27" s="440"/>
      <c r="H27" s="1388">
        <v>0.18</v>
      </c>
      <c r="I27" s="1389"/>
      <c r="J27" s="1390">
        <f>+F27*H27</f>
        <v>33890.651999999995</v>
      </c>
      <c r="K27" s="1391"/>
      <c r="L27" s="441">
        <f>F27+J27</f>
        <v>222172.052</v>
      </c>
    </row>
    <row r="28" spans="2:12" ht="6" customHeight="1" thickBot="1">
      <c r="F28" s="437"/>
      <c r="G28" s="437"/>
      <c r="H28" s="437"/>
      <c r="I28" s="437"/>
      <c r="J28" s="438"/>
      <c r="K28" s="438"/>
      <c r="L28" s="437"/>
    </row>
    <row r="29" spans="2:12" s="402" customFormat="1" ht="25.15" customHeight="1" thickBot="1">
      <c r="E29" s="443" t="s">
        <v>616</v>
      </c>
      <c r="F29" s="444"/>
      <c r="G29" s="444"/>
      <c r="H29" s="444"/>
      <c r="I29" s="444"/>
      <c r="J29" s="1392">
        <f>L27</f>
        <v>222172.052</v>
      </c>
      <c r="K29" s="1392"/>
      <c r="L29" s="445" t="s">
        <v>617</v>
      </c>
    </row>
    <row r="30" spans="2:12" s="446" customFormat="1" ht="3.75" customHeight="1">
      <c r="E30" s="447"/>
      <c r="F30" s="447"/>
      <c r="G30" s="447"/>
      <c r="H30" s="447"/>
      <c r="I30" s="448"/>
      <c r="J30" s="449"/>
      <c r="K30" s="449"/>
    </row>
    <row r="31" spans="2:12" s="446" customFormat="1" ht="22.15" customHeight="1">
      <c r="B31" s="448" t="s">
        <v>685</v>
      </c>
      <c r="E31" s="447"/>
      <c r="F31" s="447"/>
      <c r="G31" s="447"/>
      <c r="H31" s="447"/>
      <c r="I31" s="448"/>
      <c r="J31" s="449"/>
      <c r="K31" s="449"/>
    </row>
    <row r="32" spans="2:12" s="446" customFormat="1" ht="6" customHeight="1">
      <c r="E32" s="447"/>
      <c r="F32" s="447"/>
      <c r="G32" s="447"/>
      <c r="H32" s="447"/>
      <c r="I32" s="448"/>
      <c r="J32" s="449"/>
      <c r="K32" s="449"/>
    </row>
    <row r="33" spans="2:12" s="446" customFormat="1" ht="22.15" customHeight="1">
      <c r="B33" s="450" t="s">
        <v>618</v>
      </c>
      <c r="C33" s="451"/>
      <c r="D33" s="451"/>
      <c r="E33" s="452" t="s">
        <v>619</v>
      </c>
      <c r="F33" s="452"/>
      <c r="G33" s="452"/>
      <c r="H33" s="452"/>
      <c r="I33" s="452"/>
      <c r="J33" s="453"/>
      <c r="K33" s="453"/>
      <c r="L33" s="454"/>
    </row>
    <row r="34" spans="2:12" ht="22.15" customHeight="1">
      <c r="B34" s="455" t="s">
        <v>620</v>
      </c>
      <c r="C34" s="442"/>
      <c r="D34" s="442"/>
      <c r="E34" s="456" t="s">
        <v>621</v>
      </c>
      <c r="F34" s="456"/>
      <c r="G34" s="456"/>
      <c r="H34" s="456"/>
      <c r="I34" s="456"/>
      <c r="J34" s="457"/>
      <c r="K34" s="457"/>
      <c r="L34" s="458"/>
    </row>
    <row r="35" spans="2:12" ht="22.15" customHeight="1">
      <c r="B35" s="459" t="s">
        <v>622</v>
      </c>
      <c r="C35" s="460"/>
      <c r="D35" s="460"/>
      <c r="E35" s="460"/>
      <c r="F35" s="460"/>
      <c r="G35" s="460"/>
      <c r="H35" s="460"/>
      <c r="I35" s="460"/>
      <c r="J35" s="461"/>
      <c r="K35" s="461"/>
      <c r="L35" s="462"/>
    </row>
    <row r="36" spans="2:12" s="402" customFormat="1" ht="6.75" customHeight="1">
      <c r="J36" s="463"/>
      <c r="K36" s="463"/>
    </row>
    <row r="37" spans="2:12" ht="22.15" customHeight="1">
      <c r="B37" s="464" t="s">
        <v>623</v>
      </c>
      <c r="C37" s="465"/>
      <c r="D37" s="465"/>
      <c r="E37" s="465"/>
      <c r="F37" s="465"/>
      <c r="G37" s="465"/>
      <c r="H37" s="465"/>
      <c r="I37" s="465"/>
      <c r="J37" s="466"/>
      <c r="K37" s="466"/>
      <c r="L37" s="467"/>
    </row>
    <row r="38" spans="2:12" ht="22.15" customHeight="1">
      <c r="B38" s="468" t="s">
        <v>624</v>
      </c>
      <c r="C38" s="442"/>
      <c r="D38" s="442"/>
      <c r="E38" s="442"/>
      <c r="F38" s="442"/>
      <c r="G38" s="442"/>
      <c r="H38" s="442"/>
      <c r="I38" s="442"/>
      <c r="J38" s="457"/>
      <c r="K38" s="457"/>
      <c r="L38" s="458"/>
    </row>
    <row r="39" spans="2:12" ht="22.15" customHeight="1">
      <c r="B39" s="468" t="s">
        <v>625</v>
      </c>
      <c r="C39" s="442"/>
      <c r="D39" s="442"/>
      <c r="E39" s="442"/>
      <c r="F39" s="442"/>
      <c r="G39" s="442"/>
      <c r="H39" s="442"/>
      <c r="I39" s="442"/>
      <c r="J39" s="457"/>
      <c r="K39" s="457"/>
      <c r="L39" s="458"/>
    </row>
    <row r="40" spans="2:12" ht="22.15" customHeight="1">
      <c r="B40" s="468" t="s">
        <v>626</v>
      </c>
      <c r="C40" s="442"/>
      <c r="D40" s="442"/>
      <c r="E40" s="442"/>
      <c r="F40" s="442"/>
      <c r="G40" s="442"/>
      <c r="H40" s="442"/>
      <c r="I40" s="442"/>
      <c r="J40" s="1393" t="s">
        <v>627</v>
      </c>
      <c r="K40" s="1393"/>
      <c r="L40" s="1394"/>
    </row>
    <row r="41" spans="2:12" ht="22.15" customHeight="1">
      <c r="B41" s="468" t="s">
        <v>628</v>
      </c>
      <c r="C41" s="442"/>
      <c r="D41" s="442"/>
      <c r="E41" s="442"/>
      <c r="F41" s="442"/>
      <c r="G41" s="442"/>
      <c r="H41" s="442"/>
      <c r="I41" s="442"/>
      <c r="J41" s="457"/>
      <c r="K41" s="469"/>
      <c r="L41" s="470"/>
    </row>
    <row r="42" spans="2:12" ht="22.15" customHeight="1">
      <c r="B42" s="468" t="s">
        <v>629</v>
      </c>
      <c r="C42" s="442"/>
      <c r="D42" s="442"/>
      <c r="E42" s="442"/>
      <c r="F42" s="442"/>
      <c r="G42" s="442"/>
      <c r="H42" s="442"/>
      <c r="I42" s="442"/>
      <c r="J42" s="457"/>
      <c r="K42" s="469"/>
      <c r="L42" s="470"/>
    </row>
    <row r="43" spans="2:12" ht="22.15" customHeight="1">
      <c r="B43" s="468" t="s">
        <v>686</v>
      </c>
      <c r="C43" s="442"/>
      <c r="D43" s="442"/>
      <c r="E43" s="442" t="s">
        <v>630</v>
      </c>
      <c r="F43" s="442">
        <v>8898871435</v>
      </c>
      <c r="G43" s="442"/>
      <c r="H43" s="442"/>
      <c r="I43" s="442"/>
      <c r="J43" s="457"/>
      <c r="K43" s="469"/>
      <c r="L43" s="471" t="s">
        <v>631</v>
      </c>
    </row>
    <row r="44" spans="2:12" ht="1.5" customHeight="1">
      <c r="B44" s="472"/>
      <c r="C44" s="460"/>
      <c r="D44" s="460"/>
      <c r="E44" s="460"/>
      <c r="F44" s="460"/>
      <c r="G44" s="460"/>
      <c r="H44" s="460"/>
      <c r="I44" s="460"/>
      <c r="J44" s="461"/>
      <c r="K44" s="461"/>
      <c r="L44" s="462"/>
    </row>
    <row r="45" spans="2:12" ht="18.75" customHeight="1">
      <c r="B45" s="1383" t="s">
        <v>632</v>
      </c>
      <c r="C45" s="1383"/>
      <c r="D45" s="1383"/>
      <c r="E45" s="1383"/>
      <c r="F45" s="1383"/>
      <c r="G45" s="1383"/>
      <c r="H45" s="1383"/>
      <c r="I45" s="1383"/>
      <c r="J45" s="1383"/>
      <c r="K45" s="1383"/>
      <c r="L45" s="1383"/>
    </row>
    <row r="48" spans="2:12" ht="18.75" customHeight="1">
      <c r="I48" s="517"/>
      <c r="K48" s="398"/>
    </row>
    <row r="49" spans="9:11">
      <c r="I49" s="517"/>
      <c r="K49" s="398"/>
    </row>
    <row r="50" spans="9:11">
      <c r="I50" s="517"/>
      <c r="K50" s="398"/>
    </row>
    <row r="51" spans="9:11">
      <c r="I51" s="517"/>
      <c r="K51" s="398"/>
    </row>
    <row r="52" spans="9:11">
      <c r="I52" s="517"/>
      <c r="K52" s="398"/>
    </row>
    <row r="53" spans="9:11">
      <c r="I53" s="517"/>
      <c r="K53" s="398"/>
    </row>
    <row r="54" spans="9:11">
      <c r="I54" s="517"/>
      <c r="K54" s="398"/>
    </row>
  </sheetData>
  <mergeCells count="26">
    <mergeCell ref="B45:L45"/>
    <mergeCell ref="B27:C27"/>
    <mergeCell ref="D27:E27"/>
    <mergeCell ref="H27:I27"/>
    <mergeCell ref="J27:K27"/>
    <mergeCell ref="J29:K29"/>
    <mergeCell ref="J40:L40"/>
    <mergeCell ref="B21:L21"/>
    <mergeCell ref="B24:C25"/>
    <mergeCell ref="D24:E25"/>
    <mergeCell ref="H24:K24"/>
    <mergeCell ref="H25:I25"/>
    <mergeCell ref="J25:K25"/>
    <mergeCell ref="B12:F12"/>
    <mergeCell ref="H12:L12"/>
    <mergeCell ref="E7:J7"/>
    <mergeCell ref="B8:C9"/>
    <mergeCell ref="D8:E9"/>
    <mergeCell ref="F8:I8"/>
    <mergeCell ref="J8:J9"/>
    <mergeCell ref="K8:K9"/>
    <mergeCell ref="L8:L9"/>
    <mergeCell ref="G9:I9"/>
    <mergeCell ref="B10:C10"/>
    <mergeCell ref="D10:E10"/>
    <mergeCell ref="G10:I10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B2:W48"/>
  <sheetViews>
    <sheetView workbookViewId="0">
      <selection sqref="A1:XFD1048576"/>
    </sheetView>
  </sheetViews>
  <sheetFormatPr defaultRowHeight="15"/>
  <cols>
    <col min="1" max="1" width="1.140625" customWidth="1"/>
    <col min="2" max="2" width="12" customWidth="1"/>
    <col min="9" max="9" width="12.42578125" customWidth="1"/>
    <col min="10" max="10" width="13.5703125" style="217" customWidth="1"/>
    <col min="11" max="11" width="11.140625" customWidth="1"/>
    <col min="12" max="12" width="10.5703125" customWidth="1"/>
    <col min="13" max="13" width="8.140625" customWidth="1"/>
    <col min="14" max="14" width="0.140625" customWidth="1"/>
  </cols>
  <sheetData>
    <row r="2" spans="2:13" ht="15.75" thickBot="1">
      <c r="B2" s="1169"/>
      <c r="C2" s="1169"/>
      <c r="D2" s="1169"/>
      <c r="E2" s="1169"/>
      <c r="F2" s="1169"/>
      <c r="G2" s="1169"/>
      <c r="H2" s="1169"/>
      <c r="I2" s="1169"/>
      <c r="J2" s="1169"/>
      <c r="K2" s="1169"/>
      <c r="L2" s="1169"/>
    </row>
    <row r="3" spans="2:13" ht="21" thickBot="1">
      <c r="B3" s="1306" t="s">
        <v>360</v>
      </c>
      <c r="C3" s="1307"/>
      <c r="D3" s="1307"/>
      <c r="E3" s="1307"/>
      <c r="F3" s="1307"/>
      <c r="G3" s="1307"/>
      <c r="H3" s="1307"/>
      <c r="I3" s="1307"/>
      <c r="J3" s="1307"/>
      <c r="K3" s="1307"/>
      <c r="L3" s="1308"/>
      <c r="M3" s="192"/>
    </row>
    <row r="4" spans="2:13">
      <c r="B4" s="1309" t="s">
        <v>361</v>
      </c>
      <c r="C4" s="1304"/>
      <c r="D4" s="1304"/>
      <c r="E4" s="1304"/>
      <c r="F4" s="1304"/>
      <c r="G4" s="1304"/>
      <c r="H4" s="1304"/>
      <c r="I4" s="1304"/>
      <c r="J4" s="1304"/>
      <c r="K4" s="1304"/>
      <c r="L4" s="1305"/>
      <c r="M4" s="192"/>
    </row>
    <row r="5" spans="2:13">
      <c r="B5" s="1303" t="s">
        <v>362</v>
      </c>
      <c r="C5" s="1304"/>
      <c r="D5" s="1304"/>
      <c r="E5" s="1304"/>
      <c r="F5" s="1304"/>
      <c r="G5" s="1304"/>
      <c r="H5" s="1304"/>
      <c r="I5" s="1304"/>
      <c r="J5" s="1304"/>
      <c r="K5" s="1304"/>
      <c r="L5" s="1305"/>
      <c r="M5" s="192"/>
    </row>
    <row r="6" spans="2:13">
      <c r="B6" s="1303" t="s">
        <v>363</v>
      </c>
      <c r="C6" s="1304"/>
      <c r="D6" s="1304"/>
      <c r="E6" s="1304"/>
      <c r="F6" s="1304"/>
      <c r="G6" s="1304"/>
      <c r="H6" s="1304"/>
      <c r="I6" s="1304"/>
      <c r="J6" s="1304"/>
      <c r="K6" s="1304"/>
      <c r="L6" s="1305"/>
      <c r="M6" s="192"/>
    </row>
    <row r="7" spans="2:13" ht="15.75" thickBot="1">
      <c r="B7" s="1303" t="s">
        <v>364</v>
      </c>
      <c r="C7" s="1304"/>
      <c r="D7" s="1304"/>
      <c r="E7" s="1304"/>
      <c r="F7" s="1304"/>
      <c r="G7" s="1304"/>
      <c r="H7" s="1304"/>
      <c r="I7" s="1304"/>
      <c r="J7" s="1304"/>
      <c r="K7" s="1304"/>
      <c r="L7" s="1305"/>
      <c r="M7" s="192"/>
    </row>
    <row r="8" spans="2:13" ht="24" thickBot="1">
      <c r="B8" s="1290" t="s">
        <v>365</v>
      </c>
      <c r="C8" s="1291"/>
      <c r="D8" s="1291"/>
      <c r="E8" s="1291"/>
      <c r="F8" s="1291"/>
      <c r="G8" s="1291"/>
      <c r="H8" s="1291"/>
      <c r="I8" s="1291"/>
      <c r="J8" s="1291"/>
      <c r="K8" s="1291"/>
      <c r="L8" s="1292"/>
      <c r="M8" s="192"/>
    </row>
    <row r="9" spans="2:13" ht="15.75" thickBot="1">
      <c r="B9" s="193" t="s">
        <v>688</v>
      </c>
      <c r="C9" s="194"/>
      <c r="D9" s="195"/>
      <c r="E9" s="195"/>
      <c r="F9" s="195"/>
      <c r="G9" s="195"/>
      <c r="H9" s="195"/>
      <c r="I9" s="195"/>
      <c r="J9" s="196" t="s">
        <v>689</v>
      </c>
      <c r="K9" s="195"/>
      <c r="L9" s="197"/>
      <c r="M9" s="192"/>
    </row>
    <row r="10" spans="2:13">
      <c r="B10" s="198"/>
      <c r="C10" s="199"/>
      <c r="D10" s="199"/>
      <c r="E10" s="199"/>
      <c r="F10" s="199"/>
      <c r="G10" s="199"/>
      <c r="H10" s="199"/>
      <c r="I10" s="199"/>
      <c r="J10" s="200"/>
      <c r="K10" s="199"/>
      <c r="L10" s="201"/>
      <c r="M10" s="192"/>
    </row>
    <row r="11" spans="2:13">
      <c r="B11" s="202" t="s">
        <v>366</v>
      </c>
      <c r="C11" s="203"/>
      <c r="D11" s="203"/>
      <c r="E11" s="199"/>
      <c r="F11" s="199"/>
      <c r="G11" s="203" t="s">
        <v>643</v>
      </c>
      <c r="H11" s="199"/>
      <c r="I11" s="199"/>
      <c r="J11" s="200"/>
      <c r="K11" s="199"/>
      <c r="L11" s="201"/>
      <c r="M11" s="192"/>
    </row>
    <row r="12" spans="2:13">
      <c r="B12" s="202" t="s">
        <v>368</v>
      </c>
      <c r="C12" s="199"/>
      <c r="D12" s="199"/>
      <c r="E12" s="199"/>
      <c r="F12" s="204"/>
      <c r="G12" s="203" t="s">
        <v>369</v>
      </c>
      <c r="H12" s="199"/>
      <c r="I12" s="199"/>
      <c r="J12" s="200"/>
      <c r="K12" s="199"/>
      <c r="L12" s="201"/>
      <c r="M12" s="1293"/>
    </row>
    <row r="13" spans="2:13">
      <c r="B13" s="198"/>
      <c r="C13" s="199"/>
      <c r="D13" s="199"/>
      <c r="E13" s="199"/>
      <c r="F13" s="204"/>
      <c r="G13" s="205" t="s">
        <v>370</v>
      </c>
      <c r="H13" s="203"/>
      <c r="I13" s="203"/>
      <c r="J13" s="206"/>
      <c r="K13" s="199"/>
      <c r="L13" s="201"/>
      <c r="M13" s="1293"/>
    </row>
    <row r="14" spans="2:13" ht="15.75" thickBot="1">
      <c r="B14" s="202" t="s">
        <v>371</v>
      </c>
      <c r="C14" s="199"/>
      <c r="D14" s="199"/>
      <c r="E14" s="199"/>
      <c r="F14" s="204"/>
      <c r="G14" s="205" t="s">
        <v>372</v>
      </c>
      <c r="H14" s="199"/>
      <c r="I14" s="199"/>
      <c r="J14" s="200"/>
      <c r="K14" s="199"/>
      <c r="L14" s="201"/>
      <c r="M14" s="1293"/>
    </row>
    <row r="15" spans="2:13">
      <c r="B15" s="207"/>
      <c r="C15" s="208"/>
      <c r="D15" s="208"/>
      <c r="E15" s="208"/>
      <c r="F15" s="208"/>
      <c r="G15" s="208"/>
      <c r="H15" s="209"/>
      <c r="I15" s="209"/>
      <c r="J15" s="210"/>
      <c r="K15" s="209"/>
      <c r="L15" s="524"/>
      <c r="M15" s="1293"/>
    </row>
    <row r="16" spans="2:13">
      <c r="B16" s="212" t="s">
        <v>373</v>
      </c>
      <c r="C16" s="528"/>
      <c r="D16" s="214"/>
      <c r="E16" s="528" t="s">
        <v>374</v>
      </c>
      <c r="F16" s="214"/>
      <c r="G16" s="214"/>
      <c r="H16" s="528" t="s">
        <v>375</v>
      </c>
      <c r="J16" s="528" t="s">
        <v>376</v>
      </c>
      <c r="L16" s="526"/>
      <c r="M16" s="1293"/>
    </row>
    <row r="17" spans="2:13">
      <c r="B17" s="212" t="s">
        <v>377</v>
      </c>
      <c r="C17" s="214"/>
      <c r="D17" s="214"/>
      <c r="E17" s="528" t="s">
        <v>558</v>
      </c>
      <c r="F17" s="214"/>
      <c r="G17" s="214"/>
      <c r="H17" s="216" t="s">
        <v>379</v>
      </c>
      <c r="I17" s="214"/>
      <c r="K17" s="528" t="s">
        <v>380</v>
      </c>
      <c r="L17" s="526"/>
      <c r="M17" s="192"/>
    </row>
    <row r="18" spans="2:13">
      <c r="B18" s="212" t="s">
        <v>381</v>
      </c>
      <c r="C18" s="214"/>
      <c r="D18" s="214"/>
      <c r="E18" s="528" t="s">
        <v>382</v>
      </c>
      <c r="F18" s="214"/>
      <c r="G18" s="214"/>
      <c r="I18" s="214"/>
      <c r="J18" s="522"/>
      <c r="L18" s="526"/>
      <c r="M18" s="192"/>
    </row>
    <row r="19" spans="2:13">
      <c r="B19" s="219" t="s">
        <v>383</v>
      </c>
      <c r="C19" s="61"/>
      <c r="D19" s="61"/>
      <c r="E19" s="61"/>
      <c r="F19" s="61"/>
      <c r="G19" s="61"/>
      <c r="H19" s="61"/>
      <c r="I19" s="61"/>
      <c r="J19" s="519"/>
      <c r="K19" s="61"/>
      <c r="L19" s="62"/>
      <c r="M19" s="192"/>
    </row>
    <row r="20" spans="2:13">
      <c r="B20" s="60" t="s">
        <v>384</v>
      </c>
      <c r="C20" s="61"/>
      <c r="D20" s="61"/>
      <c r="E20" s="61"/>
      <c r="F20" s="61"/>
      <c r="G20" s="61"/>
      <c r="H20" s="61"/>
      <c r="I20" s="528" t="s">
        <v>385</v>
      </c>
      <c r="J20" s="519"/>
      <c r="K20" s="61"/>
      <c r="L20" s="62"/>
      <c r="M20" s="192"/>
    </row>
    <row r="21" spans="2:13" ht="15.75" thickBot="1">
      <c r="B21" s="220"/>
      <c r="C21" s="221"/>
      <c r="D21" s="221"/>
      <c r="E21" s="221"/>
      <c r="F21" s="221"/>
      <c r="G21" s="221"/>
      <c r="H21" s="221"/>
      <c r="I21" s="221"/>
      <c r="J21" s="520"/>
      <c r="K21" s="221"/>
      <c r="L21" s="222"/>
      <c r="M21" s="192"/>
    </row>
    <row r="22" spans="2:13">
      <c r="B22" s="1294" t="s">
        <v>386</v>
      </c>
      <c r="C22" s="1296" t="s">
        <v>321</v>
      </c>
      <c r="D22" s="1297"/>
      <c r="E22" s="1297"/>
      <c r="F22" s="1297"/>
      <c r="G22" s="1297"/>
      <c r="H22" s="1297"/>
      <c r="I22" s="1297"/>
      <c r="J22" s="1300" t="s">
        <v>387</v>
      </c>
      <c r="K22" s="1301" t="s">
        <v>167</v>
      </c>
      <c r="L22" s="1302"/>
      <c r="M22" s="192"/>
    </row>
    <row r="23" spans="2:13" ht="15.75" thickBot="1">
      <c r="B23" s="1295"/>
      <c r="C23" s="1298"/>
      <c r="D23" s="1299"/>
      <c r="E23" s="1299"/>
      <c r="F23" s="1299"/>
      <c r="G23" s="1299"/>
      <c r="H23" s="1299"/>
      <c r="I23" s="1299"/>
      <c r="J23" s="1295"/>
      <c r="K23" s="1301"/>
      <c r="L23" s="1302"/>
      <c r="M23" s="192"/>
    </row>
    <row r="24" spans="2:13">
      <c r="B24" s="223"/>
      <c r="C24" s="214"/>
      <c r="D24" s="214"/>
      <c r="E24" s="214"/>
      <c r="F24" s="214"/>
      <c r="G24" s="214"/>
      <c r="H24" s="214"/>
      <c r="I24" s="214"/>
      <c r="J24" s="224"/>
      <c r="K24" s="523"/>
      <c r="L24" s="524"/>
      <c r="M24" s="192"/>
    </row>
    <row r="25" spans="2:13">
      <c r="B25" s="224">
        <v>1</v>
      </c>
      <c r="C25" s="1280" t="s">
        <v>388</v>
      </c>
      <c r="D25" s="1281"/>
      <c r="E25" s="1281"/>
      <c r="F25" s="214"/>
      <c r="G25" s="214"/>
      <c r="H25" s="214"/>
      <c r="I25" s="214"/>
      <c r="J25" s="224"/>
      <c r="K25" s="1282"/>
      <c r="L25" s="1283"/>
      <c r="M25" s="192"/>
    </row>
    <row r="26" spans="2:13">
      <c r="B26" s="223"/>
      <c r="C26" s="212" t="s">
        <v>690</v>
      </c>
      <c r="D26" s="528"/>
      <c r="E26" s="214"/>
      <c r="F26" s="214"/>
      <c r="G26" s="214"/>
      <c r="H26" s="214"/>
      <c r="I26" s="214"/>
      <c r="J26" s="224"/>
      <c r="K26" s="1282"/>
      <c r="L26" s="1283"/>
      <c r="M26" s="192"/>
    </row>
    <row r="27" spans="2:13">
      <c r="B27" s="223"/>
      <c r="C27" s="1284" t="s">
        <v>645</v>
      </c>
      <c r="D27" s="1285"/>
      <c r="E27" s="1285"/>
      <c r="F27" s="1285"/>
      <c r="G27" s="1285"/>
      <c r="H27" s="1285"/>
      <c r="I27" s="1286"/>
      <c r="J27" s="224"/>
      <c r="K27" s="1282"/>
      <c r="L27" s="1283"/>
      <c r="M27" s="192"/>
    </row>
    <row r="28" spans="2:13">
      <c r="B28" s="223"/>
      <c r="C28" s="1284" t="s">
        <v>401</v>
      </c>
      <c r="D28" s="1285"/>
      <c r="E28" s="1285"/>
      <c r="F28" s="1285"/>
      <c r="G28" s="1285"/>
      <c r="H28" s="1285"/>
      <c r="I28" s="1286"/>
      <c r="J28" s="224"/>
      <c r="K28" s="1282"/>
      <c r="L28" s="1283"/>
      <c r="M28" s="192"/>
    </row>
    <row r="29" spans="2:13">
      <c r="B29" s="223"/>
      <c r="C29" s="528" t="s">
        <v>691</v>
      </c>
      <c r="D29" s="528"/>
      <c r="E29" s="214"/>
      <c r="F29" s="214"/>
      <c r="G29" s="214"/>
      <c r="H29" s="214"/>
      <c r="I29" s="214"/>
      <c r="J29" s="224"/>
      <c r="K29" s="1282"/>
      <c r="L29" s="1283"/>
      <c r="M29" s="192"/>
    </row>
    <row r="30" spans="2:13">
      <c r="B30" s="223"/>
      <c r="C30" s="1284" t="s">
        <v>692</v>
      </c>
      <c r="D30" s="1285"/>
      <c r="E30" s="1285"/>
      <c r="F30" s="1285"/>
      <c r="G30" s="1285"/>
      <c r="H30" s="1285"/>
      <c r="I30" s="1286"/>
      <c r="J30" s="224"/>
      <c r="K30" s="1271">
        <f>5821517*2%</f>
        <v>116430.34</v>
      </c>
      <c r="L30" s="1272"/>
      <c r="M30" s="192"/>
    </row>
    <row r="31" spans="2:13" ht="15.75" thickBot="1">
      <c r="B31" s="223"/>
      <c r="C31" s="228" t="s">
        <v>389</v>
      </c>
      <c r="D31" s="228"/>
      <c r="E31" s="214"/>
      <c r="F31" s="214"/>
      <c r="G31" s="214"/>
      <c r="H31" s="214"/>
      <c r="I31" s="214"/>
      <c r="J31" s="229">
        <v>0.02</v>
      </c>
      <c r="K31" s="220"/>
      <c r="L31" s="222"/>
      <c r="M31" s="192"/>
    </row>
    <row r="32" spans="2:13" ht="15.75" thickBot="1">
      <c r="B32" s="223"/>
      <c r="E32" s="214"/>
      <c r="F32" s="214"/>
      <c r="G32" s="214"/>
      <c r="H32" s="1287" t="s">
        <v>390</v>
      </c>
      <c r="I32" s="1287"/>
      <c r="J32" s="224"/>
      <c r="K32" s="1288">
        <f>K30</f>
        <v>116430.34</v>
      </c>
      <c r="L32" s="1289"/>
      <c r="M32" s="192"/>
    </row>
    <row r="33" spans="2:23" ht="11.25" customHeight="1">
      <c r="B33" s="223"/>
      <c r="C33" s="214"/>
      <c r="D33" s="214"/>
      <c r="E33" s="214"/>
      <c r="F33" s="214"/>
      <c r="G33" s="214"/>
      <c r="H33" s="214"/>
      <c r="I33" s="214"/>
      <c r="J33" s="224"/>
      <c r="K33" s="1278"/>
      <c r="L33" s="1279"/>
      <c r="M33" s="192"/>
      <c r="S33" s="61"/>
      <c r="T33" s="61"/>
      <c r="U33" s="61"/>
      <c r="V33" s="61"/>
      <c r="W33" s="61"/>
    </row>
    <row r="34" spans="2:23">
      <c r="B34" s="223"/>
      <c r="C34" s="212" t="s">
        <v>391</v>
      </c>
      <c r="D34" s="528"/>
      <c r="E34" s="528"/>
      <c r="F34" s="214"/>
      <c r="G34" s="214"/>
      <c r="H34" s="214"/>
      <c r="I34" s="214"/>
      <c r="J34" s="230"/>
      <c r="K34" s="214"/>
      <c r="L34" s="526"/>
      <c r="M34" s="192"/>
      <c r="N34" s="528"/>
      <c r="O34" s="528"/>
      <c r="P34" s="214"/>
      <c r="Q34" s="214"/>
      <c r="R34" s="214"/>
      <c r="S34" s="214"/>
      <c r="T34" s="231"/>
      <c r="U34" s="214"/>
      <c r="V34" s="214"/>
      <c r="W34" s="61"/>
    </row>
    <row r="35" spans="2:23">
      <c r="B35" s="223"/>
      <c r="C35" s="525" t="s">
        <v>564</v>
      </c>
      <c r="D35" s="214"/>
      <c r="E35" s="214"/>
      <c r="F35" s="214"/>
      <c r="H35" s="214"/>
      <c r="I35" s="214"/>
      <c r="J35" s="232">
        <v>0.09</v>
      </c>
      <c r="K35" s="1271">
        <f>+K32*9%</f>
        <v>10478.730599999999</v>
      </c>
      <c r="L35" s="1272"/>
      <c r="M35" s="192"/>
      <c r="N35" s="214"/>
      <c r="O35" s="214"/>
      <c r="P35" s="214"/>
      <c r="R35" s="214"/>
      <c r="S35" s="214"/>
      <c r="T35" s="231"/>
      <c r="U35" s="1273"/>
      <c r="V35" s="1273"/>
      <c r="W35" s="61"/>
    </row>
    <row r="36" spans="2:23" ht="15.75" thickBot="1">
      <c r="B36" s="223"/>
      <c r="C36" s="525" t="s">
        <v>565</v>
      </c>
      <c r="D36" s="214"/>
      <c r="E36" s="214"/>
      <c r="F36" s="214"/>
      <c r="H36" s="214"/>
      <c r="I36" s="214"/>
      <c r="J36" s="232">
        <v>0.09</v>
      </c>
      <c r="K36" s="1271">
        <f>+K32*9%</f>
        <v>10478.730599999999</v>
      </c>
      <c r="L36" s="1272"/>
      <c r="M36" s="192"/>
      <c r="N36" s="214"/>
      <c r="O36" s="214"/>
      <c r="P36" s="214"/>
      <c r="R36" s="214"/>
      <c r="S36" s="214"/>
      <c r="T36" s="231"/>
      <c r="U36" s="1273"/>
      <c r="V36" s="1273"/>
      <c r="W36" s="61"/>
    </row>
    <row r="37" spans="2:23" ht="15.75" thickBot="1">
      <c r="B37" s="223"/>
      <c r="C37" s="214"/>
      <c r="D37" s="214"/>
      <c r="E37" s="214"/>
      <c r="F37" s="214"/>
      <c r="G37" s="214"/>
      <c r="H37" s="214"/>
      <c r="I37" s="214"/>
      <c r="J37" s="224"/>
      <c r="K37" s="1276">
        <f>+K35+K36</f>
        <v>20957.461199999998</v>
      </c>
      <c r="L37" s="1277"/>
      <c r="M37" s="192"/>
      <c r="N37" s="214"/>
      <c r="O37" s="214"/>
      <c r="P37" s="214"/>
      <c r="Q37" s="214"/>
      <c r="R37" s="214"/>
      <c r="S37" s="214"/>
      <c r="T37" s="522"/>
      <c r="U37" s="1273"/>
      <c r="V37" s="1273"/>
      <c r="W37" s="61"/>
    </row>
    <row r="38" spans="2:23">
      <c r="B38" s="523"/>
      <c r="C38" s="1257" t="s">
        <v>393</v>
      </c>
      <c r="D38" s="1258"/>
      <c r="E38" s="1258"/>
      <c r="F38" s="1258"/>
      <c r="G38" s="1258"/>
      <c r="H38" s="1258"/>
      <c r="I38" s="1258"/>
      <c r="J38" s="233"/>
      <c r="K38" s="1261">
        <f>+K32+K37</f>
        <v>137387.80119999999</v>
      </c>
      <c r="L38" s="1262"/>
      <c r="M38" s="192"/>
      <c r="S38" s="61"/>
      <c r="T38" s="61"/>
      <c r="U38" s="61"/>
      <c r="V38" s="61"/>
      <c r="W38" s="61"/>
    </row>
    <row r="39" spans="2:23" ht="15.75" thickBot="1">
      <c r="B39" s="234"/>
      <c r="C39" s="1259"/>
      <c r="D39" s="1260"/>
      <c r="E39" s="1260"/>
      <c r="F39" s="1260"/>
      <c r="G39" s="1260"/>
      <c r="H39" s="1260"/>
      <c r="I39" s="1260"/>
      <c r="J39" s="235"/>
      <c r="K39" s="1263"/>
      <c r="L39" s="1264"/>
      <c r="M39" s="192"/>
    </row>
    <row r="40" spans="2:23" ht="21.6" customHeight="1" thickBot="1">
      <c r="B40" s="1265" t="s">
        <v>693</v>
      </c>
      <c r="C40" s="1266"/>
      <c r="D40" s="1266"/>
      <c r="E40" s="1266"/>
      <c r="F40" s="1266"/>
      <c r="G40" s="1266"/>
      <c r="H40" s="1266"/>
      <c r="I40" s="1266"/>
      <c r="J40" s="1266"/>
      <c r="K40" s="1266"/>
      <c r="L40" s="1267"/>
      <c r="M40" s="192"/>
    </row>
    <row r="41" spans="2:23">
      <c r="B41" s="236"/>
      <c r="C41" s="237"/>
      <c r="D41" s="237"/>
      <c r="E41" s="237"/>
      <c r="F41" s="237"/>
      <c r="G41" s="237"/>
      <c r="H41" s="237"/>
      <c r="I41" s="237"/>
      <c r="J41" s="238"/>
      <c r="K41" s="237"/>
      <c r="L41" s="239"/>
      <c r="M41" s="192"/>
    </row>
    <row r="42" spans="2:23">
      <c r="B42" s="240"/>
      <c r="C42" s="241"/>
      <c r="D42" s="241"/>
      <c r="E42" s="241"/>
      <c r="F42" s="241"/>
      <c r="G42" s="241"/>
      <c r="H42" s="241"/>
      <c r="I42" s="241"/>
      <c r="J42" s="242"/>
      <c r="K42" s="241"/>
      <c r="L42" s="243"/>
      <c r="M42" s="192"/>
    </row>
    <row r="43" spans="2:23">
      <c r="B43" s="525" t="s">
        <v>394</v>
      </c>
      <c r="C43" s="214"/>
      <c r="D43" s="214"/>
      <c r="E43" s="214"/>
      <c r="F43" s="214" t="s">
        <v>395</v>
      </c>
      <c r="G43" s="214"/>
      <c r="H43" s="214"/>
      <c r="I43" s="214"/>
      <c r="J43" s="519"/>
      <c r="K43" s="61"/>
      <c r="L43" s="62"/>
      <c r="M43" s="192"/>
    </row>
    <row r="44" spans="2:23">
      <c r="B44" s="212" t="s">
        <v>396</v>
      </c>
      <c r="C44" s="528"/>
      <c r="D44" s="528"/>
      <c r="E44" s="214"/>
      <c r="F44" s="214"/>
      <c r="G44" s="214"/>
      <c r="H44" s="214"/>
      <c r="I44" s="214"/>
      <c r="J44" s="519"/>
      <c r="K44" s="61"/>
      <c r="L44" s="62"/>
      <c r="M44" s="192"/>
    </row>
    <row r="45" spans="2:23">
      <c r="B45" s="60"/>
      <c r="C45" s="214"/>
      <c r="D45" s="214"/>
      <c r="E45" s="214"/>
      <c r="F45" s="214"/>
      <c r="G45" s="214"/>
      <c r="H45" s="214"/>
      <c r="I45" s="61"/>
      <c r="J45" s="519"/>
      <c r="K45" s="61"/>
      <c r="L45" s="62"/>
      <c r="M45" s="192"/>
    </row>
    <row r="46" spans="2:23">
      <c r="B46" s="240"/>
      <c r="C46" s="214"/>
      <c r="D46" s="214"/>
      <c r="E46" s="214"/>
      <c r="F46" s="214"/>
      <c r="G46" s="214"/>
      <c r="H46" s="214"/>
      <c r="I46" s="244" t="s">
        <v>397</v>
      </c>
      <c r="J46" s="527"/>
      <c r="K46" s="528"/>
      <c r="L46" s="245"/>
      <c r="M46" s="192"/>
    </row>
    <row r="47" spans="2:23">
      <c r="B47" s="525"/>
      <c r="C47" s="214"/>
      <c r="D47" s="214"/>
      <c r="E47" s="214"/>
      <c r="F47" s="214"/>
      <c r="G47" s="214"/>
      <c r="H47" s="214"/>
      <c r="I47" s="216"/>
      <c r="J47" s="528" t="s">
        <v>329</v>
      </c>
      <c r="K47" s="528"/>
      <c r="L47" s="245"/>
      <c r="M47" s="192"/>
    </row>
    <row r="48" spans="2:23" ht="15.75" thickBot="1">
      <c r="B48" s="1268"/>
      <c r="C48" s="1269"/>
      <c r="D48" s="1269"/>
      <c r="E48" s="1269"/>
      <c r="F48" s="521"/>
      <c r="G48" s="521"/>
      <c r="H48" s="521"/>
      <c r="I48" s="1270"/>
      <c r="J48" s="1270"/>
      <c r="K48" s="521"/>
      <c r="L48" s="247"/>
      <c r="M48" s="192"/>
    </row>
  </sheetData>
  <mergeCells count="36">
    <mergeCell ref="B7:L7"/>
    <mergeCell ref="B2:L2"/>
    <mergeCell ref="B3:L3"/>
    <mergeCell ref="B4:L4"/>
    <mergeCell ref="B5:L5"/>
    <mergeCell ref="B6:L6"/>
    <mergeCell ref="B8:L8"/>
    <mergeCell ref="M12:M16"/>
    <mergeCell ref="B22:B23"/>
    <mergeCell ref="C22:I23"/>
    <mergeCell ref="J22:J23"/>
    <mergeCell ref="K22:L23"/>
    <mergeCell ref="K33:L33"/>
    <mergeCell ref="C25:E25"/>
    <mergeCell ref="K25:L25"/>
    <mergeCell ref="K26:L26"/>
    <mergeCell ref="C27:I27"/>
    <mergeCell ref="K27:L27"/>
    <mergeCell ref="C28:I28"/>
    <mergeCell ref="K28:L28"/>
    <mergeCell ref="K29:L29"/>
    <mergeCell ref="C30:I30"/>
    <mergeCell ref="K30:L30"/>
    <mergeCell ref="H32:I32"/>
    <mergeCell ref="K32:L32"/>
    <mergeCell ref="K35:L35"/>
    <mergeCell ref="U35:V35"/>
    <mergeCell ref="K36:L36"/>
    <mergeCell ref="U36:V36"/>
    <mergeCell ref="K37:L37"/>
    <mergeCell ref="U37:V37"/>
    <mergeCell ref="C38:I39"/>
    <mergeCell ref="K38:L39"/>
    <mergeCell ref="B40:L40"/>
    <mergeCell ref="B48:E48"/>
    <mergeCell ref="I48:J48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B2:W48"/>
  <sheetViews>
    <sheetView zoomScaleSheetLayoutView="63" workbookViewId="0">
      <selection activeCell="AC28" sqref="AC28"/>
    </sheetView>
  </sheetViews>
  <sheetFormatPr defaultRowHeight="15"/>
  <cols>
    <col min="1" max="1" width="1.140625" customWidth="1"/>
    <col min="2" max="2" width="12" customWidth="1"/>
    <col min="9" max="9" width="12.42578125" customWidth="1"/>
    <col min="10" max="10" width="13.5703125" style="217" customWidth="1"/>
    <col min="11" max="11" width="11.140625" customWidth="1"/>
    <col min="12" max="12" width="10.5703125" customWidth="1"/>
    <col min="13" max="13" width="8.140625" customWidth="1"/>
    <col min="14" max="14" width="0.140625" customWidth="1"/>
  </cols>
  <sheetData>
    <row r="2" spans="2:13" ht="15.75" thickBot="1">
      <c r="B2" s="1169"/>
      <c r="C2" s="1169"/>
      <c r="D2" s="1169"/>
      <c r="E2" s="1169"/>
      <c r="F2" s="1169"/>
      <c r="G2" s="1169"/>
      <c r="H2" s="1169"/>
      <c r="I2" s="1169"/>
      <c r="J2" s="1169"/>
      <c r="K2" s="1169"/>
      <c r="L2" s="1169"/>
    </row>
    <row r="3" spans="2:13" ht="21" thickBot="1">
      <c r="B3" s="1306" t="s">
        <v>360</v>
      </c>
      <c r="C3" s="1307"/>
      <c r="D3" s="1307"/>
      <c r="E3" s="1307"/>
      <c r="F3" s="1307"/>
      <c r="G3" s="1307"/>
      <c r="H3" s="1307"/>
      <c r="I3" s="1307"/>
      <c r="J3" s="1307"/>
      <c r="K3" s="1307"/>
      <c r="L3" s="1308"/>
      <c r="M3" s="192"/>
    </row>
    <row r="4" spans="2:13">
      <c r="B4" s="1309" t="s">
        <v>361</v>
      </c>
      <c r="C4" s="1304"/>
      <c r="D4" s="1304"/>
      <c r="E4" s="1304"/>
      <c r="F4" s="1304"/>
      <c r="G4" s="1304"/>
      <c r="H4" s="1304"/>
      <c r="I4" s="1304"/>
      <c r="J4" s="1304"/>
      <c r="K4" s="1304"/>
      <c r="L4" s="1305"/>
      <c r="M4" s="192"/>
    </row>
    <row r="5" spans="2:13">
      <c r="B5" s="1303" t="s">
        <v>362</v>
      </c>
      <c r="C5" s="1304"/>
      <c r="D5" s="1304"/>
      <c r="E5" s="1304"/>
      <c r="F5" s="1304"/>
      <c r="G5" s="1304"/>
      <c r="H5" s="1304"/>
      <c r="I5" s="1304"/>
      <c r="J5" s="1304"/>
      <c r="K5" s="1304"/>
      <c r="L5" s="1305"/>
      <c r="M5" s="192"/>
    </row>
    <row r="6" spans="2:13">
      <c r="B6" s="1303" t="s">
        <v>363</v>
      </c>
      <c r="C6" s="1304"/>
      <c r="D6" s="1304"/>
      <c r="E6" s="1304"/>
      <c r="F6" s="1304"/>
      <c r="G6" s="1304"/>
      <c r="H6" s="1304"/>
      <c r="I6" s="1304"/>
      <c r="J6" s="1304"/>
      <c r="K6" s="1304"/>
      <c r="L6" s="1305"/>
      <c r="M6" s="192"/>
    </row>
    <row r="7" spans="2:13" ht="15.75" thickBot="1">
      <c r="B7" s="1303" t="s">
        <v>364</v>
      </c>
      <c r="C7" s="1304"/>
      <c r="D7" s="1304"/>
      <c r="E7" s="1304"/>
      <c r="F7" s="1304"/>
      <c r="G7" s="1304"/>
      <c r="H7" s="1304"/>
      <c r="I7" s="1304"/>
      <c r="J7" s="1304"/>
      <c r="K7" s="1304"/>
      <c r="L7" s="1305"/>
      <c r="M7" s="192"/>
    </row>
    <row r="8" spans="2:13" ht="24" thickBot="1">
      <c r="B8" s="1290" t="s">
        <v>365</v>
      </c>
      <c r="C8" s="1291"/>
      <c r="D8" s="1291"/>
      <c r="E8" s="1291"/>
      <c r="F8" s="1291"/>
      <c r="G8" s="1291"/>
      <c r="H8" s="1291"/>
      <c r="I8" s="1291"/>
      <c r="J8" s="1291"/>
      <c r="K8" s="1291"/>
      <c r="L8" s="1292"/>
      <c r="M8" s="192"/>
    </row>
    <row r="9" spans="2:13" ht="15.75" thickBot="1">
      <c r="B9" s="193" t="s">
        <v>701</v>
      </c>
      <c r="C9" s="194"/>
      <c r="D9" s="195"/>
      <c r="E9" s="195"/>
      <c r="F9" s="195"/>
      <c r="G9" s="195"/>
      <c r="H9" s="195"/>
      <c r="I9" s="195"/>
      <c r="J9" s="196" t="s">
        <v>780</v>
      </c>
      <c r="K9" s="195"/>
      <c r="L9" s="197"/>
      <c r="M9" s="192"/>
    </row>
    <row r="10" spans="2:13">
      <c r="B10" s="198"/>
      <c r="C10" s="199"/>
      <c r="D10" s="199"/>
      <c r="E10" s="199"/>
      <c r="F10" s="199"/>
      <c r="G10" s="199"/>
      <c r="H10" s="199"/>
      <c r="I10" s="199"/>
      <c r="J10" s="200"/>
      <c r="K10" s="199"/>
      <c r="L10" s="201"/>
      <c r="M10" s="192"/>
    </row>
    <row r="11" spans="2:13">
      <c r="B11" s="202" t="s">
        <v>366</v>
      </c>
      <c r="C11" s="203"/>
      <c r="D11" s="203"/>
      <c r="E11" s="199"/>
      <c r="F11" s="199"/>
      <c r="G11" s="203" t="s">
        <v>695</v>
      </c>
      <c r="H11" s="199"/>
      <c r="I11" s="199"/>
      <c r="J11" s="200"/>
      <c r="K11" s="199"/>
      <c r="L11" s="201"/>
      <c r="M11" s="192"/>
    </row>
    <row r="12" spans="2:13">
      <c r="B12" s="202" t="s">
        <v>368</v>
      </c>
      <c r="C12" s="199"/>
      <c r="D12" s="199"/>
      <c r="E12" s="199"/>
      <c r="F12" s="204"/>
      <c r="G12" s="203" t="s">
        <v>369</v>
      </c>
      <c r="H12" s="199"/>
      <c r="I12" s="199"/>
      <c r="J12" s="200"/>
      <c r="K12" s="199"/>
      <c r="L12" s="201"/>
      <c r="M12" s="1293"/>
    </row>
    <row r="13" spans="2:13">
      <c r="B13" s="198"/>
      <c r="C13" s="199"/>
      <c r="D13" s="199"/>
      <c r="E13" s="199"/>
      <c r="F13" s="204"/>
      <c r="G13" s="205" t="s">
        <v>370</v>
      </c>
      <c r="H13" s="203"/>
      <c r="I13" s="203"/>
      <c r="J13" s="206"/>
      <c r="K13" s="199"/>
      <c r="L13" s="201"/>
      <c r="M13" s="1293"/>
    </row>
    <row r="14" spans="2:13" ht="15.75" thickBot="1">
      <c r="B14" s="202" t="s">
        <v>371</v>
      </c>
      <c r="C14" s="199"/>
      <c r="D14" s="199"/>
      <c r="E14" s="199"/>
      <c r="F14" s="204"/>
      <c r="G14" s="205" t="s">
        <v>694</v>
      </c>
      <c r="H14" s="199"/>
      <c r="I14" s="199"/>
      <c r="J14" s="200"/>
      <c r="K14" s="199"/>
      <c r="L14" s="201"/>
      <c r="M14" s="1293"/>
    </row>
    <row r="15" spans="2:13">
      <c r="B15" s="207"/>
      <c r="C15" s="208"/>
      <c r="D15" s="208"/>
      <c r="E15" s="208"/>
      <c r="F15" s="208"/>
      <c r="G15" s="208"/>
      <c r="H15" s="209"/>
      <c r="I15" s="209"/>
      <c r="J15" s="210"/>
      <c r="K15" s="209"/>
      <c r="L15" s="532"/>
      <c r="M15" s="1293"/>
    </row>
    <row r="16" spans="2:13">
      <c r="B16" s="212" t="s">
        <v>373</v>
      </c>
      <c r="C16" s="536"/>
      <c r="D16" s="214"/>
      <c r="E16" s="536" t="s">
        <v>374</v>
      </c>
      <c r="F16" s="214"/>
      <c r="G16" s="214"/>
      <c r="H16" s="536" t="s">
        <v>375</v>
      </c>
      <c r="J16" s="536" t="s">
        <v>376</v>
      </c>
      <c r="L16" s="534"/>
      <c r="M16" s="1293"/>
    </row>
    <row r="17" spans="2:13">
      <c r="B17" s="212" t="s">
        <v>377</v>
      </c>
      <c r="C17" s="214"/>
      <c r="D17" s="214"/>
      <c r="E17" s="536" t="s">
        <v>558</v>
      </c>
      <c r="F17" s="214"/>
      <c r="G17" s="214"/>
      <c r="H17" s="216" t="s">
        <v>379</v>
      </c>
      <c r="I17" s="214"/>
      <c r="K17" s="536" t="s">
        <v>380</v>
      </c>
      <c r="L17" s="534"/>
      <c r="M17" s="192"/>
    </row>
    <row r="18" spans="2:13">
      <c r="B18" s="212" t="s">
        <v>381</v>
      </c>
      <c r="C18" s="214"/>
      <c r="D18" s="214"/>
      <c r="E18" s="536" t="s">
        <v>382</v>
      </c>
      <c r="F18" s="214"/>
      <c r="G18" s="214"/>
      <c r="I18" s="214"/>
      <c r="J18" s="537"/>
      <c r="L18" s="534"/>
      <c r="M18" s="192"/>
    </row>
    <row r="19" spans="2:13">
      <c r="B19" s="219" t="s">
        <v>383</v>
      </c>
      <c r="C19" s="61"/>
      <c r="D19" s="61"/>
      <c r="E19" s="61"/>
      <c r="F19" s="61"/>
      <c r="G19" s="61"/>
      <c r="H19" s="61"/>
      <c r="I19" s="61"/>
      <c r="J19" s="530"/>
      <c r="K19" s="61"/>
      <c r="L19" s="62"/>
      <c r="M19" s="192"/>
    </row>
    <row r="20" spans="2:13">
      <c r="B20" s="60" t="s">
        <v>384</v>
      </c>
      <c r="C20" s="61"/>
      <c r="D20" s="61"/>
      <c r="E20" s="61"/>
      <c r="F20" s="61"/>
      <c r="G20" s="61"/>
      <c r="H20" s="61"/>
      <c r="I20" s="536" t="s">
        <v>385</v>
      </c>
      <c r="J20" s="530"/>
      <c r="K20" s="61"/>
      <c r="L20" s="62"/>
      <c r="M20" s="192"/>
    </row>
    <row r="21" spans="2:13" ht="15.75" thickBot="1">
      <c r="B21" s="220"/>
      <c r="C21" s="221"/>
      <c r="D21" s="221"/>
      <c r="E21" s="221"/>
      <c r="F21" s="221"/>
      <c r="G21" s="221"/>
      <c r="H21" s="221"/>
      <c r="I21" s="221"/>
      <c r="J21" s="529"/>
      <c r="K21" s="221"/>
      <c r="L21" s="222"/>
      <c r="M21" s="192"/>
    </row>
    <row r="22" spans="2:13">
      <c r="B22" s="1294" t="s">
        <v>386</v>
      </c>
      <c r="C22" s="1296" t="s">
        <v>321</v>
      </c>
      <c r="D22" s="1297"/>
      <c r="E22" s="1297"/>
      <c r="F22" s="1297"/>
      <c r="G22" s="1297"/>
      <c r="H22" s="1297"/>
      <c r="I22" s="1297"/>
      <c r="J22" s="1300" t="s">
        <v>387</v>
      </c>
      <c r="K22" s="1301" t="s">
        <v>167</v>
      </c>
      <c r="L22" s="1302"/>
      <c r="M22" s="192"/>
    </row>
    <row r="23" spans="2:13" ht="15.75" thickBot="1">
      <c r="B23" s="1295"/>
      <c r="C23" s="1298"/>
      <c r="D23" s="1299"/>
      <c r="E23" s="1299"/>
      <c r="F23" s="1299"/>
      <c r="G23" s="1299"/>
      <c r="H23" s="1299"/>
      <c r="I23" s="1299"/>
      <c r="J23" s="1295"/>
      <c r="K23" s="1301"/>
      <c r="L23" s="1302"/>
      <c r="M23" s="192"/>
    </row>
    <row r="24" spans="2:13">
      <c r="B24" s="223"/>
      <c r="C24" s="214"/>
      <c r="D24" s="214"/>
      <c r="E24" s="214"/>
      <c r="F24" s="214"/>
      <c r="G24" s="214"/>
      <c r="H24" s="214"/>
      <c r="I24" s="214"/>
      <c r="J24" s="224"/>
      <c r="K24" s="531"/>
      <c r="L24" s="532"/>
      <c r="M24" s="192"/>
    </row>
    <row r="25" spans="2:13">
      <c r="B25" s="224">
        <v>1</v>
      </c>
      <c r="C25" s="1280" t="s">
        <v>388</v>
      </c>
      <c r="D25" s="1281"/>
      <c r="E25" s="1281"/>
      <c r="F25" s="214"/>
      <c r="G25" s="214"/>
      <c r="H25" s="214"/>
      <c r="I25" s="214"/>
      <c r="J25" s="224"/>
      <c r="K25" s="1282"/>
      <c r="L25" s="1283"/>
      <c r="M25" s="192"/>
    </row>
    <row r="26" spans="2:13">
      <c r="B26" s="223"/>
      <c r="C26" s="212" t="s">
        <v>696</v>
      </c>
      <c r="D26" s="536"/>
      <c r="E26" s="214"/>
      <c r="F26" s="214"/>
      <c r="G26" s="214"/>
      <c r="H26" s="214"/>
      <c r="I26" s="214"/>
      <c r="J26" s="224"/>
      <c r="K26" s="1282"/>
      <c r="L26" s="1283"/>
      <c r="M26" s="192"/>
    </row>
    <row r="27" spans="2:13">
      <c r="B27" s="223"/>
      <c r="C27" s="1284" t="s">
        <v>697</v>
      </c>
      <c r="D27" s="1285"/>
      <c r="E27" s="1285"/>
      <c r="F27" s="1285"/>
      <c r="G27" s="1285"/>
      <c r="H27" s="1285"/>
      <c r="I27" s="1286"/>
      <c r="J27" s="224"/>
      <c r="K27" s="1282"/>
      <c r="L27" s="1283"/>
      <c r="M27" s="192"/>
    </row>
    <row r="28" spans="2:13">
      <c r="B28" s="223"/>
      <c r="C28" s="1284" t="s">
        <v>698</v>
      </c>
      <c r="D28" s="1285"/>
      <c r="E28" s="1285"/>
      <c r="F28" s="1285"/>
      <c r="G28" s="1285"/>
      <c r="H28" s="1285"/>
      <c r="I28" s="1286"/>
      <c r="J28" s="224"/>
      <c r="K28" s="1282"/>
      <c r="L28" s="1283"/>
      <c r="M28" s="192"/>
    </row>
    <row r="29" spans="2:13">
      <c r="B29" s="223"/>
      <c r="C29" s="536" t="s">
        <v>699</v>
      </c>
      <c r="D29" s="536"/>
      <c r="E29" s="214"/>
      <c r="F29" s="214"/>
      <c r="G29" s="214"/>
      <c r="H29" s="214"/>
      <c r="I29" s="214"/>
      <c r="J29" s="224"/>
      <c r="K29" s="1282"/>
      <c r="L29" s="1283"/>
      <c r="M29" s="192"/>
    </row>
    <row r="30" spans="2:13">
      <c r="B30" s="223"/>
      <c r="C30" s="1284" t="s">
        <v>700</v>
      </c>
      <c r="D30" s="1285"/>
      <c r="E30" s="1285"/>
      <c r="F30" s="1285"/>
      <c r="G30" s="1285"/>
      <c r="H30" s="1285"/>
      <c r="I30" s="1286"/>
      <c r="J30" s="224"/>
      <c r="K30" s="1271">
        <f>8600645*1.2%</f>
        <v>103207.74</v>
      </c>
      <c r="L30" s="1272"/>
      <c r="M30" s="192"/>
    </row>
    <row r="31" spans="2:13" ht="15.75" thickBot="1">
      <c r="B31" s="223"/>
      <c r="C31" s="228" t="s">
        <v>389</v>
      </c>
      <c r="D31" s="228"/>
      <c r="E31" s="214"/>
      <c r="F31" s="214"/>
      <c r="G31" s="214"/>
      <c r="H31" s="214"/>
      <c r="I31" s="214"/>
      <c r="J31" s="229">
        <v>1.2E-2</v>
      </c>
      <c r="K31" s="220"/>
      <c r="L31" s="222"/>
      <c r="M31" s="192"/>
    </row>
    <row r="32" spans="2:13" ht="15.75" thickBot="1">
      <c r="B32" s="223"/>
      <c r="E32" s="214"/>
      <c r="F32" s="214"/>
      <c r="G32" s="214"/>
      <c r="H32" s="1287" t="s">
        <v>390</v>
      </c>
      <c r="I32" s="1287"/>
      <c r="J32" s="224"/>
      <c r="K32" s="1288">
        <f>8600645*1.2%</f>
        <v>103207.74</v>
      </c>
      <c r="L32" s="1289"/>
      <c r="M32" s="192"/>
    </row>
    <row r="33" spans="2:23" ht="11.25" customHeight="1">
      <c r="B33" s="223"/>
      <c r="C33" s="214"/>
      <c r="D33" s="214"/>
      <c r="E33" s="214"/>
      <c r="F33" s="214"/>
      <c r="G33" s="214"/>
      <c r="H33" s="214"/>
      <c r="I33" s="214"/>
      <c r="J33" s="224"/>
      <c r="K33" s="1278"/>
      <c r="L33" s="1279"/>
      <c r="M33" s="192"/>
      <c r="S33" s="61"/>
      <c r="T33" s="61"/>
      <c r="U33" s="61"/>
      <c r="V33" s="61"/>
      <c r="W33" s="61"/>
    </row>
    <row r="34" spans="2:23">
      <c r="B34" s="223"/>
      <c r="C34" s="212" t="s">
        <v>391</v>
      </c>
      <c r="D34" s="536"/>
      <c r="E34" s="536"/>
      <c r="F34" s="214"/>
      <c r="G34" s="214"/>
      <c r="H34" s="214"/>
      <c r="I34" s="214"/>
      <c r="J34" s="230"/>
      <c r="K34" s="214"/>
      <c r="L34" s="534"/>
      <c r="M34" s="192"/>
      <c r="N34" s="536"/>
      <c r="O34" s="536"/>
      <c r="P34" s="214"/>
      <c r="Q34" s="214"/>
      <c r="R34" s="214"/>
      <c r="S34" s="214"/>
      <c r="T34" s="231"/>
      <c r="U34" s="214"/>
      <c r="V34" s="214"/>
      <c r="W34" s="61"/>
    </row>
    <row r="35" spans="2:23">
      <c r="B35" s="223"/>
      <c r="C35" s="533" t="s">
        <v>564</v>
      </c>
      <c r="D35" s="214"/>
      <c r="E35" s="214"/>
      <c r="F35" s="214"/>
      <c r="H35" s="214"/>
      <c r="I35" s="214"/>
      <c r="J35" s="232">
        <v>0.09</v>
      </c>
      <c r="K35" s="1271">
        <f>+K32*9%</f>
        <v>9288.6965999999993</v>
      </c>
      <c r="L35" s="1272"/>
      <c r="M35" s="192"/>
      <c r="N35" s="214"/>
      <c r="O35" s="214"/>
      <c r="P35" s="214"/>
      <c r="R35" s="214"/>
      <c r="S35" s="214"/>
      <c r="T35" s="231"/>
      <c r="U35" s="1273"/>
      <c r="V35" s="1273"/>
      <c r="W35" s="61"/>
    </row>
    <row r="36" spans="2:23" ht="15.75" thickBot="1">
      <c r="B36" s="223"/>
      <c r="C36" s="533" t="s">
        <v>565</v>
      </c>
      <c r="D36" s="214"/>
      <c r="E36" s="214"/>
      <c r="F36" s="214"/>
      <c r="H36" s="214"/>
      <c r="I36" s="214"/>
      <c r="J36" s="232">
        <v>0.09</v>
      </c>
      <c r="K36" s="1271">
        <f>+K32*9%</f>
        <v>9288.6965999999993</v>
      </c>
      <c r="L36" s="1272"/>
      <c r="M36" s="192"/>
      <c r="N36" s="214"/>
      <c r="O36" s="214"/>
      <c r="P36" s="214"/>
      <c r="R36" s="214"/>
      <c r="S36" s="214"/>
      <c r="T36" s="231"/>
      <c r="U36" s="1273"/>
      <c r="V36" s="1273"/>
      <c r="W36" s="61"/>
    </row>
    <row r="37" spans="2:23" ht="15.75" thickBot="1">
      <c r="B37" s="223"/>
      <c r="C37" s="214"/>
      <c r="D37" s="214"/>
      <c r="E37" s="214"/>
      <c r="F37" s="214"/>
      <c r="G37" s="214"/>
      <c r="H37" s="214"/>
      <c r="I37" s="214"/>
      <c r="J37" s="224"/>
      <c r="K37" s="1276">
        <f>+K35+K36</f>
        <v>18577.393199999999</v>
      </c>
      <c r="L37" s="1277"/>
      <c r="M37" s="192"/>
      <c r="N37" s="214"/>
      <c r="O37" s="214"/>
      <c r="P37" s="214"/>
      <c r="Q37" s="214"/>
      <c r="R37" s="214"/>
      <c r="S37" s="214"/>
      <c r="T37" s="537"/>
      <c r="U37" s="1273"/>
      <c r="V37" s="1273"/>
      <c r="W37" s="61"/>
    </row>
    <row r="38" spans="2:23">
      <c r="B38" s="531"/>
      <c r="C38" s="1257" t="s">
        <v>393</v>
      </c>
      <c r="D38" s="1258"/>
      <c r="E38" s="1258"/>
      <c r="F38" s="1258"/>
      <c r="G38" s="1258"/>
      <c r="H38" s="1258"/>
      <c r="I38" s="1258"/>
      <c r="J38" s="233"/>
      <c r="K38" s="1261">
        <f>+K32+K37</f>
        <v>121785.13320000001</v>
      </c>
      <c r="L38" s="1262"/>
      <c r="M38" s="192"/>
      <c r="S38" s="61"/>
      <c r="T38" s="61"/>
      <c r="U38" s="61"/>
      <c r="V38" s="61"/>
      <c r="W38" s="61"/>
    </row>
    <row r="39" spans="2:23" ht="15.75" thickBot="1">
      <c r="B39" s="234"/>
      <c r="C39" s="1259"/>
      <c r="D39" s="1260"/>
      <c r="E39" s="1260"/>
      <c r="F39" s="1260"/>
      <c r="G39" s="1260"/>
      <c r="H39" s="1260"/>
      <c r="I39" s="1260"/>
      <c r="J39" s="235"/>
      <c r="K39" s="1263"/>
      <c r="L39" s="1264"/>
      <c r="M39" s="192"/>
    </row>
    <row r="40" spans="2:23" ht="21.6" customHeight="1" thickBot="1">
      <c r="B40" s="1265" t="s">
        <v>779</v>
      </c>
      <c r="C40" s="1266"/>
      <c r="D40" s="1266"/>
      <c r="E40" s="1266"/>
      <c r="F40" s="1266"/>
      <c r="G40" s="1266"/>
      <c r="H40" s="1266"/>
      <c r="I40" s="1266"/>
      <c r="J40" s="1266"/>
      <c r="K40" s="1266"/>
      <c r="L40" s="1267"/>
      <c r="M40" s="192"/>
    </row>
    <row r="41" spans="2:23">
      <c r="B41" s="236"/>
      <c r="C41" s="237"/>
      <c r="D41" s="237"/>
      <c r="E41" s="237"/>
      <c r="F41" s="237"/>
      <c r="G41" s="237"/>
      <c r="H41" s="237"/>
      <c r="I41" s="237"/>
      <c r="J41" s="238"/>
      <c r="K41" s="237"/>
      <c r="L41" s="239"/>
      <c r="M41" s="192"/>
    </row>
    <row r="42" spans="2:23">
      <c r="B42" s="240"/>
      <c r="C42" s="241"/>
      <c r="D42" s="241"/>
      <c r="E42" s="241"/>
      <c r="F42" s="241"/>
      <c r="G42" s="241"/>
      <c r="H42" s="241"/>
      <c r="I42" s="241"/>
      <c r="J42" s="242"/>
      <c r="K42" s="241"/>
      <c r="L42" s="243"/>
      <c r="M42" s="192"/>
    </row>
    <row r="43" spans="2:23">
      <c r="B43" s="533" t="s">
        <v>394</v>
      </c>
      <c r="C43" s="214"/>
      <c r="D43" s="214"/>
      <c r="E43" s="214"/>
      <c r="F43" s="214" t="s">
        <v>395</v>
      </c>
      <c r="G43" s="214"/>
      <c r="H43" s="214"/>
      <c r="I43" s="214"/>
      <c r="J43" s="530"/>
      <c r="K43" s="61"/>
      <c r="L43" s="62"/>
      <c r="M43" s="192"/>
    </row>
    <row r="44" spans="2:23">
      <c r="B44" s="212" t="s">
        <v>396</v>
      </c>
      <c r="C44" s="536"/>
      <c r="D44" s="536"/>
      <c r="E44" s="214"/>
      <c r="F44" s="214"/>
      <c r="G44" s="214"/>
      <c r="H44" s="214"/>
      <c r="I44" s="214"/>
      <c r="J44" s="530"/>
      <c r="K44" s="61"/>
      <c r="L44" s="62"/>
      <c r="M44" s="192"/>
    </row>
    <row r="45" spans="2:23">
      <c r="B45" s="60"/>
      <c r="C45" s="214"/>
      <c r="D45" s="214"/>
      <c r="E45" s="214"/>
      <c r="F45" s="214"/>
      <c r="G45" s="214"/>
      <c r="H45" s="214"/>
      <c r="I45" s="61"/>
      <c r="J45" s="530"/>
      <c r="K45" s="61"/>
      <c r="L45" s="62"/>
      <c r="M45" s="192"/>
    </row>
    <row r="46" spans="2:23">
      <c r="B46" s="240"/>
      <c r="C46" s="214"/>
      <c r="D46" s="214"/>
      <c r="E46" s="214"/>
      <c r="F46" s="214"/>
      <c r="G46" s="214"/>
      <c r="H46" s="214"/>
      <c r="I46" s="244" t="s">
        <v>397</v>
      </c>
      <c r="J46" s="535"/>
      <c r="K46" s="536"/>
      <c r="L46" s="245"/>
      <c r="M46" s="192"/>
    </row>
    <row r="47" spans="2:23">
      <c r="B47" s="533"/>
      <c r="C47" s="214"/>
      <c r="D47" s="214"/>
      <c r="E47" s="214"/>
      <c r="F47" s="214"/>
      <c r="G47" s="214"/>
      <c r="H47" s="214"/>
      <c r="I47" s="216"/>
      <c r="J47" s="536" t="s">
        <v>329</v>
      </c>
      <c r="K47" s="536"/>
      <c r="L47" s="245"/>
      <c r="M47" s="192"/>
    </row>
    <row r="48" spans="2:23" ht="15.75" thickBot="1">
      <c r="B48" s="1268"/>
      <c r="C48" s="1269"/>
      <c r="D48" s="1269"/>
      <c r="E48" s="1269"/>
      <c r="F48" s="538"/>
      <c r="G48" s="538"/>
      <c r="H48" s="538"/>
      <c r="I48" s="1270"/>
      <c r="J48" s="1270"/>
      <c r="K48" s="538"/>
      <c r="L48" s="247"/>
      <c r="M48" s="192"/>
    </row>
  </sheetData>
  <mergeCells count="36">
    <mergeCell ref="C38:I39"/>
    <mergeCell ref="K38:L39"/>
    <mergeCell ref="B40:L40"/>
    <mergeCell ref="B48:E48"/>
    <mergeCell ref="I48:J48"/>
    <mergeCell ref="K35:L35"/>
    <mergeCell ref="U35:V35"/>
    <mergeCell ref="K36:L36"/>
    <mergeCell ref="U36:V36"/>
    <mergeCell ref="K37:L37"/>
    <mergeCell ref="U37:V37"/>
    <mergeCell ref="K33:L33"/>
    <mergeCell ref="C25:E25"/>
    <mergeCell ref="K25:L25"/>
    <mergeCell ref="K26:L26"/>
    <mergeCell ref="C27:I27"/>
    <mergeCell ref="K27:L27"/>
    <mergeCell ref="C28:I28"/>
    <mergeCell ref="K28:L28"/>
    <mergeCell ref="K29:L29"/>
    <mergeCell ref="C30:I30"/>
    <mergeCell ref="K30:L30"/>
    <mergeCell ref="H32:I32"/>
    <mergeCell ref="K32:L32"/>
    <mergeCell ref="B8:L8"/>
    <mergeCell ref="M12:M16"/>
    <mergeCell ref="B22:B23"/>
    <mergeCell ref="C22:I23"/>
    <mergeCell ref="J22:J23"/>
    <mergeCell ref="K22:L23"/>
    <mergeCell ref="B7:L7"/>
    <mergeCell ref="B2:L2"/>
    <mergeCell ref="B3:L3"/>
    <mergeCell ref="B4:L4"/>
    <mergeCell ref="B5:L5"/>
    <mergeCell ref="B6:L6"/>
  </mergeCells>
  <pageMargins left="0.25" right="0.26" top="1.2" bottom="0.75" header="0.3" footer="0.3"/>
  <pageSetup paperSize="9" scale="8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9"/>
  <sheetViews>
    <sheetView view="pageBreakPreview" zoomScale="60" workbookViewId="0">
      <selection activeCell="A22" sqref="A22:C24"/>
    </sheetView>
  </sheetViews>
  <sheetFormatPr defaultRowHeight="15"/>
  <cols>
    <col min="1" max="1" width="9.7109375" customWidth="1"/>
    <col min="2" max="2" width="32" bestFit="1" customWidth="1"/>
    <col min="3" max="3" width="32.7109375" customWidth="1"/>
    <col min="4" max="4" width="4.42578125" customWidth="1"/>
    <col min="5" max="5" width="26.85546875" customWidth="1"/>
    <col min="6" max="6" width="44.28515625" customWidth="1"/>
    <col min="7" max="7" width="6.28515625" customWidth="1"/>
  </cols>
  <sheetData>
    <row r="1" spans="1:6" ht="61.9" customHeight="1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88</v>
      </c>
      <c r="B4" s="40"/>
      <c r="C4" s="40"/>
      <c r="D4" s="41"/>
      <c r="E4" s="41"/>
      <c r="F4" s="71" t="s">
        <v>86</v>
      </c>
    </row>
    <row r="5" spans="1:6" ht="24" thickBot="1">
      <c r="A5" s="39"/>
      <c r="B5" s="4"/>
      <c r="C5" s="4"/>
      <c r="D5" s="4"/>
      <c r="E5" s="4"/>
      <c r="F5" s="72" t="s">
        <v>87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1</v>
      </c>
      <c r="B9" s="1068"/>
      <c r="C9" s="1069"/>
      <c r="D9" s="8"/>
      <c r="E9" s="1067" t="s">
        <v>90</v>
      </c>
      <c r="F9" s="1069"/>
    </row>
    <row r="10" spans="1:6" ht="23.25">
      <c r="A10" s="1070" t="s">
        <v>2</v>
      </c>
      <c r="B10" s="1071"/>
      <c r="C10" s="1072"/>
      <c r="D10" s="7"/>
      <c r="E10" s="1073" t="s">
        <v>91</v>
      </c>
      <c r="F10" s="1074"/>
    </row>
    <row r="11" spans="1:6" ht="23.25">
      <c r="A11" s="1070" t="s">
        <v>3</v>
      </c>
      <c r="B11" s="1071"/>
      <c r="C11" s="1072"/>
      <c r="D11" s="7"/>
      <c r="E11" s="1073" t="s">
        <v>92</v>
      </c>
      <c r="F11" s="1074"/>
    </row>
    <row r="12" spans="1:6" ht="23.25">
      <c r="A12" s="1070" t="s">
        <v>14</v>
      </c>
      <c r="B12" s="1071"/>
      <c r="C12" s="1072"/>
      <c r="D12" s="7"/>
      <c r="E12" s="1073" t="s">
        <v>93</v>
      </c>
      <c r="F12" s="1074"/>
    </row>
    <row r="13" spans="1:6" s="1" customFormat="1" ht="23.25">
      <c r="A13" s="1070" t="s">
        <v>4</v>
      </c>
      <c r="B13" s="1071"/>
      <c r="C13" s="1072"/>
      <c r="D13" s="9"/>
      <c r="E13" s="1073" t="s">
        <v>94</v>
      </c>
      <c r="F13" s="1074"/>
    </row>
    <row r="14" spans="1:6" s="1" customFormat="1" ht="23.25">
      <c r="A14" s="52" t="s">
        <v>96</v>
      </c>
      <c r="B14" s="53"/>
      <c r="C14" s="54"/>
      <c r="D14" s="9"/>
      <c r="E14" s="1070" t="s">
        <v>95</v>
      </c>
      <c r="F14" s="1072"/>
    </row>
    <row r="15" spans="1:6" s="1" customFormat="1" ht="24" thickBot="1">
      <c r="A15" s="52" t="s">
        <v>89</v>
      </c>
      <c r="B15" s="53"/>
      <c r="C15" s="54"/>
      <c r="D15" s="9"/>
      <c r="E15" s="79"/>
      <c r="F15" s="80"/>
    </row>
    <row r="16" spans="1:6" ht="24" thickBot="1">
      <c r="A16" s="1077" t="s">
        <v>5</v>
      </c>
      <c r="B16" s="1078"/>
      <c r="C16" s="1079"/>
      <c r="D16" s="10"/>
      <c r="E16" s="1077" t="s">
        <v>106</v>
      </c>
      <c r="F16" s="1079"/>
    </row>
    <row r="17" spans="1:7" ht="3.4" customHeight="1">
      <c r="A17" s="60"/>
      <c r="B17" s="61"/>
      <c r="C17" s="61"/>
      <c r="D17" s="61"/>
      <c r="E17" s="61"/>
      <c r="F17" s="62"/>
    </row>
    <row r="18" spans="1:7" ht="42" customHeight="1">
      <c r="A18" s="63" t="s">
        <v>8</v>
      </c>
      <c r="B18" s="14" t="s">
        <v>9</v>
      </c>
      <c r="C18" s="14" t="s">
        <v>25</v>
      </c>
      <c r="D18" s="1058" t="s">
        <v>28</v>
      </c>
      <c r="E18" s="1058"/>
      <c r="F18" s="64" t="s">
        <v>10</v>
      </c>
    </row>
    <row r="19" spans="1:7" ht="52.9" customHeight="1">
      <c r="A19" s="65">
        <v>1</v>
      </c>
      <c r="B19" s="74" t="s">
        <v>97</v>
      </c>
      <c r="C19" s="73" t="s">
        <v>98</v>
      </c>
      <c r="D19" s="1089" t="s">
        <v>99</v>
      </c>
      <c r="E19" s="1089"/>
      <c r="F19" s="75" t="s">
        <v>100</v>
      </c>
      <c r="G19" s="2"/>
    </row>
    <row r="20" spans="1:7" ht="43.5" customHeight="1">
      <c r="A20" s="1081"/>
      <c r="B20" s="1053"/>
      <c r="C20" s="1054"/>
      <c r="D20" s="1045" t="s">
        <v>105</v>
      </c>
      <c r="E20" s="1046"/>
      <c r="F20" s="81">
        <v>0</v>
      </c>
    </row>
    <row r="21" spans="1:7" ht="47.65" customHeight="1">
      <c r="A21" s="1081"/>
      <c r="B21" s="1053"/>
      <c r="C21" s="1054"/>
      <c r="D21" s="1040" t="s">
        <v>104</v>
      </c>
      <c r="E21" s="1041"/>
      <c r="F21" s="68" t="s">
        <v>101</v>
      </c>
    </row>
    <row r="22" spans="1:7" ht="48.6" customHeight="1">
      <c r="A22" s="1081"/>
      <c r="B22" s="1053"/>
      <c r="C22" s="1054"/>
      <c r="D22" s="1045" t="s">
        <v>26</v>
      </c>
      <c r="E22" s="1046"/>
      <c r="F22" s="69"/>
    </row>
    <row r="23" spans="1:7" ht="25.9" customHeight="1">
      <c r="A23" s="1081"/>
      <c r="B23" s="1053"/>
      <c r="C23" s="1054"/>
      <c r="D23" s="1043" t="s">
        <v>11</v>
      </c>
      <c r="E23" s="1044"/>
      <c r="F23" s="76">
        <f>20389</f>
        <v>20389</v>
      </c>
    </row>
    <row r="24" spans="1:7" ht="25.9" customHeight="1">
      <c r="A24" s="1081"/>
      <c r="B24" s="1053"/>
      <c r="C24" s="1054"/>
      <c r="D24" s="1043" t="s">
        <v>12</v>
      </c>
      <c r="E24" s="1044"/>
      <c r="F24" s="76">
        <f>20389</f>
        <v>20389</v>
      </c>
    </row>
    <row r="25" spans="1:7" ht="25.9" customHeight="1">
      <c r="A25" s="1081" t="s">
        <v>103</v>
      </c>
      <c r="B25" s="1053"/>
      <c r="C25" s="1054"/>
      <c r="D25" s="1043" t="s">
        <v>27</v>
      </c>
      <c r="E25" s="1044"/>
      <c r="F25" s="68" t="s">
        <v>102</v>
      </c>
    </row>
    <row r="26" spans="1:7" ht="52.9" customHeight="1" thickBot="1">
      <c r="A26" s="1082"/>
      <c r="B26" s="1083"/>
      <c r="C26" s="1084"/>
      <c r="D26" s="1085" t="s">
        <v>13</v>
      </c>
      <c r="E26" s="1086"/>
      <c r="F26" s="77" t="s">
        <v>107</v>
      </c>
    </row>
    <row r="27" spans="1:7" ht="28.5" customHeight="1">
      <c r="A27" s="1087" t="s">
        <v>108</v>
      </c>
      <c r="B27" s="1087"/>
      <c r="C27" s="1087"/>
      <c r="D27" s="1087"/>
      <c r="E27" s="1087"/>
      <c r="F27" s="1087"/>
    </row>
    <row r="28" spans="1:7" ht="16.5" customHeight="1">
      <c r="A28" s="11"/>
      <c r="B28" s="11"/>
      <c r="C28" s="11"/>
      <c r="D28" s="12"/>
      <c r="E28" s="12"/>
      <c r="F28" s="13" t="s">
        <v>22</v>
      </c>
    </row>
    <row r="29" spans="1:7" ht="23.25">
      <c r="A29" s="78" t="s">
        <v>15</v>
      </c>
      <c r="B29" s="78"/>
      <c r="C29" s="78"/>
      <c r="D29" s="78"/>
      <c r="E29" s="78"/>
      <c r="F29" s="78"/>
    </row>
    <row r="30" spans="1:7" ht="18.75" customHeight="1">
      <c r="A30" s="78" t="s">
        <v>17</v>
      </c>
      <c r="B30" s="78"/>
      <c r="C30" s="78"/>
      <c r="D30" s="78"/>
    </row>
    <row r="31" spans="1:7" ht="18.75" customHeight="1">
      <c r="A31" s="78" t="s">
        <v>18</v>
      </c>
      <c r="B31" s="78"/>
      <c r="C31" s="78"/>
      <c r="D31" s="78"/>
    </row>
    <row r="32" spans="1:7" ht="23.25">
      <c r="A32" s="78" t="s">
        <v>16</v>
      </c>
      <c r="B32" s="78"/>
      <c r="C32" s="78"/>
      <c r="D32" s="78"/>
      <c r="E32" s="1090" t="s">
        <v>20</v>
      </c>
      <c r="F32" s="1090"/>
    </row>
    <row r="33" spans="1:6" ht="23.25">
      <c r="A33" s="78" t="s">
        <v>19</v>
      </c>
      <c r="B33" s="78"/>
      <c r="C33" s="78"/>
      <c r="D33" s="78"/>
      <c r="E33" s="1091" t="s">
        <v>21</v>
      </c>
      <c r="F33" s="1091"/>
    </row>
    <row r="34" spans="1:6" ht="23.25">
      <c r="A34" s="78"/>
      <c r="B34" s="78"/>
      <c r="C34" s="78"/>
      <c r="D34" s="78"/>
      <c r="E34" s="78"/>
      <c r="F34" s="78"/>
    </row>
    <row r="35" spans="1:6" ht="23.25">
      <c r="A35" s="78" t="s">
        <v>54</v>
      </c>
      <c r="B35" s="78"/>
      <c r="C35" s="78"/>
      <c r="D35" s="78"/>
      <c r="E35" s="1090" t="s">
        <v>23</v>
      </c>
      <c r="F35" s="1090"/>
    </row>
    <row r="36" spans="1:6" ht="23.25">
      <c r="A36" s="78"/>
      <c r="B36" s="78" t="s">
        <v>55</v>
      </c>
      <c r="C36" s="78"/>
      <c r="D36" s="78"/>
      <c r="E36" s="78"/>
      <c r="F36" s="78"/>
    </row>
    <row r="37" spans="1:6" ht="23.25">
      <c r="A37" s="78"/>
      <c r="B37" s="78"/>
      <c r="C37" s="78"/>
      <c r="D37" s="78"/>
      <c r="E37" s="78"/>
      <c r="F37" s="78"/>
    </row>
    <row r="38" spans="1:6" ht="39.6" customHeight="1">
      <c r="A38" s="78"/>
      <c r="B38" s="78"/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1090" t="s">
        <v>24</v>
      </c>
      <c r="F39" s="1090"/>
    </row>
  </sheetData>
  <mergeCells count="34">
    <mergeCell ref="E35:F35"/>
    <mergeCell ref="E39:F39"/>
    <mergeCell ref="A25:C26"/>
    <mergeCell ref="D25:E25"/>
    <mergeCell ref="D26:E26"/>
    <mergeCell ref="A27:F27"/>
    <mergeCell ref="E32:F32"/>
    <mergeCell ref="E33:F33"/>
    <mergeCell ref="D19:E19"/>
    <mergeCell ref="A20:C21"/>
    <mergeCell ref="D20:E20"/>
    <mergeCell ref="D21:E21"/>
    <mergeCell ref="A22:C24"/>
    <mergeCell ref="D22:E22"/>
    <mergeCell ref="D23:E23"/>
    <mergeCell ref="D24:E24"/>
    <mergeCell ref="D18:E18"/>
    <mergeCell ref="A10:C10"/>
    <mergeCell ref="E10:F10"/>
    <mergeCell ref="A11:C11"/>
    <mergeCell ref="E11:F11"/>
    <mergeCell ref="A12:C12"/>
    <mergeCell ref="E12:F12"/>
    <mergeCell ref="A13:C13"/>
    <mergeCell ref="E13:F13"/>
    <mergeCell ref="E14:F14"/>
    <mergeCell ref="A16:C16"/>
    <mergeCell ref="E16:F16"/>
    <mergeCell ref="A2:F2"/>
    <mergeCell ref="A7:C7"/>
    <mergeCell ref="E7:F7"/>
    <mergeCell ref="E8:F8"/>
    <mergeCell ref="A9:C9"/>
    <mergeCell ref="E9:F9"/>
  </mergeCells>
  <hyperlinks>
    <hyperlink ref="B36" r:id="rId1" display="sanjit.sharma@sarestates.in"/>
  </hyperlinks>
  <printOptions horizontalCentered="1" verticalCentered="1"/>
  <pageMargins left="0" right="0" top="0" bottom="0" header="0" footer="0"/>
  <pageSetup paperSize="9" scale="63" orientation="portrait" r:id="rId2"/>
</worksheet>
</file>

<file path=xl/worksheets/sheet50.xml><?xml version="1.0" encoding="utf-8"?>
<worksheet xmlns="http://schemas.openxmlformats.org/spreadsheetml/2006/main" xmlns:r="http://schemas.openxmlformats.org/officeDocument/2006/relationships">
  <dimension ref="A9:R59"/>
  <sheetViews>
    <sheetView view="pageBreakPreview" zoomScale="60" workbookViewId="0">
      <selection activeCell="C59" sqref="C59"/>
    </sheetView>
  </sheetViews>
  <sheetFormatPr defaultRowHeight="15"/>
  <cols>
    <col min="1" max="1" width="3.28515625" customWidth="1"/>
    <col min="2" max="2" width="20.28515625" customWidth="1"/>
    <col min="3" max="3" width="7.7109375" customWidth="1"/>
    <col min="4" max="4" width="11.42578125" bestFit="1" customWidth="1"/>
    <col min="5" max="5" width="11.42578125" customWidth="1"/>
    <col min="6" max="6" width="6.7109375" customWidth="1"/>
    <col min="7" max="7" width="5.42578125" customWidth="1"/>
    <col min="8" max="8" width="9.7109375" bestFit="1" customWidth="1"/>
    <col min="9" max="9" width="9" customWidth="1"/>
    <col min="10" max="10" width="10.7109375" customWidth="1"/>
    <col min="11" max="11" width="6.85546875" customWidth="1"/>
    <col min="12" max="12" width="10.140625" bestFit="1" customWidth="1"/>
    <col min="13" max="13" width="4.5703125" customWidth="1"/>
    <col min="14" max="14" width="7.7109375" customWidth="1"/>
    <col min="15" max="15" width="5" customWidth="1"/>
    <col min="16" max="16" width="8.85546875" customWidth="1"/>
    <col min="17" max="17" width="8.28515625" customWidth="1"/>
    <col min="18" max="18" width="2.85546875" customWidth="1"/>
    <col min="259" max="259" width="3.28515625" customWidth="1"/>
    <col min="260" max="260" width="20.28515625" customWidth="1"/>
    <col min="261" max="261" width="7.7109375" customWidth="1"/>
    <col min="262" max="262" width="11.42578125" bestFit="1" customWidth="1"/>
    <col min="263" max="263" width="6.7109375" customWidth="1"/>
    <col min="264" max="264" width="5.42578125" customWidth="1"/>
    <col min="265" max="265" width="9" bestFit="1" customWidth="1"/>
    <col min="266" max="266" width="10.7109375" customWidth="1"/>
    <col min="267" max="267" width="6.85546875" customWidth="1"/>
    <col min="268" max="268" width="10.140625" bestFit="1" customWidth="1"/>
    <col min="269" max="269" width="4.5703125" customWidth="1"/>
    <col min="270" max="270" width="7.7109375" customWidth="1"/>
    <col min="271" max="271" width="5" customWidth="1"/>
    <col min="272" max="272" width="8.85546875" customWidth="1"/>
    <col min="273" max="273" width="8.28515625" customWidth="1"/>
    <col min="274" max="274" width="2.85546875" customWidth="1"/>
    <col min="515" max="515" width="3.28515625" customWidth="1"/>
    <col min="516" max="516" width="20.28515625" customWidth="1"/>
    <col min="517" max="517" width="7.7109375" customWidth="1"/>
    <col min="518" max="518" width="11.42578125" bestFit="1" customWidth="1"/>
    <col min="519" max="519" width="6.7109375" customWidth="1"/>
    <col min="520" max="520" width="5.42578125" customWidth="1"/>
    <col min="521" max="521" width="9" bestFit="1" customWidth="1"/>
    <col min="522" max="522" width="10.7109375" customWidth="1"/>
    <col min="523" max="523" width="6.85546875" customWidth="1"/>
    <col min="524" max="524" width="10.140625" bestFit="1" customWidth="1"/>
    <col min="525" max="525" width="4.5703125" customWidth="1"/>
    <col min="526" max="526" width="7.7109375" customWidth="1"/>
    <col min="527" max="527" width="5" customWidth="1"/>
    <col min="528" max="528" width="8.85546875" customWidth="1"/>
    <col min="529" max="529" width="8.28515625" customWidth="1"/>
    <col min="530" max="530" width="2.85546875" customWidth="1"/>
    <col min="771" max="771" width="3.28515625" customWidth="1"/>
    <col min="772" max="772" width="20.28515625" customWidth="1"/>
    <col min="773" max="773" width="7.7109375" customWidth="1"/>
    <col min="774" max="774" width="11.42578125" bestFit="1" customWidth="1"/>
    <col min="775" max="775" width="6.7109375" customWidth="1"/>
    <col min="776" max="776" width="5.42578125" customWidth="1"/>
    <col min="777" max="777" width="9" bestFit="1" customWidth="1"/>
    <col min="778" max="778" width="10.7109375" customWidth="1"/>
    <col min="779" max="779" width="6.85546875" customWidth="1"/>
    <col min="780" max="780" width="10.140625" bestFit="1" customWidth="1"/>
    <col min="781" max="781" width="4.5703125" customWidth="1"/>
    <col min="782" max="782" width="7.7109375" customWidth="1"/>
    <col min="783" max="783" width="5" customWidth="1"/>
    <col min="784" max="784" width="8.85546875" customWidth="1"/>
    <col min="785" max="785" width="8.28515625" customWidth="1"/>
    <col min="786" max="786" width="2.85546875" customWidth="1"/>
    <col min="1027" max="1027" width="3.28515625" customWidth="1"/>
    <col min="1028" max="1028" width="20.28515625" customWidth="1"/>
    <col min="1029" max="1029" width="7.7109375" customWidth="1"/>
    <col min="1030" max="1030" width="11.42578125" bestFit="1" customWidth="1"/>
    <col min="1031" max="1031" width="6.7109375" customWidth="1"/>
    <col min="1032" max="1032" width="5.42578125" customWidth="1"/>
    <col min="1033" max="1033" width="9" bestFit="1" customWidth="1"/>
    <col min="1034" max="1034" width="10.7109375" customWidth="1"/>
    <col min="1035" max="1035" width="6.85546875" customWidth="1"/>
    <col min="1036" max="1036" width="10.140625" bestFit="1" customWidth="1"/>
    <col min="1037" max="1037" width="4.5703125" customWidth="1"/>
    <col min="1038" max="1038" width="7.7109375" customWidth="1"/>
    <col min="1039" max="1039" width="5" customWidth="1"/>
    <col min="1040" max="1040" width="8.85546875" customWidth="1"/>
    <col min="1041" max="1041" width="8.28515625" customWidth="1"/>
    <col min="1042" max="1042" width="2.85546875" customWidth="1"/>
    <col min="1283" max="1283" width="3.28515625" customWidth="1"/>
    <col min="1284" max="1284" width="20.28515625" customWidth="1"/>
    <col min="1285" max="1285" width="7.7109375" customWidth="1"/>
    <col min="1286" max="1286" width="11.42578125" bestFit="1" customWidth="1"/>
    <col min="1287" max="1287" width="6.7109375" customWidth="1"/>
    <col min="1288" max="1288" width="5.42578125" customWidth="1"/>
    <col min="1289" max="1289" width="9" bestFit="1" customWidth="1"/>
    <col min="1290" max="1290" width="10.7109375" customWidth="1"/>
    <col min="1291" max="1291" width="6.85546875" customWidth="1"/>
    <col min="1292" max="1292" width="10.140625" bestFit="1" customWidth="1"/>
    <col min="1293" max="1293" width="4.5703125" customWidth="1"/>
    <col min="1294" max="1294" width="7.7109375" customWidth="1"/>
    <col min="1295" max="1295" width="5" customWidth="1"/>
    <col min="1296" max="1296" width="8.85546875" customWidth="1"/>
    <col min="1297" max="1297" width="8.28515625" customWidth="1"/>
    <col min="1298" max="1298" width="2.85546875" customWidth="1"/>
    <col min="1539" max="1539" width="3.28515625" customWidth="1"/>
    <col min="1540" max="1540" width="20.28515625" customWidth="1"/>
    <col min="1541" max="1541" width="7.7109375" customWidth="1"/>
    <col min="1542" max="1542" width="11.42578125" bestFit="1" customWidth="1"/>
    <col min="1543" max="1543" width="6.7109375" customWidth="1"/>
    <col min="1544" max="1544" width="5.42578125" customWidth="1"/>
    <col min="1545" max="1545" width="9" bestFit="1" customWidth="1"/>
    <col min="1546" max="1546" width="10.7109375" customWidth="1"/>
    <col min="1547" max="1547" width="6.85546875" customWidth="1"/>
    <col min="1548" max="1548" width="10.140625" bestFit="1" customWidth="1"/>
    <col min="1549" max="1549" width="4.5703125" customWidth="1"/>
    <col min="1550" max="1550" width="7.7109375" customWidth="1"/>
    <col min="1551" max="1551" width="5" customWidth="1"/>
    <col min="1552" max="1552" width="8.85546875" customWidth="1"/>
    <col min="1553" max="1553" width="8.28515625" customWidth="1"/>
    <col min="1554" max="1554" width="2.85546875" customWidth="1"/>
    <col min="1795" max="1795" width="3.28515625" customWidth="1"/>
    <col min="1796" max="1796" width="20.28515625" customWidth="1"/>
    <col min="1797" max="1797" width="7.7109375" customWidth="1"/>
    <col min="1798" max="1798" width="11.42578125" bestFit="1" customWidth="1"/>
    <col min="1799" max="1799" width="6.7109375" customWidth="1"/>
    <col min="1800" max="1800" width="5.42578125" customWidth="1"/>
    <col min="1801" max="1801" width="9" bestFit="1" customWidth="1"/>
    <col min="1802" max="1802" width="10.7109375" customWidth="1"/>
    <col min="1803" max="1803" width="6.85546875" customWidth="1"/>
    <col min="1804" max="1804" width="10.140625" bestFit="1" customWidth="1"/>
    <col min="1805" max="1805" width="4.5703125" customWidth="1"/>
    <col min="1806" max="1806" width="7.7109375" customWidth="1"/>
    <col min="1807" max="1807" width="5" customWidth="1"/>
    <col min="1808" max="1808" width="8.85546875" customWidth="1"/>
    <col min="1809" max="1809" width="8.28515625" customWidth="1"/>
    <col min="1810" max="1810" width="2.85546875" customWidth="1"/>
    <col min="2051" max="2051" width="3.28515625" customWidth="1"/>
    <col min="2052" max="2052" width="20.28515625" customWidth="1"/>
    <col min="2053" max="2053" width="7.7109375" customWidth="1"/>
    <col min="2054" max="2054" width="11.42578125" bestFit="1" customWidth="1"/>
    <col min="2055" max="2055" width="6.7109375" customWidth="1"/>
    <col min="2056" max="2056" width="5.42578125" customWidth="1"/>
    <col min="2057" max="2057" width="9" bestFit="1" customWidth="1"/>
    <col min="2058" max="2058" width="10.7109375" customWidth="1"/>
    <col min="2059" max="2059" width="6.85546875" customWidth="1"/>
    <col min="2060" max="2060" width="10.140625" bestFit="1" customWidth="1"/>
    <col min="2061" max="2061" width="4.5703125" customWidth="1"/>
    <col min="2062" max="2062" width="7.7109375" customWidth="1"/>
    <col min="2063" max="2063" width="5" customWidth="1"/>
    <col min="2064" max="2064" width="8.85546875" customWidth="1"/>
    <col min="2065" max="2065" width="8.28515625" customWidth="1"/>
    <col min="2066" max="2066" width="2.85546875" customWidth="1"/>
    <col min="2307" max="2307" width="3.28515625" customWidth="1"/>
    <col min="2308" max="2308" width="20.28515625" customWidth="1"/>
    <col min="2309" max="2309" width="7.7109375" customWidth="1"/>
    <col min="2310" max="2310" width="11.42578125" bestFit="1" customWidth="1"/>
    <col min="2311" max="2311" width="6.7109375" customWidth="1"/>
    <col min="2312" max="2312" width="5.42578125" customWidth="1"/>
    <col min="2313" max="2313" width="9" bestFit="1" customWidth="1"/>
    <col min="2314" max="2314" width="10.7109375" customWidth="1"/>
    <col min="2315" max="2315" width="6.85546875" customWidth="1"/>
    <col min="2316" max="2316" width="10.140625" bestFit="1" customWidth="1"/>
    <col min="2317" max="2317" width="4.5703125" customWidth="1"/>
    <col min="2318" max="2318" width="7.7109375" customWidth="1"/>
    <col min="2319" max="2319" width="5" customWidth="1"/>
    <col min="2320" max="2320" width="8.85546875" customWidth="1"/>
    <col min="2321" max="2321" width="8.28515625" customWidth="1"/>
    <col min="2322" max="2322" width="2.85546875" customWidth="1"/>
    <col min="2563" max="2563" width="3.28515625" customWidth="1"/>
    <col min="2564" max="2564" width="20.28515625" customWidth="1"/>
    <col min="2565" max="2565" width="7.7109375" customWidth="1"/>
    <col min="2566" max="2566" width="11.42578125" bestFit="1" customWidth="1"/>
    <col min="2567" max="2567" width="6.7109375" customWidth="1"/>
    <col min="2568" max="2568" width="5.42578125" customWidth="1"/>
    <col min="2569" max="2569" width="9" bestFit="1" customWidth="1"/>
    <col min="2570" max="2570" width="10.7109375" customWidth="1"/>
    <col min="2571" max="2571" width="6.85546875" customWidth="1"/>
    <col min="2572" max="2572" width="10.140625" bestFit="1" customWidth="1"/>
    <col min="2573" max="2573" width="4.5703125" customWidth="1"/>
    <col min="2574" max="2574" width="7.7109375" customWidth="1"/>
    <col min="2575" max="2575" width="5" customWidth="1"/>
    <col min="2576" max="2576" width="8.85546875" customWidth="1"/>
    <col min="2577" max="2577" width="8.28515625" customWidth="1"/>
    <col min="2578" max="2578" width="2.85546875" customWidth="1"/>
    <col min="2819" max="2819" width="3.28515625" customWidth="1"/>
    <col min="2820" max="2820" width="20.28515625" customWidth="1"/>
    <col min="2821" max="2821" width="7.7109375" customWidth="1"/>
    <col min="2822" max="2822" width="11.42578125" bestFit="1" customWidth="1"/>
    <col min="2823" max="2823" width="6.7109375" customWidth="1"/>
    <col min="2824" max="2824" width="5.42578125" customWidth="1"/>
    <col min="2825" max="2825" width="9" bestFit="1" customWidth="1"/>
    <col min="2826" max="2826" width="10.7109375" customWidth="1"/>
    <col min="2827" max="2827" width="6.85546875" customWidth="1"/>
    <col min="2828" max="2828" width="10.140625" bestFit="1" customWidth="1"/>
    <col min="2829" max="2829" width="4.5703125" customWidth="1"/>
    <col min="2830" max="2830" width="7.7109375" customWidth="1"/>
    <col min="2831" max="2831" width="5" customWidth="1"/>
    <col min="2832" max="2832" width="8.85546875" customWidth="1"/>
    <col min="2833" max="2833" width="8.28515625" customWidth="1"/>
    <col min="2834" max="2834" width="2.85546875" customWidth="1"/>
    <col min="3075" max="3075" width="3.28515625" customWidth="1"/>
    <col min="3076" max="3076" width="20.28515625" customWidth="1"/>
    <col min="3077" max="3077" width="7.7109375" customWidth="1"/>
    <col min="3078" max="3078" width="11.42578125" bestFit="1" customWidth="1"/>
    <col min="3079" max="3079" width="6.7109375" customWidth="1"/>
    <col min="3080" max="3080" width="5.42578125" customWidth="1"/>
    <col min="3081" max="3081" width="9" bestFit="1" customWidth="1"/>
    <col min="3082" max="3082" width="10.7109375" customWidth="1"/>
    <col min="3083" max="3083" width="6.85546875" customWidth="1"/>
    <col min="3084" max="3084" width="10.140625" bestFit="1" customWidth="1"/>
    <col min="3085" max="3085" width="4.5703125" customWidth="1"/>
    <col min="3086" max="3086" width="7.7109375" customWidth="1"/>
    <col min="3087" max="3087" width="5" customWidth="1"/>
    <col min="3088" max="3088" width="8.85546875" customWidth="1"/>
    <col min="3089" max="3089" width="8.28515625" customWidth="1"/>
    <col min="3090" max="3090" width="2.85546875" customWidth="1"/>
    <col min="3331" max="3331" width="3.28515625" customWidth="1"/>
    <col min="3332" max="3332" width="20.28515625" customWidth="1"/>
    <col min="3333" max="3333" width="7.7109375" customWidth="1"/>
    <col min="3334" max="3334" width="11.42578125" bestFit="1" customWidth="1"/>
    <col min="3335" max="3335" width="6.7109375" customWidth="1"/>
    <col min="3336" max="3336" width="5.42578125" customWidth="1"/>
    <col min="3337" max="3337" width="9" bestFit="1" customWidth="1"/>
    <col min="3338" max="3338" width="10.7109375" customWidth="1"/>
    <col min="3339" max="3339" width="6.85546875" customWidth="1"/>
    <col min="3340" max="3340" width="10.140625" bestFit="1" customWidth="1"/>
    <col min="3341" max="3341" width="4.5703125" customWidth="1"/>
    <col min="3342" max="3342" width="7.7109375" customWidth="1"/>
    <col min="3343" max="3343" width="5" customWidth="1"/>
    <col min="3344" max="3344" width="8.85546875" customWidth="1"/>
    <col min="3345" max="3345" width="8.28515625" customWidth="1"/>
    <col min="3346" max="3346" width="2.85546875" customWidth="1"/>
    <col min="3587" max="3587" width="3.28515625" customWidth="1"/>
    <col min="3588" max="3588" width="20.28515625" customWidth="1"/>
    <col min="3589" max="3589" width="7.7109375" customWidth="1"/>
    <col min="3590" max="3590" width="11.42578125" bestFit="1" customWidth="1"/>
    <col min="3591" max="3591" width="6.7109375" customWidth="1"/>
    <col min="3592" max="3592" width="5.42578125" customWidth="1"/>
    <col min="3593" max="3593" width="9" bestFit="1" customWidth="1"/>
    <col min="3594" max="3594" width="10.7109375" customWidth="1"/>
    <col min="3595" max="3595" width="6.85546875" customWidth="1"/>
    <col min="3596" max="3596" width="10.140625" bestFit="1" customWidth="1"/>
    <col min="3597" max="3597" width="4.5703125" customWidth="1"/>
    <col min="3598" max="3598" width="7.7109375" customWidth="1"/>
    <col min="3599" max="3599" width="5" customWidth="1"/>
    <col min="3600" max="3600" width="8.85546875" customWidth="1"/>
    <col min="3601" max="3601" width="8.28515625" customWidth="1"/>
    <col min="3602" max="3602" width="2.85546875" customWidth="1"/>
    <col min="3843" max="3843" width="3.28515625" customWidth="1"/>
    <col min="3844" max="3844" width="20.28515625" customWidth="1"/>
    <col min="3845" max="3845" width="7.7109375" customWidth="1"/>
    <col min="3846" max="3846" width="11.42578125" bestFit="1" customWidth="1"/>
    <col min="3847" max="3847" width="6.7109375" customWidth="1"/>
    <col min="3848" max="3848" width="5.42578125" customWidth="1"/>
    <col min="3849" max="3849" width="9" bestFit="1" customWidth="1"/>
    <col min="3850" max="3850" width="10.7109375" customWidth="1"/>
    <col min="3851" max="3851" width="6.85546875" customWidth="1"/>
    <col min="3852" max="3852" width="10.140625" bestFit="1" customWidth="1"/>
    <col min="3853" max="3853" width="4.5703125" customWidth="1"/>
    <col min="3854" max="3854" width="7.7109375" customWidth="1"/>
    <col min="3855" max="3855" width="5" customWidth="1"/>
    <col min="3856" max="3856" width="8.85546875" customWidth="1"/>
    <col min="3857" max="3857" width="8.28515625" customWidth="1"/>
    <col min="3858" max="3858" width="2.85546875" customWidth="1"/>
    <col min="4099" max="4099" width="3.28515625" customWidth="1"/>
    <col min="4100" max="4100" width="20.28515625" customWidth="1"/>
    <col min="4101" max="4101" width="7.7109375" customWidth="1"/>
    <col min="4102" max="4102" width="11.42578125" bestFit="1" customWidth="1"/>
    <col min="4103" max="4103" width="6.7109375" customWidth="1"/>
    <col min="4104" max="4104" width="5.42578125" customWidth="1"/>
    <col min="4105" max="4105" width="9" bestFit="1" customWidth="1"/>
    <col min="4106" max="4106" width="10.7109375" customWidth="1"/>
    <col min="4107" max="4107" width="6.85546875" customWidth="1"/>
    <col min="4108" max="4108" width="10.140625" bestFit="1" customWidth="1"/>
    <col min="4109" max="4109" width="4.5703125" customWidth="1"/>
    <col min="4110" max="4110" width="7.7109375" customWidth="1"/>
    <col min="4111" max="4111" width="5" customWidth="1"/>
    <col min="4112" max="4112" width="8.85546875" customWidth="1"/>
    <col min="4113" max="4113" width="8.28515625" customWidth="1"/>
    <col min="4114" max="4114" width="2.85546875" customWidth="1"/>
    <col min="4355" max="4355" width="3.28515625" customWidth="1"/>
    <col min="4356" max="4356" width="20.28515625" customWidth="1"/>
    <col min="4357" max="4357" width="7.7109375" customWidth="1"/>
    <col min="4358" max="4358" width="11.42578125" bestFit="1" customWidth="1"/>
    <col min="4359" max="4359" width="6.7109375" customWidth="1"/>
    <col min="4360" max="4360" width="5.42578125" customWidth="1"/>
    <col min="4361" max="4361" width="9" bestFit="1" customWidth="1"/>
    <col min="4362" max="4362" width="10.7109375" customWidth="1"/>
    <col min="4363" max="4363" width="6.85546875" customWidth="1"/>
    <col min="4364" max="4364" width="10.140625" bestFit="1" customWidth="1"/>
    <col min="4365" max="4365" width="4.5703125" customWidth="1"/>
    <col min="4366" max="4366" width="7.7109375" customWidth="1"/>
    <col min="4367" max="4367" width="5" customWidth="1"/>
    <col min="4368" max="4368" width="8.85546875" customWidth="1"/>
    <col min="4369" max="4369" width="8.28515625" customWidth="1"/>
    <col min="4370" max="4370" width="2.85546875" customWidth="1"/>
    <col min="4611" max="4611" width="3.28515625" customWidth="1"/>
    <col min="4612" max="4612" width="20.28515625" customWidth="1"/>
    <col min="4613" max="4613" width="7.7109375" customWidth="1"/>
    <col min="4614" max="4614" width="11.42578125" bestFit="1" customWidth="1"/>
    <col min="4615" max="4615" width="6.7109375" customWidth="1"/>
    <col min="4616" max="4616" width="5.42578125" customWidth="1"/>
    <col min="4617" max="4617" width="9" bestFit="1" customWidth="1"/>
    <col min="4618" max="4618" width="10.7109375" customWidth="1"/>
    <col min="4619" max="4619" width="6.85546875" customWidth="1"/>
    <col min="4620" max="4620" width="10.140625" bestFit="1" customWidth="1"/>
    <col min="4621" max="4621" width="4.5703125" customWidth="1"/>
    <col min="4622" max="4622" width="7.7109375" customWidth="1"/>
    <col min="4623" max="4623" width="5" customWidth="1"/>
    <col min="4624" max="4624" width="8.85546875" customWidth="1"/>
    <col min="4625" max="4625" width="8.28515625" customWidth="1"/>
    <col min="4626" max="4626" width="2.85546875" customWidth="1"/>
    <col min="4867" max="4867" width="3.28515625" customWidth="1"/>
    <col min="4868" max="4868" width="20.28515625" customWidth="1"/>
    <col min="4869" max="4869" width="7.7109375" customWidth="1"/>
    <col min="4870" max="4870" width="11.42578125" bestFit="1" customWidth="1"/>
    <col min="4871" max="4871" width="6.7109375" customWidth="1"/>
    <col min="4872" max="4872" width="5.42578125" customWidth="1"/>
    <col min="4873" max="4873" width="9" bestFit="1" customWidth="1"/>
    <col min="4874" max="4874" width="10.7109375" customWidth="1"/>
    <col min="4875" max="4875" width="6.85546875" customWidth="1"/>
    <col min="4876" max="4876" width="10.140625" bestFit="1" customWidth="1"/>
    <col min="4877" max="4877" width="4.5703125" customWidth="1"/>
    <col min="4878" max="4878" width="7.7109375" customWidth="1"/>
    <col min="4879" max="4879" width="5" customWidth="1"/>
    <col min="4880" max="4880" width="8.85546875" customWidth="1"/>
    <col min="4881" max="4881" width="8.28515625" customWidth="1"/>
    <col min="4882" max="4882" width="2.85546875" customWidth="1"/>
    <col min="5123" max="5123" width="3.28515625" customWidth="1"/>
    <col min="5124" max="5124" width="20.28515625" customWidth="1"/>
    <col min="5125" max="5125" width="7.7109375" customWidth="1"/>
    <col min="5126" max="5126" width="11.42578125" bestFit="1" customWidth="1"/>
    <col min="5127" max="5127" width="6.7109375" customWidth="1"/>
    <col min="5128" max="5128" width="5.42578125" customWidth="1"/>
    <col min="5129" max="5129" width="9" bestFit="1" customWidth="1"/>
    <col min="5130" max="5130" width="10.7109375" customWidth="1"/>
    <col min="5131" max="5131" width="6.85546875" customWidth="1"/>
    <col min="5132" max="5132" width="10.140625" bestFit="1" customWidth="1"/>
    <col min="5133" max="5133" width="4.5703125" customWidth="1"/>
    <col min="5134" max="5134" width="7.7109375" customWidth="1"/>
    <col min="5135" max="5135" width="5" customWidth="1"/>
    <col min="5136" max="5136" width="8.85546875" customWidth="1"/>
    <col min="5137" max="5137" width="8.28515625" customWidth="1"/>
    <col min="5138" max="5138" width="2.85546875" customWidth="1"/>
    <col min="5379" max="5379" width="3.28515625" customWidth="1"/>
    <col min="5380" max="5380" width="20.28515625" customWidth="1"/>
    <col min="5381" max="5381" width="7.7109375" customWidth="1"/>
    <col min="5382" max="5382" width="11.42578125" bestFit="1" customWidth="1"/>
    <col min="5383" max="5383" width="6.7109375" customWidth="1"/>
    <col min="5384" max="5384" width="5.42578125" customWidth="1"/>
    <col min="5385" max="5385" width="9" bestFit="1" customWidth="1"/>
    <col min="5386" max="5386" width="10.7109375" customWidth="1"/>
    <col min="5387" max="5387" width="6.85546875" customWidth="1"/>
    <col min="5388" max="5388" width="10.140625" bestFit="1" customWidth="1"/>
    <col min="5389" max="5389" width="4.5703125" customWidth="1"/>
    <col min="5390" max="5390" width="7.7109375" customWidth="1"/>
    <col min="5391" max="5391" width="5" customWidth="1"/>
    <col min="5392" max="5392" width="8.85546875" customWidth="1"/>
    <col min="5393" max="5393" width="8.28515625" customWidth="1"/>
    <col min="5394" max="5394" width="2.85546875" customWidth="1"/>
    <col min="5635" max="5635" width="3.28515625" customWidth="1"/>
    <col min="5636" max="5636" width="20.28515625" customWidth="1"/>
    <col min="5637" max="5637" width="7.7109375" customWidth="1"/>
    <col min="5638" max="5638" width="11.42578125" bestFit="1" customWidth="1"/>
    <col min="5639" max="5639" width="6.7109375" customWidth="1"/>
    <col min="5640" max="5640" width="5.42578125" customWidth="1"/>
    <col min="5641" max="5641" width="9" bestFit="1" customWidth="1"/>
    <col min="5642" max="5642" width="10.7109375" customWidth="1"/>
    <col min="5643" max="5643" width="6.85546875" customWidth="1"/>
    <col min="5644" max="5644" width="10.140625" bestFit="1" customWidth="1"/>
    <col min="5645" max="5645" width="4.5703125" customWidth="1"/>
    <col min="5646" max="5646" width="7.7109375" customWidth="1"/>
    <col min="5647" max="5647" width="5" customWidth="1"/>
    <col min="5648" max="5648" width="8.85546875" customWidth="1"/>
    <col min="5649" max="5649" width="8.28515625" customWidth="1"/>
    <col min="5650" max="5650" width="2.85546875" customWidth="1"/>
    <col min="5891" max="5891" width="3.28515625" customWidth="1"/>
    <col min="5892" max="5892" width="20.28515625" customWidth="1"/>
    <col min="5893" max="5893" width="7.7109375" customWidth="1"/>
    <col min="5894" max="5894" width="11.42578125" bestFit="1" customWidth="1"/>
    <col min="5895" max="5895" width="6.7109375" customWidth="1"/>
    <col min="5896" max="5896" width="5.42578125" customWidth="1"/>
    <col min="5897" max="5897" width="9" bestFit="1" customWidth="1"/>
    <col min="5898" max="5898" width="10.7109375" customWidth="1"/>
    <col min="5899" max="5899" width="6.85546875" customWidth="1"/>
    <col min="5900" max="5900" width="10.140625" bestFit="1" customWidth="1"/>
    <col min="5901" max="5901" width="4.5703125" customWidth="1"/>
    <col min="5902" max="5902" width="7.7109375" customWidth="1"/>
    <col min="5903" max="5903" width="5" customWidth="1"/>
    <col min="5904" max="5904" width="8.85546875" customWidth="1"/>
    <col min="5905" max="5905" width="8.28515625" customWidth="1"/>
    <col min="5906" max="5906" width="2.85546875" customWidth="1"/>
    <col min="6147" max="6147" width="3.28515625" customWidth="1"/>
    <col min="6148" max="6148" width="20.28515625" customWidth="1"/>
    <col min="6149" max="6149" width="7.7109375" customWidth="1"/>
    <col min="6150" max="6150" width="11.42578125" bestFit="1" customWidth="1"/>
    <col min="6151" max="6151" width="6.7109375" customWidth="1"/>
    <col min="6152" max="6152" width="5.42578125" customWidth="1"/>
    <col min="6153" max="6153" width="9" bestFit="1" customWidth="1"/>
    <col min="6154" max="6154" width="10.7109375" customWidth="1"/>
    <col min="6155" max="6155" width="6.85546875" customWidth="1"/>
    <col min="6156" max="6156" width="10.140625" bestFit="1" customWidth="1"/>
    <col min="6157" max="6157" width="4.5703125" customWidth="1"/>
    <col min="6158" max="6158" width="7.7109375" customWidth="1"/>
    <col min="6159" max="6159" width="5" customWidth="1"/>
    <col min="6160" max="6160" width="8.85546875" customWidth="1"/>
    <col min="6161" max="6161" width="8.28515625" customWidth="1"/>
    <col min="6162" max="6162" width="2.85546875" customWidth="1"/>
    <col min="6403" max="6403" width="3.28515625" customWidth="1"/>
    <col min="6404" max="6404" width="20.28515625" customWidth="1"/>
    <col min="6405" max="6405" width="7.7109375" customWidth="1"/>
    <col min="6406" max="6406" width="11.42578125" bestFit="1" customWidth="1"/>
    <col min="6407" max="6407" width="6.7109375" customWidth="1"/>
    <col min="6408" max="6408" width="5.42578125" customWidth="1"/>
    <col min="6409" max="6409" width="9" bestFit="1" customWidth="1"/>
    <col min="6410" max="6410" width="10.7109375" customWidth="1"/>
    <col min="6411" max="6411" width="6.85546875" customWidth="1"/>
    <col min="6412" max="6412" width="10.140625" bestFit="1" customWidth="1"/>
    <col min="6413" max="6413" width="4.5703125" customWidth="1"/>
    <col min="6414" max="6414" width="7.7109375" customWidth="1"/>
    <col min="6415" max="6415" width="5" customWidth="1"/>
    <col min="6416" max="6416" width="8.85546875" customWidth="1"/>
    <col min="6417" max="6417" width="8.28515625" customWidth="1"/>
    <col min="6418" max="6418" width="2.85546875" customWidth="1"/>
    <col min="6659" max="6659" width="3.28515625" customWidth="1"/>
    <col min="6660" max="6660" width="20.28515625" customWidth="1"/>
    <col min="6661" max="6661" width="7.7109375" customWidth="1"/>
    <col min="6662" max="6662" width="11.42578125" bestFit="1" customWidth="1"/>
    <col min="6663" max="6663" width="6.7109375" customWidth="1"/>
    <col min="6664" max="6664" width="5.42578125" customWidth="1"/>
    <col min="6665" max="6665" width="9" bestFit="1" customWidth="1"/>
    <col min="6666" max="6666" width="10.7109375" customWidth="1"/>
    <col min="6667" max="6667" width="6.85546875" customWidth="1"/>
    <col min="6668" max="6668" width="10.140625" bestFit="1" customWidth="1"/>
    <col min="6669" max="6669" width="4.5703125" customWidth="1"/>
    <col min="6670" max="6670" width="7.7109375" customWidth="1"/>
    <col min="6671" max="6671" width="5" customWidth="1"/>
    <col min="6672" max="6672" width="8.85546875" customWidth="1"/>
    <col min="6673" max="6673" width="8.28515625" customWidth="1"/>
    <col min="6674" max="6674" width="2.85546875" customWidth="1"/>
    <col min="6915" max="6915" width="3.28515625" customWidth="1"/>
    <col min="6916" max="6916" width="20.28515625" customWidth="1"/>
    <col min="6917" max="6917" width="7.7109375" customWidth="1"/>
    <col min="6918" max="6918" width="11.42578125" bestFit="1" customWidth="1"/>
    <col min="6919" max="6919" width="6.7109375" customWidth="1"/>
    <col min="6920" max="6920" width="5.42578125" customWidth="1"/>
    <col min="6921" max="6921" width="9" bestFit="1" customWidth="1"/>
    <col min="6922" max="6922" width="10.7109375" customWidth="1"/>
    <col min="6923" max="6923" width="6.85546875" customWidth="1"/>
    <col min="6924" max="6924" width="10.140625" bestFit="1" customWidth="1"/>
    <col min="6925" max="6925" width="4.5703125" customWidth="1"/>
    <col min="6926" max="6926" width="7.7109375" customWidth="1"/>
    <col min="6927" max="6927" width="5" customWidth="1"/>
    <col min="6928" max="6928" width="8.85546875" customWidth="1"/>
    <col min="6929" max="6929" width="8.28515625" customWidth="1"/>
    <col min="6930" max="6930" width="2.85546875" customWidth="1"/>
    <col min="7171" max="7171" width="3.28515625" customWidth="1"/>
    <col min="7172" max="7172" width="20.28515625" customWidth="1"/>
    <col min="7173" max="7173" width="7.7109375" customWidth="1"/>
    <col min="7174" max="7174" width="11.42578125" bestFit="1" customWidth="1"/>
    <col min="7175" max="7175" width="6.7109375" customWidth="1"/>
    <col min="7176" max="7176" width="5.42578125" customWidth="1"/>
    <col min="7177" max="7177" width="9" bestFit="1" customWidth="1"/>
    <col min="7178" max="7178" width="10.7109375" customWidth="1"/>
    <col min="7179" max="7179" width="6.85546875" customWidth="1"/>
    <col min="7180" max="7180" width="10.140625" bestFit="1" customWidth="1"/>
    <col min="7181" max="7181" width="4.5703125" customWidth="1"/>
    <col min="7182" max="7182" width="7.7109375" customWidth="1"/>
    <col min="7183" max="7183" width="5" customWidth="1"/>
    <col min="7184" max="7184" width="8.85546875" customWidth="1"/>
    <col min="7185" max="7185" width="8.28515625" customWidth="1"/>
    <col min="7186" max="7186" width="2.85546875" customWidth="1"/>
    <col min="7427" max="7427" width="3.28515625" customWidth="1"/>
    <col min="7428" max="7428" width="20.28515625" customWidth="1"/>
    <col min="7429" max="7429" width="7.7109375" customWidth="1"/>
    <col min="7430" max="7430" width="11.42578125" bestFit="1" customWidth="1"/>
    <col min="7431" max="7431" width="6.7109375" customWidth="1"/>
    <col min="7432" max="7432" width="5.42578125" customWidth="1"/>
    <col min="7433" max="7433" width="9" bestFit="1" customWidth="1"/>
    <col min="7434" max="7434" width="10.7109375" customWidth="1"/>
    <col min="7435" max="7435" width="6.85546875" customWidth="1"/>
    <col min="7436" max="7436" width="10.140625" bestFit="1" customWidth="1"/>
    <col min="7437" max="7437" width="4.5703125" customWidth="1"/>
    <col min="7438" max="7438" width="7.7109375" customWidth="1"/>
    <col min="7439" max="7439" width="5" customWidth="1"/>
    <col min="7440" max="7440" width="8.85546875" customWidth="1"/>
    <col min="7441" max="7441" width="8.28515625" customWidth="1"/>
    <col min="7442" max="7442" width="2.85546875" customWidth="1"/>
    <col min="7683" max="7683" width="3.28515625" customWidth="1"/>
    <col min="7684" max="7684" width="20.28515625" customWidth="1"/>
    <col min="7685" max="7685" width="7.7109375" customWidth="1"/>
    <col min="7686" max="7686" width="11.42578125" bestFit="1" customWidth="1"/>
    <col min="7687" max="7687" width="6.7109375" customWidth="1"/>
    <col min="7688" max="7688" width="5.42578125" customWidth="1"/>
    <col min="7689" max="7689" width="9" bestFit="1" customWidth="1"/>
    <col min="7690" max="7690" width="10.7109375" customWidth="1"/>
    <col min="7691" max="7691" width="6.85546875" customWidth="1"/>
    <col min="7692" max="7692" width="10.140625" bestFit="1" customWidth="1"/>
    <col min="7693" max="7693" width="4.5703125" customWidth="1"/>
    <col min="7694" max="7694" width="7.7109375" customWidth="1"/>
    <col min="7695" max="7695" width="5" customWidth="1"/>
    <col min="7696" max="7696" width="8.85546875" customWidth="1"/>
    <col min="7697" max="7697" width="8.28515625" customWidth="1"/>
    <col min="7698" max="7698" width="2.85546875" customWidth="1"/>
    <col min="7939" max="7939" width="3.28515625" customWidth="1"/>
    <col min="7940" max="7940" width="20.28515625" customWidth="1"/>
    <col min="7941" max="7941" width="7.7109375" customWidth="1"/>
    <col min="7942" max="7942" width="11.42578125" bestFit="1" customWidth="1"/>
    <col min="7943" max="7943" width="6.7109375" customWidth="1"/>
    <col min="7944" max="7944" width="5.42578125" customWidth="1"/>
    <col min="7945" max="7945" width="9" bestFit="1" customWidth="1"/>
    <col min="7946" max="7946" width="10.7109375" customWidth="1"/>
    <col min="7947" max="7947" width="6.85546875" customWidth="1"/>
    <col min="7948" max="7948" width="10.140625" bestFit="1" customWidth="1"/>
    <col min="7949" max="7949" width="4.5703125" customWidth="1"/>
    <col min="7950" max="7950" width="7.7109375" customWidth="1"/>
    <col min="7951" max="7951" width="5" customWidth="1"/>
    <col min="7952" max="7952" width="8.85546875" customWidth="1"/>
    <col min="7953" max="7953" width="8.28515625" customWidth="1"/>
    <col min="7954" max="7954" width="2.85546875" customWidth="1"/>
    <col min="8195" max="8195" width="3.28515625" customWidth="1"/>
    <col min="8196" max="8196" width="20.28515625" customWidth="1"/>
    <col min="8197" max="8197" width="7.7109375" customWidth="1"/>
    <col min="8198" max="8198" width="11.42578125" bestFit="1" customWidth="1"/>
    <col min="8199" max="8199" width="6.7109375" customWidth="1"/>
    <col min="8200" max="8200" width="5.42578125" customWidth="1"/>
    <col min="8201" max="8201" width="9" bestFit="1" customWidth="1"/>
    <col min="8202" max="8202" width="10.7109375" customWidth="1"/>
    <col min="8203" max="8203" width="6.85546875" customWidth="1"/>
    <col min="8204" max="8204" width="10.140625" bestFit="1" customWidth="1"/>
    <col min="8205" max="8205" width="4.5703125" customWidth="1"/>
    <col min="8206" max="8206" width="7.7109375" customWidth="1"/>
    <col min="8207" max="8207" width="5" customWidth="1"/>
    <col min="8208" max="8208" width="8.85546875" customWidth="1"/>
    <col min="8209" max="8209" width="8.28515625" customWidth="1"/>
    <col min="8210" max="8210" width="2.85546875" customWidth="1"/>
    <col min="8451" max="8451" width="3.28515625" customWidth="1"/>
    <col min="8452" max="8452" width="20.28515625" customWidth="1"/>
    <col min="8453" max="8453" width="7.7109375" customWidth="1"/>
    <col min="8454" max="8454" width="11.42578125" bestFit="1" customWidth="1"/>
    <col min="8455" max="8455" width="6.7109375" customWidth="1"/>
    <col min="8456" max="8456" width="5.42578125" customWidth="1"/>
    <col min="8457" max="8457" width="9" bestFit="1" customWidth="1"/>
    <col min="8458" max="8458" width="10.7109375" customWidth="1"/>
    <col min="8459" max="8459" width="6.85546875" customWidth="1"/>
    <col min="8460" max="8460" width="10.140625" bestFit="1" customWidth="1"/>
    <col min="8461" max="8461" width="4.5703125" customWidth="1"/>
    <col min="8462" max="8462" width="7.7109375" customWidth="1"/>
    <col min="8463" max="8463" width="5" customWidth="1"/>
    <col min="8464" max="8464" width="8.85546875" customWidth="1"/>
    <col min="8465" max="8465" width="8.28515625" customWidth="1"/>
    <col min="8466" max="8466" width="2.85546875" customWidth="1"/>
    <col min="8707" max="8707" width="3.28515625" customWidth="1"/>
    <col min="8708" max="8708" width="20.28515625" customWidth="1"/>
    <col min="8709" max="8709" width="7.7109375" customWidth="1"/>
    <col min="8710" max="8710" width="11.42578125" bestFit="1" customWidth="1"/>
    <col min="8711" max="8711" width="6.7109375" customWidth="1"/>
    <col min="8712" max="8712" width="5.42578125" customWidth="1"/>
    <col min="8713" max="8713" width="9" bestFit="1" customWidth="1"/>
    <col min="8714" max="8714" width="10.7109375" customWidth="1"/>
    <col min="8715" max="8715" width="6.85546875" customWidth="1"/>
    <col min="8716" max="8716" width="10.140625" bestFit="1" customWidth="1"/>
    <col min="8717" max="8717" width="4.5703125" customWidth="1"/>
    <col min="8718" max="8718" width="7.7109375" customWidth="1"/>
    <col min="8719" max="8719" width="5" customWidth="1"/>
    <col min="8720" max="8720" width="8.85546875" customWidth="1"/>
    <col min="8721" max="8721" width="8.28515625" customWidth="1"/>
    <col min="8722" max="8722" width="2.85546875" customWidth="1"/>
    <col min="8963" max="8963" width="3.28515625" customWidth="1"/>
    <col min="8964" max="8964" width="20.28515625" customWidth="1"/>
    <col min="8965" max="8965" width="7.7109375" customWidth="1"/>
    <col min="8966" max="8966" width="11.42578125" bestFit="1" customWidth="1"/>
    <col min="8967" max="8967" width="6.7109375" customWidth="1"/>
    <col min="8968" max="8968" width="5.42578125" customWidth="1"/>
    <col min="8969" max="8969" width="9" bestFit="1" customWidth="1"/>
    <col min="8970" max="8970" width="10.7109375" customWidth="1"/>
    <col min="8971" max="8971" width="6.85546875" customWidth="1"/>
    <col min="8972" max="8972" width="10.140625" bestFit="1" customWidth="1"/>
    <col min="8973" max="8973" width="4.5703125" customWidth="1"/>
    <col min="8974" max="8974" width="7.7109375" customWidth="1"/>
    <col min="8975" max="8975" width="5" customWidth="1"/>
    <col min="8976" max="8976" width="8.85546875" customWidth="1"/>
    <col min="8977" max="8977" width="8.28515625" customWidth="1"/>
    <col min="8978" max="8978" width="2.85546875" customWidth="1"/>
    <col min="9219" max="9219" width="3.28515625" customWidth="1"/>
    <col min="9220" max="9220" width="20.28515625" customWidth="1"/>
    <col min="9221" max="9221" width="7.7109375" customWidth="1"/>
    <col min="9222" max="9222" width="11.42578125" bestFit="1" customWidth="1"/>
    <col min="9223" max="9223" width="6.7109375" customWidth="1"/>
    <col min="9224" max="9224" width="5.42578125" customWidth="1"/>
    <col min="9225" max="9225" width="9" bestFit="1" customWidth="1"/>
    <col min="9226" max="9226" width="10.7109375" customWidth="1"/>
    <col min="9227" max="9227" width="6.85546875" customWidth="1"/>
    <col min="9228" max="9228" width="10.140625" bestFit="1" customWidth="1"/>
    <col min="9229" max="9229" width="4.5703125" customWidth="1"/>
    <col min="9230" max="9230" width="7.7109375" customWidth="1"/>
    <col min="9231" max="9231" width="5" customWidth="1"/>
    <col min="9232" max="9232" width="8.85546875" customWidth="1"/>
    <col min="9233" max="9233" width="8.28515625" customWidth="1"/>
    <col min="9234" max="9234" width="2.85546875" customWidth="1"/>
    <col min="9475" max="9475" width="3.28515625" customWidth="1"/>
    <col min="9476" max="9476" width="20.28515625" customWidth="1"/>
    <col min="9477" max="9477" width="7.7109375" customWidth="1"/>
    <col min="9478" max="9478" width="11.42578125" bestFit="1" customWidth="1"/>
    <col min="9479" max="9479" width="6.7109375" customWidth="1"/>
    <col min="9480" max="9480" width="5.42578125" customWidth="1"/>
    <col min="9481" max="9481" width="9" bestFit="1" customWidth="1"/>
    <col min="9482" max="9482" width="10.7109375" customWidth="1"/>
    <col min="9483" max="9483" width="6.85546875" customWidth="1"/>
    <col min="9484" max="9484" width="10.140625" bestFit="1" customWidth="1"/>
    <col min="9485" max="9485" width="4.5703125" customWidth="1"/>
    <col min="9486" max="9486" width="7.7109375" customWidth="1"/>
    <col min="9487" max="9487" width="5" customWidth="1"/>
    <col min="9488" max="9488" width="8.85546875" customWidth="1"/>
    <col min="9489" max="9489" width="8.28515625" customWidth="1"/>
    <col min="9490" max="9490" width="2.85546875" customWidth="1"/>
    <col min="9731" max="9731" width="3.28515625" customWidth="1"/>
    <col min="9732" max="9732" width="20.28515625" customWidth="1"/>
    <col min="9733" max="9733" width="7.7109375" customWidth="1"/>
    <col min="9734" max="9734" width="11.42578125" bestFit="1" customWidth="1"/>
    <col min="9735" max="9735" width="6.7109375" customWidth="1"/>
    <col min="9736" max="9736" width="5.42578125" customWidth="1"/>
    <col min="9737" max="9737" width="9" bestFit="1" customWidth="1"/>
    <col min="9738" max="9738" width="10.7109375" customWidth="1"/>
    <col min="9739" max="9739" width="6.85546875" customWidth="1"/>
    <col min="9740" max="9740" width="10.140625" bestFit="1" customWidth="1"/>
    <col min="9741" max="9741" width="4.5703125" customWidth="1"/>
    <col min="9742" max="9742" width="7.7109375" customWidth="1"/>
    <col min="9743" max="9743" width="5" customWidth="1"/>
    <col min="9744" max="9744" width="8.85546875" customWidth="1"/>
    <col min="9745" max="9745" width="8.28515625" customWidth="1"/>
    <col min="9746" max="9746" width="2.85546875" customWidth="1"/>
    <col min="9987" max="9987" width="3.28515625" customWidth="1"/>
    <col min="9988" max="9988" width="20.28515625" customWidth="1"/>
    <col min="9989" max="9989" width="7.7109375" customWidth="1"/>
    <col min="9990" max="9990" width="11.42578125" bestFit="1" customWidth="1"/>
    <col min="9991" max="9991" width="6.7109375" customWidth="1"/>
    <col min="9992" max="9992" width="5.42578125" customWidth="1"/>
    <col min="9993" max="9993" width="9" bestFit="1" customWidth="1"/>
    <col min="9994" max="9994" width="10.7109375" customWidth="1"/>
    <col min="9995" max="9995" width="6.85546875" customWidth="1"/>
    <col min="9996" max="9996" width="10.140625" bestFit="1" customWidth="1"/>
    <col min="9997" max="9997" width="4.5703125" customWidth="1"/>
    <col min="9998" max="9998" width="7.7109375" customWidth="1"/>
    <col min="9999" max="9999" width="5" customWidth="1"/>
    <col min="10000" max="10000" width="8.85546875" customWidth="1"/>
    <col min="10001" max="10001" width="8.28515625" customWidth="1"/>
    <col min="10002" max="10002" width="2.85546875" customWidth="1"/>
    <col min="10243" max="10243" width="3.28515625" customWidth="1"/>
    <col min="10244" max="10244" width="20.28515625" customWidth="1"/>
    <col min="10245" max="10245" width="7.7109375" customWidth="1"/>
    <col min="10246" max="10246" width="11.42578125" bestFit="1" customWidth="1"/>
    <col min="10247" max="10247" width="6.7109375" customWidth="1"/>
    <col min="10248" max="10248" width="5.42578125" customWidth="1"/>
    <col min="10249" max="10249" width="9" bestFit="1" customWidth="1"/>
    <col min="10250" max="10250" width="10.7109375" customWidth="1"/>
    <col min="10251" max="10251" width="6.85546875" customWidth="1"/>
    <col min="10252" max="10252" width="10.140625" bestFit="1" customWidth="1"/>
    <col min="10253" max="10253" width="4.5703125" customWidth="1"/>
    <col min="10254" max="10254" width="7.7109375" customWidth="1"/>
    <col min="10255" max="10255" width="5" customWidth="1"/>
    <col min="10256" max="10256" width="8.85546875" customWidth="1"/>
    <col min="10257" max="10257" width="8.28515625" customWidth="1"/>
    <col min="10258" max="10258" width="2.85546875" customWidth="1"/>
    <col min="10499" max="10499" width="3.28515625" customWidth="1"/>
    <col min="10500" max="10500" width="20.28515625" customWidth="1"/>
    <col min="10501" max="10501" width="7.7109375" customWidth="1"/>
    <col min="10502" max="10502" width="11.42578125" bestFit="1" customWidth="1"/>
    <col min="10503" max="10503" width="6.7109375" customWidth="1"/>
    <col min="10504" max="10504" width="5.42578125" customWidth="1"/>
    <col min="10505" max="10505" width="9" bestFit="1" customWidth="1"/>
    <col min="10506" max="10506" width="10.7109375" customWidth="1"/>
    <col min="10507" max="10507" width="6.85546875" customWidth="1"/>
    <col min="10508" max="10508" width="10.140625" bestFit="1" customWidth="1"/>
    <col min="10509" max="10509" width="4.5703125" customWidth="1"/>
    <col min="10510" max="10510" width="7.7109375" customWidth="1"/>
    <col min="10511" max="10511" width="5" customWidth="1"/>
    <col min="10512" max="10512" width="8.85546875" customWidth="1"/>
    <col min="10513" max="10513" width="8.28515625" customWidth="1"/>
    <col min="10514" max="10514" width="2.85546875" customWidth="1"/>
    <col min="10755" max="10755" width="3.28515625" customWidth="1"/>
    <col min="10756" max="10756" width="20.28515625" customWidth="1"/>
    <col min="10757" max="10757" width="7.7109375" customWidth="1"/>
    <col min="10758" max="10758" width="11.42578125" bestFit="1" customWidth="1"/>
    <col min="10759" max="10759" width="6.7109375" customWidth="1"/>
    <col min="10760" max="10760" width="5.42578125" customWidth="1"/>
    <col min="10761" max="10761" width="9" bestFit="1" customWidth="1"/>
    <col min="10762" max="10762" width="10.7109375" customWidth="1"/>
    <col min="10763" max="10763" width="6.85546875" customWidth="1"/>
    <col min="10764" max="10764" width="10.140625" bestFit="1" customWidth="1"/>
    <col min="10765" max="10765" width="4.5703125" customWidth="1"/>
    <col min="10766" max="10766" width="7.7109375" customWidth="1"/>
    <col min="10767" max="10767" width="5" customWidth="1"/>
    <col min="10768" max="10768" width="8.85546875" customWidth="1"/>
    <col min="10769" max="10769" width="8.28515625" customWidth="1"/>
    <col min="10770" max="10770" width="2.85546875" customWidth="1"/>
    <col min="11011" max="11011" width="3.28515625" customWidth="1"/>
    <col min="11012" max="11012" width="20.28515625" customWidth="1"/>
    <col min="11013" max="11013" width="7.7109375" customWidth="1"/>
    <col min="11014" max="11014" width="11.42578125" bestFit="1" customWidth="1"/>
    <col min="11015" max="11015" width="6.7109375" customWidth="1"/>
    <col min="11016" max="11016" width="5.42578125" customWidth="1"/>
    <col min="11017" max="11017" width="9" bestFit="1" customWidth="1"/>
    <col min="11018" max="11018" width="10.7109375" customWidth="1"/>
    <col min="11019" max="11019" width="6.85546875" customWidth="1"/>
    <col min="11020" max="11020" width="10.140625" bestFit="1" customWidth="1"/>
    <col min="11021" max="11021" width="4.5703125" customWidth="1"/>
    <col min="11022" max="11022" width="7.7109375" customWidth="1"/>
    <col min="11023" max="11023" width="5" customWidth="1"/>
    <col min="11024" max="11024" width="8.85546875" customWidth="1"/>
    <col min="11025" max="11025" width="8.28515625" customWidth="1"/>
    <col min="11026" max="11026" width="2.85546875" customWidth="1"/>
    <col min="11267" max="11267" width="3.28515625" customWidth="1"/>
    <col min="11268" max="11268" width="20.28515625" customWidth="1"/>
    <col min="11269" max="11269" width="7.7109375" customWidth="1"/>
    <col min="11270" max="11270" width="11.42578125" bestFit="1" customWidth="1"/>
    <col min="11271" max="11271" width="6.7109375" customWidth="1"/>
    <col min="11272" max="11272" width="5.42578125" customWidth="1"/>
    <col min="11273" max="11273" width="9" bestFit="1" customWidth="1"/>
    <col min="11274" max="11274" width="10.7109375" customWidth="1"/>
    <col min="11275" max="11275" width="6.85546875" customWidth="1"/>
    <col min="11276" max="11276" width="10.140625" bestFit="1" customWidth="1"/>
    <col min="11277" max="11277" width="4.5703125" customWidth="1"/>
    <col min="11278" max="11278" width="7.7109375" customWidth="1"/>
    <col min="11279" max="11279" width="5" customWidth="1"/>
    <col min="11280" max="11280" width="8.85546875" customWidth="1"/>
    <col min="11281" max="11281" width="8.28515625" customWidth="1"/>
    <col min="11282" max="11282" width="2.85546875" customWidth="1"/>
    <col min="11523" max="11523" width="3.28515625" customWidth="1"/>
    <col min="11524" max="11524" width="20.28515625" customWidth="1"/>
    <col min="11525" max="11525" width="7.7109375" customWidth="1"/>
    <col min="11526" max="11526" width="11.42578125" bestFit="1" customWidth="1"/>
    <col min="11527" max="11527" width="6.7109375" customWidth="1"/>
    <col min="11528" max="11528" width="5.42578125" customWidth="1"/>
    <col min="11529" max="11529" width="9" bestFit="1" customWidth="1"/>
    <col min="11530" max="11530" width="10.7109375" customWidth="1"/>
    <col min="11531" max="11531" width="6.85546875" customWidth="1"/>
    <col min="11532" max="11532" width="10.140625" bestFit="1" customWidth="1"/>
    <col min="11533" max="11533" width="4.5703125" customWidth="1"/>
    <col min="11534" max="11534" width="7.7109375" customWidth="1"/>
    <col min="11535" max="11535" width="5" customWidth="1"/>
    <col min="11536" max="11536" width="8.85546875" customWidth="1"/>
    <col min="11537" max="11537" width="8.28515625" customWidth="1"/>
    <col min="11538" max="11538" width="2.85546875" customWidth="1"/>
    <col min="11779" max="11779" width="3.28515625" customWidth="1"/>
    <col min="11780" max="11780" width="20.28515625" customWidth="1"/>
    <col min="11781" max="11781" width="7.7109375" customWidth="1"/>
    <col min="11782" max="11782" width="11.42578125" bestFit="1" customWidth="1"/>
    <col min="11783" max="11783" width="6.7109375" customWidth="1"/>
    <col min="11784" max="11784" width="5.42578125" customWidth="1"/>
    <col min="11785" max="11785" width="9" bestFit="1" customWidth="1"/>
    <col min="11786" max="11786" width="10.7109375" customWidth="1"/>
    <col min="11787" max="11787" width="6.85546875" customWidth="1"/>
    <col min="11788" max="11788" width="10.140625" bestFit="1" customWidth="1"/>
    <col min="11789" max="11789" width="4.5703125" customWidth="1"/>
    <col min="11790" max="11790" width="7.7109375" customWidth="1"/>
    <col min="11791" max="11791" width="5" customWidth="1"/>
    <col min="11792" max="11792" width="8.85546875" customWidth="1"/>
    <col min="11793" max="11793" width="8.28515625" customWidth="1"/>
    <col min="11794" max="11794" width="2.85546875" customWidth="1"/>
    <col min="12035" max="12035" width="3.28515625" customWidth="1"/>
    <col min="12036" max="12036" width="20.28515625" customWidth="1"/>
    <col min="12037" max="12037" width="7.7109375" customWidth="1"/>
    <col min="12038" max="12038" width="11.42578125" bestFit="1" customWidth="1"/>
    <col min="12039" max="12039" width="6.7109375" customWidth="1"/>
    <col min="12040" max="12040" width="5.42578125" customWidth="1"/>
    <col min="12041" max="12041" width="9" bestFit="1" customWidth="1"/>
    <col min="12042" max="12042" width="10.7109375" customWidth="1"/>
    <col min="12043" max="12043" width="6.85546875" customWidth="1"/>
    <col min="12044" max="12044" width="10.140625" bestFit="1" customWidth="1"/>
    <col min="12045" max="12045" width="4.5703125" customWidth="1"/>
    <col min="12046" max="12046" width="7.7109375" customWidth="1"/>
    <col min="12047" max="12047" width="5" customWidth="1"/>
    <col min="12048" max="12048" width="8.85546875" customWidth="1"/>
    <col min="12049" max="12049" width="8.28515625" customWidth="1"/>
    <col min="12050" max="12050" width="2.85546875" customWidth="1"/>
    <col min="12291" max="12291" width="3.28515625" customWidth="1"/>
    <col min="12292" max="12292" width="20.28515625" customWidth="1"/>
    <col min="12293" max="12293" width="7.7109375" customWidth="1"/>
    <col min="12294" max="12294" width="11.42578125" bestFit="1" customWidth="1"/>
    <col min="12295" max="12295" width="6.7109375" customWidth="1"/>
    <col min="12296" max="12296" width="5.42578125" customWidth="1"/>
    <col min="12297" max="12297" width="9" bestFit="1" customWidth="1"/>
    <col min="12298" max="12298" width="10.7109375" customWidth="1"/>
    <col min="12299" max="12299" width="6.85546875" customWidth="1"/>
    <col min="12300" max="12300" width="10.140625" bestFit="1" customWidth="1"/>
    <col min="12301" max="12301" width="4.5703125" customWidth="1"/>
    <col min="12302" max="12302" width="7.7109375" customWidth="1"/>
    <col min="12303" max="12303" width="5" customWidth="1"/>
    <col min="12304" max="12304" width="8.85546875" customWidth="1"/>
    <col min="12305" max="12305" width="8.28515625" customWidth="1"/>
    <col min="12306" max="12306" width="2.85546875" customWidth="1"/>
    <col min="12547" max="12547" width="3.28515625" customWidth="1"/>
    <col min="12548" max="12548" width="20.28515625" customWidth="1"/>
    <col min="12549" max="12549" width="7.7109375" customWidth="1"/>
    <col min="12550" max="12550" width="11.42578125" bestFit="1" customWidth="1"/>
    <col min="12551" max="12551" width="6.7109375" customWidth="1"/>
    <col min="12552" max="12552" width="5.42578125" customWidth="1"/>
    <col min="12553" max="12553" width="9" bestFit="1" customWidth="1"/>
    <col min="12554" max="12554" width="10.7109375" customWidth="1"/>
    <col min="12555" max="12555" width="6.85546875" customWidth="1"/>
    <col min="12556" max="12556" width="10.140625" bestFit="1" customWidth="1"/>
    <col min="12557" max="12557" width="4.5703125" customWidth="1"/>
    <col min="12558" max="12558" width="7.7109375" customWidth="1"/>
    <col min="12559" max="12559" width="5" customWidth="1"/>
    <col min="12560" max="12560" width="8.85546875" customWidth="1"/>
    <col min="12561" max="12561" width="8.28515625" customWidth="1"/>
    <col min="12562" max="12562" width="2.85546875" customWidth="1"/>
    <col min="12803" max="12803" width="3.28515625" customWidth="1"/>
    <col min="12804" max="12804" width="20.28515625" customWidth="1"/>
    <col min="12805" max="12805" width="7.7109375" customWidth="1"/>
    <col min="12806" max="12806" width="11.42578125" bestFit="1" customWidth="1"/>
    <col min="12807" max="12807" width="6.7109375" customWidth="1"/>
    <col min="12808" max="12808" width="5.42578125" customWidth="1"/>
    <col min="12809" max="12809" width="9" bestFit="1" customWidth="1"/>
    <col min="12810" max="12810" width="10.7109375" customWidth="1"/>
    <col min="12811" max="12811" width="6.85546875" customWidth="1"/>
    <col min="12812" max="12812" width="10.140625" bestFit="1" customWidth="1"/>
    <col min="12813" max="12813" width="4.5703125" customWidth="1"/>
    <col min="12814" max="12814" width="7.7109375" customWidth="1"/>
    <col min="12815" max="12815" width="5" customWidth="1"/>
    <col min="12816" max="12816" width="8.85546875" customWidth="1"/>
    <col min="12817" max="12817" width="8.28515625" customWidth="1"/>
    <col min="12818" max="12818" width="2.85546875" customWidth="1"/>
    <col min="13059" max="13059" width="3.28515625" customWidth="1"/>
    <col min="13060" max="13060" width="20.28515625" customWidth="1"/>
    <col min="13061" max="13061" width="7.7109375" customWidth="1"/>
    <col min="13062" max="13062" width="11.42578125" bestFit="1" customWidth="1"/>
    <col min="13063" max="13063" width="6.7109375" customWidth="1"/>
    <col min="13064" max="13064" width="5.42578125" customWidth="1"/>
    <col min="13065" max="13065" width="9" bestFit="1" customWidth="1"/>
    <col min="13066" max="13066" width="10.7109375" customWidth="1"/>
    <col min="13067" max="13067" width="6.85546875" customWidth="1"/>
    <col min="13068" max="13068" width="10.140625" bestFit="1" customWidth="1"/>
    <col min="13069" max="13069" width="4.5703125" customWidth="1"/>
    <col min="13070" max="13070" width="7.7109375" customWidth="1"/>
    <col min="13071" max="13071" width="5" customWidth="1"/>
    <col min="13072" max="13072" width="8.85546875" customWidth="1"/>
    <col min="13073" max="13073" width="8.28515625" customWidth="1"/>
    <col min="13074" max="13074" width="2.85546875" customWidth="1"/>
    <col min="13315" max="13315" width="3.28515625" customWidth="1"/>
    <col min="13316" max="13316" width="20.28515625" customWidth="1"/>
    <col min="13317" max="13317" width="7.7109375" customWidth="1"/>
    <col min="13318" max="13318" width="11.42578125" bestFit="1" customWidth="1"/>
    <col min="13319" max="13319" width="6.7109375" customWidth="1"/>
    <col min="13320" max="13320" width="5.42578125" customWidth="1"/>
    <col min="13321" max="13321" width="9" bestFit="1" customWidth="1"/>
    <col min="13322" max="13322" width="10.7109375" customWidth="1"/>
    <col min="13323" max="13323" width="6.85546875" customWidth="1"/>
    <col min="13324" max="13324" width="10.140625" bestFit="1" customWidth="1"/>
    <col min="13325" max="13325" width="4.5703125" customWidth="1"/>
    <col min="13326" max="13326" width="7.7109375" customWidth="1"/>
    <col min="13327" max="13327" width="5" customWidth="1"/>
    <col min="13328" max="13328" width="8.85546875" customWidth="1"/>
    <col min="13329" max="13329" width="8.28515625" customWidth="1"/>
    <col min="13330" max="13330" width="2.85546875" customWidth="1"/>
    <col min="13571" max="13571" width="3.28515625" customWidth="1"/>
    <col min="13572" max="13572" width="20.28515625" customWidth="1"/>
    <col min="13573" max="13573" width="7.7109375" customWidth="1"/>
    <col min="13574" max="13574" width="11.42578125" bestFit="1" customWidth="1"/>
    <col min="13575" max="13575" width="6.7109375" customWidth="1"/>
    <col min="13576" max="13576" width="5.42578125" customWidth="1"/>
    <col min="13577" max="13577" width="9" bestFit="1" customWidth="1"/>
    <col min="13578" max="13578" width="10.7109375" customWidth="1"/>
    <col min="13579" max="13579" width="6.85546875" customWidth="1"/>
    <col min="13580" max="13580" width="10.140625" bestFit="1" customWidth="1"/>
    <col min="13581" max="13581" width="4.5703125" customWidth="1"/>
    <col min="13582" max="13582" width="7.7109375" customWidth="1"/>
    <col min="13583" max="13583" width="5" customWidth="1"/>
    <col min="13584" max="13584" width="8.85546875" customWidth="1"/>
    <col min="13585" max="13585" width="8.28515625" customWidth="1"/>
    <col min="13586" max="13586" width="2.85546875" customWidth="1"/>
    <col min="13827" max="13827" width="3.28515625" customWidth="1"/>
    <col min="13828" max="13828" width="20.28515625" customWidth="1"/>
    <col min="13829" max="13829" width="7.7109375" customWidth="1"/>
    <col min="13830" max="13830" width="11.42578125" bestFit="1" customWidth="1"/>
    <col min="13831" max="13831" width="6.7109375" customWidth="1"/>
    <col min="13832" max="13832" width="5.42578125" customWidth="1"/>
    <col min="13833" max="13833" width="9" bestFit="1" customWidth="1"/>
    <col min="13834" max="13834" width="10.7109375" customWidth="1"/>
    <col min="13835" max="13835" width="6.85546875" customWidth="1"/>
    <col min="13836" max="13836" width="10.140625" bestFit="1" customWidth="1"/>
    <col min="13837" max="13837" width="4.5703125" customWidth="1"/>
    <col min="13838" max="13838" width="7.7109375" customWidth="1"/>
    <col min="13839" max="13839" width="5" customWidth="1"/>
    <col min="13840" max="13840" width="8.85546875" customWidth="1"/>
    <col min="13841" max="13841" width="8.28515625" customWidth="1"/>
    <col min="13842" max="13842" width="2.85546875" customWidth="1"/>
    <col min="14083" max="14083" width="3.28515625" customWidth="1"/>
    <col min="14084" max="14084" width="20.28515625" customWidth="1"/>
    <col min="14085" max="14085" width="7.7109375" customWidth="1"/>
    <col min="14086" max="14086" width="11.42578125" bestFit="1" customWidth="1"/>
    <col min="14087" max="14087" width="6.7109375" customWidth="1"/>
    <col min="14088" max="14088" width="5.42578125" customWidth="1"/>
    <col min="14089" max="14089" width="9" bestFit="1" customWidth="1"/>
    <col min="14090" max="14090" width="10.7109375" customWidth="1"/>
    <col min="14091" max="14091" width="6.85546875" customWidth="1"/>
    <col min="14092" max="14092" width="10.140625" bestFit="1" customWidth="1"/>
    <col min="14093" max="14093" width="4.5703125" customWidth="1"/>
    <col min="14094" max="14094" width="7.7109375" customWidth="1"/>
    <col min="14095" max="14095" width="5" customWidth="1"/>
    <col min="14096" max="14096" width="8.85546875" customWidth="1"/>
    <col min="14097" max="14097" width="8.28515625" customWidth="1"/>
    <col min="14098" max="14098" width="2.85546875" customWidth="1"/>
    <col min="14339" max="14339" width="3.28515625" customWidth="1"/>
    <col min="14340" max="14340" width="20.28515625" customWidth="1"/>
    <col min="14341" max="14341" width="7.7109375" customWidth="1"/>
    <col min="14342" max="14342" width="11.42578125" bestFit="1" customWidth="1"/>
    <col min="14343" max="14343" width="6.7109375" customWidth="1"/>
    <col min="14344" max="14344" width="5.42578125" customWidth="1"/>
    <col min="14345" max="14345" width="9" bestFit="1" customWidth="1"/>
    <col min="14346" max="14346" width="10.7109375" customWidth="1"/>
    <col min="14347" max="14347" width="6.85546875" customWidth="1"/>
    <col min="14348" max="14348" width="10.140625" bestFit="1" customWidth="1"/>
    <col min="14349" max="14349" width="4.5703125" customWidth="1"/>
    <col min="14350" max="14350" width="7.7109375" customWidth="1"/>
    <col min="14351" max="14351" width="5" customWidth="1"/>
    <col min="14352" max="14352" width="8.85546875" customWidth="1"/>
    <col min="14353" max="14353" width="8.28515625" customWidth="1"/>
    <col min="14354" max="14354" width="2.85546875" customWidth="1"/>
    <col min="14595" max="14595" width="3.28515625" customWidth="1"/>
    <col min="14596" max="14596" width="20.28515625" customWidth="1"/>
    <col min="14597" max="14597" width="7.7109375" customWidth="1"/>
    <col min="14598" max="14598" width="11.42578125" bestFit="1" customWidth="1"/>
    <col min="14599" max="14599" width="6.7109375" customWidth="1"/>
    <col min="14600" max="14600" width="5.42578125" customWidth="1"/>
    <col min="14601" max="14601" width="9" bestFit="1" customWidth="1"/>
    <col min="14602" max="14602" width="10.7109375" customWidth="1"/>
    <col min="14603" max="14603" width="6.85546875" customWidth="1"/>
    <col min="14604" max="14604" width="10.140625" bestFit="1" customWidth="1"/>
    <col min="14605" max="14605" width="4.5703125" customWidth="1"/>
    <col min="14606" max="14606" width="7.7109375" customWidth="1"/>
    <col min="14607" max="14607" width="5" customWidth="1"/>
    <col min="14608" max="14608" width="8.85546875" customWidth="1"/>
    <col min="14609" max="14609" width="8.28515625" customWidth="1"/>
    <col min="14610" max="14610" width="2.85546875" customWidth="1"/>
    <col min="14851" max="14851" width="3.28515625" customWidth="1"/>
    <col min="14852" max="14852" width="20.28515625" customWidth="1"/>
    <col min="14853" max="14853" width="7.7109375" customWidth="1"/>
    <col min="14854" max="14854" width="11.42578125" bestFit="1" customWidth="1"/>
    <col min="14855" max="14855" width="6.7109375" customWidth="1"/>
    <col min="14856" max="14856" width="5.42578125" customWidth="1"/>
    <col min="14857" max="14857" width="9" bestFit="1" customWidth="1"/>
    <col min="14858" max="14858" width="10.7109375" customWidth="1"/>
    <col min="14859" max="14859" width="6.85546875" customWidth="1"/>
    <col min="14860" max="14860" width="10.140625" bestFit="1" customWidth="1"/>
    <col min="14861" max="14861" width="4.5703125" customWidth="1"/>
    <col min="14862" max="14862" width="7.7109375" customWidth="1"/>
    <col min="14863" max="14863" width="5" customWidth="1"/>
    <col min="14864" max="14864" width="8.85546875" customWidth="1"/>
    <col min="14865" max="14865" width="8.28515625" customWidth="1"/>
    <col min="14866" max="14866" width="2.85546875" customWidth="1"/>
    <col min="15107" max="15107" width="3.28515625" customWidth="1"/>
    <col min="15108" max="15108" width="20.28515625" customWidth="1"/>
    <col min="15109" max="15109" width="7.7109375" customWidth="1"/>
    <col min="15110" max="15110" width="11.42578125" bestFit="1" customWidth="1"/>
    <col min="15111" max="15111" width="6.7109375" customWidth="1"/>
    <col min="15112" max="15112" width="5.42578125" customWidth="1"/>
    <col min="15113" max="15113" width="9" bestFit="1" customWidth="1"/>
    <col min="15114" max="15114" width="10.7109375" customWidth="1"/>
    <col min="15115" max="15115" width="6.85546875" customWidth="1"/>
    <col min="15116" max="15116" width="10.140625" bestFit="1" customWidth="1"/>
    <col min="15117" max="15117" width="4.5703125" customWidth="1"/>
    <col min="15118" max="15118" width="7.7109375" customWidth="1"/>
    <col min="15119" max="15119" width="5" customWidth="1"/>
    <col min="15120" max="15120" width="8.85546875" customWidth="1"/>
    <col min="15121" max="15121" width="8.28515625" customWidth="1"/>
    <col min="15122" max="15122" width="2.85546875" customWidth="1"/>
    <col min="15363" max="15363" width="3.28515625" customWidth="1"/>
    <col min="15364" max="15364" width="20.28515625" customWidth="1"/>
    <col min="15365" max="15365" width="7.7109375" customWidth="1"/>
    <col min="15366" max="15366" width="11.42578125" bestFit="1" customWidth="1"/>
    <col min="15367" max="15367" width="6.7109375" customWidth="1"/>
    <col min="15368" max="15368" width="5.42578125" customWidth="1"/>
    <col min="15369" max="15369" width="9" bestFit="1" customWidth="1"/>
    <col min="15370" max="15370" width="10.7109375" customWidth="1"/>
    <col min="15371" max="15371" width="6.85546875" customWidth="1"/>
    <col min="15372" max="15372" width="10.140625" bestFit="1" customWidth="1"/>
    <col min="15373" max="15373" width="4.5703125" customWidth="1"/>
    <col min="15374" max="15374" width="7.7109375" customWidth="1"/>
    <col min="15375" max="15375" width="5" customWidth="1"/>
    <col min="15376" max="15376" width="8.85546875" customWidth="1"/>
    <col min="15377" max="15377" width="8.28515625" customWidth="1"/>
    <col min="15378" max="15378" width="2.85546875" customWidth="1"/>
    <col min="15619" max="15619" width="3.28515625" customWidth="1"/>
    <col min="15620" max="15620" width="20.28515625" customWidth="1"/>
    <col min="15621" max="15621" width="7.7109375" customWidth="1"/>
    <col min="15622" max="15622" width="11.42578125" bestFit="1" customWidth="1"/>
    <col min="15623" max="15623" width="6.7109375" customWidth="1"/>
    <col min="15624" max="15624" width="5.42578125" customWidth="1"/>
    <col min="15625" max="15625" width="9" bestFit="1" customWidth="1"/>
    <col min="15626" max="15626" width="10.7109375" customWidth="1"/>
    <col min="15627" max="15627" width="6.85546875" customWidth="1"/>
    <col min="15628" max="15628" width="10.140625" bestFit="1" customWidth="1"/>
    <col min="15629" max="15629" width="4.5703125" customWidth="1"/>
    <col min="15630" max="15630" width="7.7109375" customWidth="1"/>
    <col min="15631" max="15631" width="5" customWidth="1"/>
    <col min="15632" max="15632" width="8.85546875" customWidth="1"/>
    <col min="15633" max="15633" width="8.28515625" customWidth="1"/>
    <col min="15634" max="15634" width="2.85546875" customWidth="1"/>
    <col min="15875" max="15875" width="3.28515625" customWidth="1"/>
    <col min="15876" max="15876" width="20.28515625" customWidth="1"/>
    <col min="15877" max="15877" width="7.7109375" customWidth="1"/>
    <col min="15878" max="15878" width="11.42578125" bestFit="1" customWidth="1"/>
    <col min="15879" max="15879" width="6.7109375" customWidth="1"/>
    <col min="15880" max="15880" width="5.42578125" customWidth="1"/>
    <col min="15881" max="15881" width="9" bestFit="1" customWidth="1"/>
    <col min="15882" max="15882" width="10.7109375" customWidth="1"/>
    <col min="15883" max="15883" width="6.85546875" customWidth="1"/>
    <col min="15884" max="15884" width="10.140625" bestFit="1" customWidth="1"/>
    <col min="15885" max="15885" width="4.5703125" customWidth="1"/>
    <col min="15886" max="15886" width="7.7109375" customWidth="1"/>
    <col min="15887" max="15887" width="5" customWidth="1"/>
    <col min="15888" max="15888" width="8.85546875" customWidth="1"/>
    <col min="15889" max="15889" width="8.28515625" customWidth="1"/>
    <col min="15890" max="15890" width="2.85546875" customWidth="1"/>
    <col min="16131" max="16131" width="3.28515625" customWidth="1"/>
    <col min="16132" max="16132" width="20.28515625" customWidth="1"/>
    <col min="16133" max="16133" width="7.7109375" customWidth="1"/>
    <col min="16134" max="16134" width="11.42578125" bestFit="1" customWidth="1"/>
    <col min="16135" max="16135" width="6.7109375" customWidth="1"/>
    <col min="16136" max="16136" width="5.42578125" customWidth="1"/>
    <col min="16137" max="16137" width="9" bestFit="1" customWidth="1"/>
    <col min="16138" max="16138" width="10.7109375" customWidth="1"/>
    <col min="16139" max="16139" width="6.85546875" customWidth="1"/>
    <col min="16140" max="16140" width="10.140625" bestFit="1" customWidth="1"/>
    <col min="16141" max="16141" width="4.5703125" customWidth="1"/>
    <col min="16142" max="16142" width="7.7109375" customWidth="1"/>
    <col min="16143" max="16143" width="5" customWidth="1"/>
    <col min="16144" max="16144" width="8.85546875" customWidth="1"/>
    <col min="16145" max="16145" width="8.28515625" customWidth="1"/>
    <col min="16146" max="16146" width="2.85546875" customWidth="1"/>
  </cols>
  <sheetData>
    <row r="9" spans="1:18" ht="15.75" thickBot="1"/>
    <row r="10" spans="1:18" ht="18" customHeight="1">
      <c r="A10" s="1196" t="s">
        <v>277</v>
      </c>
      <c r="B10" s="1197"/>
      <c r="C10" s="1197"/>
      <c r="D10" s="1197"/>
      <c r="E10" s="1197"/>
      <c r="F10" s="1197"/>
      <c r="G10" s="1197"/>
      <c r="H10" s="1197"/>
      <c r="I10" s="1197"/>
      <c r="J10" s="1197"/>
      <c r="K10" s="1197"/>
      <c r="L10" s="1197"/>
      <c r="M10" s="1197"/>
      <c r="N10" s="1197"/>
      <c r="O10" s="1197"/>
      <c r="P10" s="1197"/>
      <c r="Q10" s="1197"/>
      <c r="R10" s="1198"/>
    </row>
    <row r="11" spans="1:18" ht="18" customHeight="1">
      <c r="A11" s="1199"/>
      <c r="B11" s="1200"/>
      <c r="C11" s="1200"/>
      <c r="D11" s="1200"/>
      <c r="E11" s="1200"/>
      <c r="F11" s="1200"/>
      <c r="G11" s="1200"/>
      <c r="H11" s="1200"/>
      <c r="I11" s="1200"/>
      <c r="J11" s="1200"/>
      <c r="K11" s="1200"/>
      <c r="L11" s="1200"/>
      <c r="M11" s="1200"/>
      <c r="N11" s="1200"/>
      <c r="O11" s="1200"/>
      <c r="P11" s="1200"/>
      <c r="Q11" s="1200"/>
      <c r="R11" s="1201"/>
    </row>
    <row r="12" spans="1:18" ht="45" customHeight="1" thickBot="1">
      <c r="A12" s="1202" t="s">
        <v>571</v>
      </c>
      <c r="B12" s="1203"/>
      <c r="C12" s="1203"/>
      <c r="D12" s="1203"/>
      <c r="E12" s="1203"/>
      <c r="F12" s="1203"/>
      <c r="G12" s="1203"/>
      <c r="H12" s="1203"/>
      <c r="I12" s="1203"/>
      <c r="J12" s="1203"/>
      <c r="K12" s="1203"/>
      <c r="L12" s="1203"/>
      <c r="M12" s="1203"/>
      <c r="N12" s="1203"/>
      <c r="O12" s="1203"/>
      <c r="P12" s="1203"/>
      <c r="Q12" s="1203"/>
      <c r="R12" s="1204"/>
    </row>
    <row r="13" spans="1:18" ht="15" customHeight="1" thickBot="1">
      <c r="A13" s="1107"/>
      <c r="B13" s="1170"/>
      <c r="C13" s="1170"/>
      <c r="D13" s="1170"/>
      <c r="E13" s="1170"/>
      <c r="F13" s="1170"/>
      <c r="G13" s="1170"/>
      <c r="H13" s="1170"/>
      <c r="I13" s="1170"/>
      <c r="J13" s="1170"/>
      <c r="K13" s="1170"/>
      <c r="L13" s="1170"/>
      <c r="M13" s="1170"/>
      <c r="N13" s="1170"/>
      <c r="O13" s="1170"/>
      <c r="P13" s="1170"/>
      <c r="Q13" s="1170"/>
      <c r="R13" s="1108"/>
    </row>
    <row r="14" spans="1:18" ht="18" customHeight="1">
      <c r="A14" s="1205" t="s">
        <v>268</v>
      </c>
      <c r="B14" s="1206"/>
      <c r="C14" s="1206"/>
      <c r="D14" s="1206"/>
      <c r="E14" s="1206"/>
      <c r="F14" s="1206"/>
      <c r="G14" s="1206"/>
      <c r="H14" s="1206"/>
      <c r="I14" s="1206"/>
      <c r="J14" s="1206"/>
      <c r="K14" s="1206"/>
      <c r="L14" s="1206"/>
      <c r="M14" s="1206"/>
      <c r="N14" s="1206"/>
      <c r="O14" s="1206"/>
      <c r="P14" s="1206"/>
      <c r="Q14" s="1206"/>
      <c r="R14" s="1207"/>
    </row>
    <row r="15" spans="1:18" ht="18" customHeight="1" thickBot="1">
      <c r="A15" s="1208"/>
      <c r="B15" s="1209"/>
      <c r="C15" s="1209"/>
      <c r="D15" s="1209"/>
      <c r="E15" s="1209"/>
      <c r="F15" s="1209"/>
      <c r="G15" s="1209"/>
      <c r="H15" s="1209"/>
      <c r="I15" s="1209"/>
      <c r="J15" s="1209"/>
      <c r="K15" s="1209"/>
      <c r="L15" s="1209"/>
      <c r="M15" s="1209"/>
      <c r="N15" s="1209"/>
      <c r="O15" s="1209"/>
      <c r="P15" s="1209"/>
      <c r="Q15" s="1209"/>
      <c r="R15" s="1210"/>
    </row>
    <row r="16" spans="1:18" ht="18" customHeight="1">
      <c r="A16" s="1211" t="s">
        <v>276</v>
      </c>
      <c r="B16" s="1212"/>
      <c r="C16" s="1212"/>
      <c r="D16" s="1212"/>
      <c r="E16" s="1212"/>
      <c r="F16" s="1212"/>
      <c r="G16" s="1212"/>
      <c r="H16" s="1212"/>
      <c r="I16" s="1212"/>
      <c r="J16" s="1212"/>
      <c r="K16" s="1213"/>
      <c r="L16" s="1214" t="s">
        <v>702</v>
      </c>
      <c r="M16" s="1214"/>
      <c r="N16" s="1214"/>
      <c r="O16" s="1214"/>
      <c r="P16" s="1214"/>
      <c r="Q16" s="1214"/>
      <c r="R16" s="1215"/>
    </row>
    <row r="17" spans="1:18" ht="18" customHeight="1">
      <c r="A17" s="1185" t="s">
        <v>139</v>
      </c>
      <c r="B17" s="1186"/>
      <c r="C17" s="1227"/>
      <c r="D17" s="1227"/>
      <c r="E17" s="1227"/>
      <c r="F17" s="1227"/>
      <c r="G17" s="143"/>
      <c r="H17" s="143"/>
      <c r="I17" s="143"/>
      <c r="J17" s="143"/>
      <c r="K17" s="144"/>
      <c r="L17" s="1228" t="s">
        <v>703</v>
      </c>
      <c r="M17" s="1228"/>
      <c r="N17" s="1228"/>
      <c r="O17" s="1228"/>
      <c r="P17" s="1228"/>
      <c r="Q17" s="1228"/>
      <c r="R17" s="1229"/>
    </row>
    <row r="18" spans="1:18" ht="18" customHeight="1" thickBot="1">
      <c r="A18" s="1187" t="s">
        <v>284</v>
      </c>
      <c r="B18" s="1188"/>
      <c r="C18" s="1188"/>
      <c r="D18" s="1188"/>
      <c r="E18" s="1188"/>
      <c r="F18" s="1188"/>
      <c r="G18" s="1188"/>
      <c r="H18" s="539"/>
      <c r="I18" s="539"/>
      <c r="J18" s="86" t="s">
        <v>143</v>
      </c>
      <c r="K18" s="87">
        <v>29</v>
      </c>
      <c r="L18" s="1189" t="s">
        <v>285</v>
      </c>
      <c r="M18" s="1189"/>
      <c r="N18" s="1189"/>
      <c r="O18" s="1189"/>
      <c r="P18" s="1189"/>
      <c r="Q18" s="1189"/>
      <c r="R18" s="1190"/>
    </row>
    <row r="19" spans="1:18" ht="11.1" customHeight="1" thickBot="1">
      <c r="A19" s="1191"/>
      <c r="B19" s="1192"/>
      <c r="C19" s="1192"/>
      <c r="D19" s="1192"/>
      <c r="E19" s="1192"/>
      <c r="F19" s="1192"/>
      <c r="G19" s="1192"/>
      <c r="H19" s="1192"/>
      <c r="I19" s="1192"/>
      <c r="J19" s="1192"/>
      <c r="K19" s="1192"/>
      <c r="L19" s="1192"/>
      <c r="M19" s="1192"/>
      <c r="N19" s="1192"/>
      <c r="O19" s="1192"/>
      <c r="P19" s="1192"/>
      <c r="Q19" s="1192"/>
      <c r="R19" s="1193"/>
    </row>
    <row r="20" spans="1:18" ht="15.75" thickBot="1">
      <c r="A20" s="1147" t="s">
        <v>145</v>
      </c>
      <c r="B20" s="1148"/>
      <c r="C20" s="1148"/>
      <c r="D20" s="1148"/>
      <c r="E20" s="1148"/>
      <c r="F20" s="1148"/>
      <c r="G20" s="1148"/>
      <c r="H20" s="1148"/>
      <c r="I20" s="1148"/>
      <c r="J20" s="1148"/>
      <c r="K20" s="1194"/>
      <c r="L20" s="1147" t="s">
        <v>146</v>
      </c>
      <c r="M20" s="1148"/>
      <c r="N20" s="1148"/>
      <c r="O20" s="1148"/>
      <c r="P20" s="1148"/>
      <c r="Q20" s="1148"/>
      <c r="R20" s="1194"/>
    </row>
    <row r="21" spans="1:18" ht="18" customHeight="1">
      <c r="A21" s="1149" t="s">
        <v>269</v>
      </c>
      <c r="B21" s="1150"/>
      <c r="C21" s="1150"/>
      <c r="D21" s="1150"/>
      <c r="E21" s="1150"/>
      <c r="F21" s="1150"/>
      <c r="G21" s="1150"/>
      <c r="H21" s="1150"/>
      <c r="I21" s="1150"/>
      <c r="J21" s="1150"/>
      <c r="K21" s="1195"/>
      <c r="L21" s="1149" t="s">
        <v>272</v>
      </c>
      <c r="M21" s="1150"/>
      <c r="N21" s="1150"/>
      <c r="O21" s="1150"/>
      <c r="P21" s="1150"/>
      <c r="Q21" s="1150"/>
      <c r="R21" s="1195"/>
    </row>
    <row r="22" spans="1:18" ht="18" customHeight="1">
      <c r="A22" s="1176" t="s">
        <v>270</v>
      </c>
      <c r="B22" s="1177"/>
      <c r="C22" s="1177"/>
      <c r="D22" s="1177"/>
      <c r="E22" s="1177"/>
      <c r="F22" s="1177"/>
      <c r="G22" s="1177"/>
      <c r="H22" s="1177"/>
      <c r="I22" s="1177"/>
      <c r="J22" s="1177"/>
      <c r="K22" s="1178"/>
      <c r="L22" s="1176" t="s">
        <v>150</v>
      </c>
      <c r="M22" s="1177"/>
      <c r="N22" s="1177"/>
      <c r="O22" s="1177"/>
      <c r="P22" s="1177"/>
      <c r="Q22" s="1177"/>
      <c r="R22" s="1178"/>
    </row>
    <row r="23" spans="1:18" ht="18" customHeight="1">
      <c r="A23" s="1179"/>
      <c r="B23" s="1180"/>
      <c r="C23" s="1180"/>
      <c r="D23" s="1180"/>
      <c r="E23" s="1180"/>
      <c r="F23" s="1180"/>
      <c r="G23" s="1180"/>
      <c r="H23" s="1180"/>
      <c r="I23" s="1180"/>
      <c r="J23" s="1180"/>
      <c r="K23" s="1181"/>
      <c r="L23" s="1179"/>
      <c r="M23" s="1180"/>
      <c r="N23" s="1180"/>
      <c r="O23" s="1180"/>
      <c r="P23" s="1180"/>
      <c r="Q23" s="1180"/>
      <c r="R23" s="1181"/>
    </row>
    <row r="24" spans="1:18" ht="18" customHeight="1">
      <c r="A24" s="1364" t="s">
        <v>280</v>
      </c>
      <c r="B24" s="1365"/>
      <c r="C24" s="1365"/>
      <c r="D24" s="1365"/>
      <c r="E24" s="1365"/>
      <c r="F24" s="1365"/>
      <c r="G24" s="1365"/>
      <c r="H24" s="1365"/>
      <c r="I24" s="1365"/>
      <c r="J24" s="1365"/>
      <c r="K24" s="1366"/>
      <c r="L24" s="1165" t="s">
        <v>152</v>
      </c>
      <c r="M24" s="1166"/>
      <c r="N24" s="1166"/>
      <c r="O24" s="1166"/>
      <c r="P24" s="1166"/>
      <c r="Q24" s="1166"/>
      <c r="R24" s="1167"/>
    </row>
    <row r="25" spans="1:18" ht="18" customHeight="1" thickBot="1">
      <c r="A25" s="1135" t="s">
        <v>153</v>
      </c>
      <c r="B25" s="1136"/>
      <c r="C25" s="1136"/>
      <c r="D25" s="1136"/>
      <c r="E25" s="1136"/>
      <c r="F25" s="1136"/>
      <c r="G25" s="1136"/>
      <c r="H25" s="540"/>
      <c r="I25" s="540"/>
      <c r="J25" s="86" t="s">
        <v>143</v>
      </c>
      <c r="K25" s="89">
        <v>29</v>
      </c>
      <c r="L25" s="1135" t="s">
        <v>153</v>
      </c>
      <c r="M25" s="1136"/>
      <c r="N25" s="1136"/>
      <c r="O25" s="1136"/>
      <c r="P25" s="1136"/>
      <c r="Q25" s="86" t="s">
        <v>143</v>
      </c>
      <c r="R25" s="89">
        <v>29</v>
      </c>
    </row>
    <row r="26" spans="1:18" ht="11.1" customHeight="1" thickBot="1">
      <c r="A26" s="1168"/>
      <c r="B26" s="1169"/>
      <c r="C26" s="1169"/>
      <c r="D26" s="1169"/>
      <c r="E26" s="1169"/>
      <c r="F26" s="1169"/>
      <c r="G26" s="1169"/>
      <c r="H26" s="1169"/>
      <c r="I26" s="1169"/>
      <c r="J26" s="1169"/>
      <c r="K26" s="1169"/>
      <c r="L26" s="1170"/>
      <c r="M26" s="1170"/>
      <c r="N26" s="1170"/>
      <c r="O26" s="1170"/>
      <c r="P26" s="1170"/>
      <c r="Q26" s="1170"/>
      <c r="R26" s="1108"/>
    </row>
    <row r="27" spans="1:18" ht="18" customHeight="1">
      <c r="A27" s="1171" t="s">
        <v>154</v>
      </c>
      <c r="B27" s="1173" t="s">
        <v>155</v>
      </c>
      <c r="C27" s="1173" t="s">
        <v>156</v>
      </c>
      <c r="D27" s="1173" t="s">
        <v>157</v>
      </c>
      <c r="E27" s="1173" t="s">
        <v>573</v>
      </c>
      <c r="F27" s="1173" t="s">
        <v>158</v>
      </c>
      <c r="G27" s="1173" t="s">
        <v>159</v>
      </c>
      <c r="H27" s="1175" t="s">
        <v>160</v>
      </c>
      <c r="I27" s="1175" t="s">
        <v>574</v>
      </c>
      <c r="J27" s="1173" t="s">
        <v>161</v>
      </c>
      <c r="K27" s="1173" t="s">
        <v>162</v>
      </c>
      <c r="L27" s="1173" t="s">
        <v>163</v>
      </c>
      <c r="M27" s="1156" t="s">
        <v>164</v>
      </c>
      <c r="N27" s="1164"/>
      <c r="O27" s="1156" t="s">
        <v>165</v>
      </c>
      <c r="P27" s="1157"/>
      <c r="Q27" s="1158" t="s">
        <v>166</v>
      </c>
      <c r="R27" s="1159"/>
    </row>
    <row r="28" spans="1:18" ht="18" customHeight="1">
      <c r="A28" s="1172"/>
      <c r="B28" s="1174"/>
      <c r="C28" s="1174"/>
      <c r="D28" s="1174"/>
      <c r="E28" s="1174"/>
      <c r="F28" s="1174"/>
      <c r="G28" s="1174"/>
      <c r="H28" s="1173"/>
      <c r="I28" s="1173"/>
      <c r="J28" s="1174"/>
      <c r="K28" s="1174"/>
      <c r="L28" s="1174"/>
      <c r="M28" s="90" t="s">
        <v>159</v>
      </c>
      <c r="N28" s="91" t="s">
        <v>167</v>
      </c>
      <c r="O28" s="90" t="s">
        <v>159</v>
      </c>
      <c r="P28" s="90" t="s">
        <v>167</v>
      </c>
      <c r="Q28" s="1160"/>
      <c r="R28" s="1161"/>
    </row>
    <row r="29" spans="1:18" ht="18" customHeight="1">
      <c r="A29" s="92">
        <v>1</v>
      </c>
      <c r="B29" s="145" t="s">
        <v>704</v>
      </c>
      <c r="C29" s="97">
        <v>997222</v>
      </c>
      <c r="D29" s="146" t="s">
        <v>705</v>
      </c>
      <c r="E29" s="146">
        <v>372453</v>
      </c>
      <c r="F29" s="97"/>
      <c r="G29" s="97"/>
      <c r="H29" s="97">
        <v>4201518</v>
      </c>
      <c r="I29" s="150">
        <v>0.03</v>
      </c>
      <c r="J29" s="98">
        <f>+H29*I29</f>
        <v>126045.54</v>
      </c>
      <c r="K29" s="382">
        <v>0</v>
      </c>
      <c r="L29" s="98">
        <f>J29-K29</f>
        <v>126045.54</v>
      </c>
      <c r="M29" s="150">
        <v>0.09</v>
      </c>
      <c r="N29" s="542">
        <f>L29*M29</f>
        <v>11344.098599999999</v>
      </c>
      <c r="O29" s="150">
        <v>0.09</v>
      </c>
      <c r="P29" s="98">
        <f>L29*O29</f>
        <v>11344.098599999999</v>
      </c>
      <c r="Q29" s="1162">
        <f t="shared" ref="Q29:Q39" si="0">L29+N29+P29</f>
        <v>148733.7372</v>
      </c>
      <c r="R29" s="1163"/>
    </row>
    <row r="30" spans="1:18" ht="18" customHeight="1">
      <c r="A30" s="92"/>
      <c r="B30" s="145"/>
      <c r="C30" s="97"/>
      <c r="D30" s="146"/>
      <c r="E30" s="146"/>
      <c r="F30" s="97"/>
      <c r="G30" s="97"/>
      <c r="H30" s="97"/>
      <c r="I30" s="97"/>
      <c r="J30" s="98">
        <v>0</v>
      </c>
      <c r="K30" s="97"/>
      <c r="L30" s="98">
        <v>0</v>
      </c>
      <c r="M30" s="150"/>
      <c r="N30" s="542">
        <v>0</v>
      </c>
      <c r="O30" s="150"/>
      <c r="P30" s="98">
        <v>0</v>
      </c>
      <c r="Q30" s="1162">
        <v>0</v>
      </c>
      <c r="R30" s="1163"/>
    </row>
    <row r="31" spans="1:18" ht="18" customHeight="1">
      <c r="A31" s="92"/>
      <c r="B31" s="145"/>
      <c r="C31" s="97"/>
      <c r="D31" s="146"/>
      <c r="E31" s="146"/>
      <c r="F31" s="97"/>
      <c r="G31" s="97"/>
      <c r="H31" s="97"/>
      <c r="I31" s="97"/>
      <c r="J31" s="98">
        <f>H31*2.5%</f>
        <v>0</v>
      </c>
      <c r="K31" s="97"/>
      <c r="L31" s="97">
        <f t="shared" ref="L31:L39" si="1">J31-K31</f>
        <v>0</v>
      </c>
      <c r="M31" s="150"/>
      <c r="N31" s="541">
        <f>L31*M31</f>
        <v>0</v>
      </c>
      <c r="O31" s="150"/>
      <c r="P31" s="98">
        <f>L31*O31</f>
        <v>0</v>
      </c>
      <c r="Q31" s="1162">
        <f t="shared" si="0"/>
        <v>0</v>
      </c>
      <c r="R31" s="1163"/>
    </row>
    <row r="32" spans="1:18" ht="18" customHeight="1">
      <c r="A32" s="92"/>
      <c r="B32" s="97"/>
      <c r="C32" s="97"/>
      <c r="D32" s="97"/>
      <c r="E32" s="97"/>
      <c r="F32" s="97"/>
      <c r="G32" s="97"/>
      <c r="H32" s="97"/>
      <c r="I32" s="97"/>
      <c r="J32" s="97">
        <f t="shared" ref="J32:J39" si="2">H32*2%</f>
        <v>0</v>
      </c>
      <c r="K32" s="97"/>
      <c r="L32" s="97">
        <f t="shared" si="1"/>
        <v>0</v>
      </c>
      <c r="M32" s="97"/>
      <c r="N32" s="541">
        <f t="shared" ref="N32:N39" si="3">L32*M32/100</f>
        <v>0</v>
      </c>
      <c r="O32" s="97"/>
      <c r="P32" s="97">
        <f t="shared" ref="P32:P39" si="4">L32*O32/100</f>
        <v>0</v>
      </c>
      <c r="Q32" s="1154">
        <f t="shared" si="0"/>
        <v>0</v>
      </c>
      <c r="R32" s="1155"/>
    </row>
    <row r="33" spans="1:18" ht="18" customHeight="1">
      <c r="A33" s="92"/>
      <c r="B33" s="97"/>
      <c r="C33" s="97"/>
      <c r="D33" s="97"/>
      <c r="E33" s="97"/>
      <c r="F33" s="97"/>
      <c r="G33" s="97"/>
      <c r="H33" s="97"/>
      <c r="I33" s="97"/>
      <c r="J33" s="97">
        <f t="shared" si="2"/>
        <v>0</v>
      </c>
      <c r="K33" s="97"/>
      <c r="L33" s="97">
        <f t="shared" si="1"/>
        <v>0</v>
      </c>
      <c r="M33" s="97"/>
      <c r="N33" s="541">
        <f t="shared" si="3"/>
        <v>0</v>
      </c>
      <c r="O33" s="97"/>
      <c r="P33" s="97">
        <f t="shared" si="4"/>
        <v>0</v>
      </c>
      <c r="Q33" s="1154">
        <f t="shared" si="0"/>
        <v>0</v>
      </c>
      <c r="R33" s="1155"/>
    </row>
    <row r="34" spans="1:18" ht="18" customHeight="1">
      <c r="A34" s="92"/>
      <c r="B34" s="97"/>
      <c r="C34" s="97"/>
      <c r="D34" s="97"/>
      <c r="E34" s="97"/>
      <c r="F34" s="97"/>
      <c r="G34" s="97"/>
      <c r="H34" s="97"/>
      <c r="I34" s="97"/>
      <c r="J34" s="97">
        <f t="shared" si="2"/>
        <v>0</v>
      </c>
      <c r="K34" s="97"/>
      <c r="L34" s="97">
        <f t="shared" si="1"/>
        <v>0</v>
      </c>
      <c r="M34" s="97"/>
      <c r="N34" s="541">
        <f t="shared" si="3"/>
        <v>0</v>
      </c>
      <c r="O34" s="97"/>
      <c r="P34" s="97">
        <f t="shared" si="4"/>
        <v>0</v>
      </c>
      <c r="Q34" s="1154">
        <f t="shared" si="0"/>
        <v>0</v>
      </c>
      <c r="R34" s="1155"/>
    </row>
    <row r="35" spans="1:18" ht="18" customHeight="1">
      <c r="A35" s="92"/>
      <c r="B35" s="97"/>
      <c r="C35" s="97"/>
      <c r="D35" s="97"/>
      <c r="E35" s="97"/>
      <c r="F35" s="97"/>
      <c r="G35" s="97"/>
      <c r="H35" s="97"/>
      <c r="I35" s="97"/>
      <c r="J35" s="97">
        <f t="shared" si="2"/>
        <v>0</v>
      </c>
      <c r="K35" s="97"/>
      <c r="L35" s="97">
        <f t="shared" si="1"/>
        <v>0</v>
      </c>
      <c r="M35" s="97"/>
      <c r="N35" s="541">
        <f t="shared" si="3"/>
        <v>0</v>
      </c>
      <c r="O35" s="97"/>
      <c r="P35" s="97">
        <f t="shared" si="4"/>
        <v>0</v>
      </c>
      <c r="Q35" s="1154">
        <f t="shared" si="0"/>
        <v>0</v>
      </c>
      <c r="R35" s="1155"/>
    </row>
    <row r="36" spans="1:18" ht="18" customHeight="1">
      <c r="A36" s="92"/>
      <c r="B36" s="97"/>
      <c r="C36" s="97"/>
      <c r="D36" s="97"/>
      <c r="E36" s="97"/>
      <c r="F36" s="97"/>
      <c r="G36" s="97"/>
      <c r="H36" s="97"/>
      <c r="I36" s="97"/>
      <c r="J36" s="97">
        <f t="shared" si="2"/>
        <v>0</v>
      </c>
      <c r="K36" s="97"/>
      <c r="L36" s="97">
        <f t="shared" si="1"/>
        <v>0</v>
      </c>
      <c r="M36" s="97"/>
      <c r="N36" s="541">
        <f t="shared" si="3"/>
        <v>0</v>
      </c>
      <c r="O36" s="97"/>
      <c r="P36" s="97">
        <f t="shared" si="4"/>
        <v>0</v>
      </c>
      <c r="Q36" s="1154">
        <f t="shared" si="0"/>
        <v>0</v>
      </c>
      <c r="R36" s="1155"/>
    </row>
    <row r="37" spans="1:18" ht="18" customHeight="1">
      <c r="A37" s="92"/>
      <c r="B37" s="97"/>
      <c r="C37" s="97"/>
      <c r="D37" s="97"/>
      <c r="E37" s="97"/>
      <c r="F37" s="97"/>
      <c r="G37" s="97"/>
      <c r="H37" s="97"/>
      <c r="I37" s="97"/>
      <c r="J37" s="97">
        <f t="shared" si="2"/>
        <v>0</v>
      </c>
      <c r="K37" s="97"/>
      <c r="L37" s="97">
        <f t="shared" si="1"/>
        <v>0</v>
      </c>
      <c r="M37" s="97"/>
      <c r="N37" s="541">
        <f t="shared" si="3"/>
        <v>0</v>
      </c>
      <c r="O37" s="97"/>
      <c r="P37" s="97">
        <f t="shared" si="4"/>
        <v>0</v>
      </c>
      <c r="Q37" s="1154">
        <f t="shared" si="0"/>
        <v>0</v>
      </c>
      <c r="R37" s="1155"/>
    </row>
    <row r="38" spans="1:18" ht="18" customHeight="1">
      <c r="A38" s="92"/>
      <c r="B38" s="97"/>
      <c r="C38" s="97"/>
      <c r="D38" s="97"/>
      <c r="E38" s="97"/>
      <c r="F38" s="97"/>
      <c r="G38" s="97"/>
      <c r="H38" s="97"/>
      <c r="I38" s="97"/>
      <c r="J38" s="97">
        <f t="shared" si="2"/>
        <v>0</v>
      </c>
      <c r="K38" s="97"/>
      <c r="L38" s="97">
        <f t="shared" si="1"/>
        <v>0</v>
      </c>
      <c r="M38" s="97"/>
      <c r="N38" s="541">
        <f t="shared" si="3"/>
        <v>0</v>
      </c>
      <c r="O38" s="97"/>
      <c r="P38" s="97">
        <f t="shared" si="4"/>
        <v>0</v>
      </c>
      <c r="Q38" s="1154">
        <f t="shared" si="0"/>
        <v>0</v>
      </c>
      <c r="R38" s="1155"/>
    </row>
    <row r="39" spans="1:18" ht="18" customHeight="1" thickBot="1">
      <c r="A39" s="101"/>
      <c r="B39" s="102"/>
      <c r="C39" s="102"/>
      <c r="D39" s="102"/>
      <c r="E39" s="102"/>
      <c r="F39" s="102"/>
      <c r="G39" s="102"/>
      <c r="H39" s="102"/>
      <c r="I39" s="102"/>
      <c r="J39" s="102">
        <f t="shared" si="2"/>
        <v>0</v>
      </c>
      <c r="K39" s="102"/>
      <c r="L39" s="102">
        <f t="shared" si="1"/>
        <v>0</v>
      </c>
      <c r="M39" s="102"/>
      <c r="N39" s="543">
        <f t="shared" si="3"/>
        <v>0</v>
      </c>
      <c r="O39" s="102"/>
      <c r="P39" s="102">
        <f t="shared" si="4"/>
        <v>0</v>
      </c>
      <c r="Q39" s="1140">
        <f t="shared" si="0"/>
        <v>0</v>
      </c>
      <c r="R39" s="1141"/>
    </row>
    <row r="40" spans="1:18" ht="37.9" customHeight="1" thickBot="1">
      <c r="A40" s="1142" t="s">
        <v>166</v>
      </c>
      <c r="B40" s="1143"/>
      <c r="C40" s="1143"/>
      <c r="D40" s="1144"/>
      <c r="E40" s="544"/>
      <c r="F40" s="147">
        <f>SUM(F29:F39)</f>
        <v>0</v>
      </c>
      <c r="G40" s="147"/>
      <c r="H40" s="147">
        <f>SUM(H29:H39)</f>
        <v>4201518</v>
      </c>
      <c r="I40" s="391">
        <v>0.03</v>
      </c>
      <c r="J40" s="392">
        <f>+H40*I40</f>
        <v>126045.54</v>
      </c>
      <c r="K40" s="147">
        <f>SUM(K29:K39)</f>
        <v>0</v>
      </c>
      <c r="L40" s="147">
        <f>SUM(L29:L39)</f>
        <v>126045.54</v>
      </c>
      <c r="M40" s="147"/>
      <c r="N40" s="545">
        <f>SUM(N29:N39)</f>
        <v>11344.098599999999</v>
      </c>
      <c r="O40" s="147"/>
      <c r="P40" s="149">
        <f>SUM(P29:P39)</f>
        <v>11344.098599999999</v>
      </c>
      <c r="Q40" s="1222">
        <f>SUM(Q29:R39)</f>
        <v>148733.7372</v>
      </c>
      <c r="R40" s="1223"/>
    </row>
    <row r="41" spans="1:18" ht="19.899999999999999" customHeight="1" thickBot="1">
      <c r="A41" s="1147" t="s">
        <v>170</v>
      </c>
      <c r="B41" s="1148"/>
      <c r="C41" s="1148"/>
      <c r="D41" s="1148"/>
      <c r="E41" s="1148"/>
      <c r="F41" s="1148"/>
      <c r="G41" s="1148"/>
      <c r="H41" s="1148"/>
      <c r="I41" s="1148"/>
      <c r="J41" s="1148"/>
      <c r="K41" s="1148"/>
      <c r="L41" s="1148"/>
      <c r="M41" s="1149" t="s">
        <v>171</v>
      </c>
      <c r="N41" s="1150"/>
      <c r="O41" s="1150"/>
      <c r="P41" s="1151"/>
      <c r="Q41" s="1224">
        <f>L40</f>
        <v>126045.54</v>
      </c>
      <c r="R41" s="1225"/>
    </row>
    <row r="42" spans="1:18" ht="18" customHeight="1">
      <c r="A42" s="1128" t="s">
        <v>706</v>
      </c>
      <c r="B42" s="1129"/>
      <c r="C42" s="1129"/>
      <c r="D42" s="1129"/>
      <c r="E42" s="1129"/>
      <c r="F42" s="1129"/>
      <c r="G42" s="1129"/>
      <c r="H42" s="1129"/>
      <c r="I42" s="1129"/>
      <c r="J42" s="1129"/>
      <c r="K42" s="1129"/>
      <c r="L42" s="1129"/>
      <c r="M42" s="1130" t="s">
        <v>164</v>
      </c>
      <c r="N42" s="1131"/>
      <c r="O42" s="1131"/>
      <c r="P42" s="1132"/>
      <c r="Q42" s="1133">
        <f>N40</f>
        <v>11344.098599999999</v>
      </c>
      <c r="R42" s="1226"/>
    </row>
    <row r="43" spans="1:18" ht="18" customHeight="1">
      <c r="A43" s="1118"/>
      <c r="B43" s="1119"/>
      <c r="C43" s="1119"/>
      <c r="D43" s="1119"/>
      <c r="E43" s="1119"/>
      <c r="F43" s="1119"/>
      <c r="G43" s="1119"/>
      <c r="H43" s="1119"/>
      <c r="I43" s="1119"/>
      <c r="J43" s="1119"/>
      <c r="K43" s="1119"/>
      <c r="L43" s="1119"/>
      <c r="M43" s="1130" t="s">
        <v>165</v>
      </c>
      <c r="N43" s="1131"/>
      <c r="O43" s="1131"/>
      <c r="P43" s="1132"/>
      <c r="Q43" s="1133">
        <f>P40</f>
        <v>11344.098599999999</v>
      </c>
      <c r="R43" s="1226"/>
    </row>
    <row r="44" spans="1:18" ht="18" customHeight="1">
      <c r="A44" s="1118"/>
      <c r="B44" s="1119"/>
      <c r="C44" s="1119"/>
      <c r="D44" s="1119"/>
      <c r="E44" s="1119"/>
      <c r="F44" s="1119"/>
      <c r="G44" s="1119"/>
      <c r="H44" s="1119"/>
      <c r="I44" s="1119"/>
      <c r="J44" s="1119"/>
      <c r="K44" s="1119"/>
      <c r="L44" s="1119"/>
      <c r="M44" s="1130" t="s">
        <v>274</v>
      </c>
      <c r="N44" s="1131"/>
      <c r="O44" s="1131"/>
      <c r="P44" s="1132"/>
      <c r="Q44" s="1133" t="s">
        <v>102</v>
      </c>
      <c r="R44" s="1226"/>
    </row>
    <row r="45" spans="1:18" ht="18" customHeight="1" thickBot="1">
      <c r="A45" s="1092"/>
      <c r="B45" s="1093"/>
      <c r="C45" s="1093"/>
      <c r="D45" s="1093"/>
      <c r="E45" s="1093"/>
      <c r="F45" s="1093"/>
      <c r="G45" s="1093"/>
      <c r="H45" s="1119"/>
      <c r="I45" s="1119"/>
      <c r="J45" s="1119"/>
      <c r="K45" s="1119"/>
      <c r="L45" s="1119"/>
      <c r="M45" s="1135" t="s">
        <v>176</v>
      </c>
      <c r="N45" s="1136"/>
      <c r="O45" s="1136"/>
      <c r="P45" s="1137"/>
      <c r="Q45" s="1220">
        <f>+Q41+Q42+Q43</f>
        <v>148733.7372</v>
      </c>
      <c r="R45" s="1221"/>
    </row>
    <row r="46" spans="1:18" ht="18" customHeight="1" thickBot="1">
      <c r="A46" s="1096" t="s">
        <v>177</v>
      </c>
      <c r="B46" s="1097"/>
      <c r="C46" s="1097"/>
      <c r="D46" s="1097"/>
      <c r="E46" s="1097"/>
      <c r="F46" s="1097"/>
      <c r="G46" s="1097"/>
      <c r="H46" s="1097"/>
      <c r="I46" s="1370"/>
      <c r="J46" s="1098"/>
      <c r="K46" s="1099"/>
      <c r="L46" s="1100"/>
      <c r="M46" s="1105"/>
      <c r="N46" s="1105"/>
      <c r="O46" s="1105"/>
      <c r="P46" s="1106"/>
      <c r="Q46" s="1107"/>
      <c r="R46" s="1108"/>
    </row>
    <row r="47" spans="1:18" ht="18" customHeight="1">
      <c r="A47" s="1367" t="s">
        <v>279</v>
      </c>
      <c r="B47" s="1368"/>
      <c r="C47" s="1368"/>
      <c r="D47" s="1368"/>
      <c r="E47" s="1368"/>
      <c r="F47" s="1368"/>
      <c r="G47" s="1368"/>
      <c r="H47" s="1368"/>
      <c r="I47" s="1369"/>
      <c r="J47" s="1104"/>
      <c r="K47" s="1102"/>
      <c r="L47" s="1103"/>
      <c r="M47" s="1112" t="s">
        <v>180</v>
      </c>
      <c r="N47" s="1113"/>
      <c r="O47" s="1113"/>
      <c r="P47" s="1113"/>
      <c r="Q47" s="1113"/>
      <c r="R47" s="1114"/>
    </row>
    <row r="48" spans="1:18" ht="37.9" customHeight="1">
      <c r="A48" s="1371" t="s">
        <v>181</v>
      </c>
      <c r="B48" s="1372"/>
      <c r="C48" s="1372"/>
      <c r="D48" s="1372"/>
      <c r="E48" s="1372"/>
      <c r="F48" s="1372"/>
      <c r="G48" s="1372"/>
      <c r="H48" s="1372"/>
      <c r="I48" s="1373"/>
      <c r="J48" s="1104"/>
      <c r="K48" s="1102"/>
      <c r="L48" s="1103"/>
      <c r="M48" s="1216" t="s">
        <v>271</v>
      </c>
      <c r="N48" s="1217"/>
      <c r="O48" s="1217"/>
      <c r="P48" s="1217"/>
      <c r="Q48" s="1217"/>
      <c r="R48" s="1218"/>
    </row>
    <row r="49" spans="1:18" ht="18" customHeight="1">
      <c r="A49" s="1374" t="s">
        <v>577</v>
      </c>
      <c r="B49" s="1375"/>
      <c r="C49" s="1375"/>
      <c r="D49" s="1375"/>
      <c r="E49" s="1375"/>
      <c r="F49" s="1375"/>
      <c r="G49" s="1375"/>
      <c r="H49" s="1375"/>
      <c r="I49" s="1376"/>
      <c r="J49" s="1104"/>
      <c r="K49" s="1102"/>
      <c r="L49" s="1103"/>
      <c r="M49" s="1125"/>
      <c r="N49" s="1126"/>
      <c r="O49" s="1126"/>
      <c r="P49" s="1126"/>
      <c r="Q49" s="1126"/>
      <c r="R49" s="1127"/>
    </row>
    <row r="50" spans="1:18" ht="18" customHeight="1">
      <c r="A50" s="1374"/>
      <c r="B50" s="1375"/>
      <c r="C50" s="1375"/>
      <c r="D50" s="1375"/>
      <c r="E50" s="1375"/>
      <c r="F50" s="1375"/>
      <c r="G50" s="1375"/>
      <c r="H50" s="1375"/>
      <c r="I50" s="1376"/>
      <c r="J50" s="1104"/>
      <c r="K50" s="1102"/>
      <c r="L50" s="1103"/>
      <c r="M50" s="1125"/>
      <c r="N50" s="1126"/>
      <c r="O50" s="1126"/>
      <c r="P50" s="1126"/>
      <c r="Q50" s="1126"/>
      <c r="R50" s="1127"/>
    </row>
    <row r="51" spans="1:18" ht="18" customHeight="1">
      <c r="A51" s="1374"/>
      <c r="B51" s="1375"/>
      <c r="C51" s="1375"/>
      <c r="D51" s="1375"/>
      <c r="E51" s="1375"/>
      <c r="F51" s="1375"/>
      <c r="G51" s="1375"/>
      <c r="H51" s="1375"/>
      <c r="I51" s="1376"/>
      <c r="J51" s="1104"/>
      <c r="K51" s="1102"/>
      <c r="L51" s="1103"/>
      <c r="M51" s="1125"/>
      <c r="N51" s="1126"/>
      <c r="O51" s="1126"/>
      <c r="P51" s="1126"/>
      <c r="Q51" s="1126"/>
      <c r="R51" s="1127"/>
    </row>
    <row r="52" spans="1:18" ht="18" customHeight="1">
      <c r="A52" s="1374"/>
      <c r="B52" s="1375"/>
      <c r="C52" s="1375"/>
      <c r="D52" s="1375"/>
      <c r="E52" s="1375"/>
      <c r="F52" s="1375"/>
      <c r="G52" s="1375"/>
      <c r="H52" s="1375"/>
      <c r="I52" s="1376"/>
      <c r="J52" s="1104"/>
      <c r="K52" s="1102"/>
      <c r="L52" s="1103"/>
      <c r="M52" s="1125"/>
      <c r="N52" s="1126"/>
      <c r="O52" s="1126"/>
      <c r="P52" s="1126"/>
      <c r="Q52" s="1126"/>
      <c r="R52" s="1127"/>
    </row>
    <row r="53" spans="1:18" ht="18" customHeight="1" thickBot="1">
      <c r="A53" s="1377"/>
      <c r="B53" s="1378"/>
      <c r="C53" s="1378"/>
      <c r="D53" s="1378"/>
      <c r="E53" s="1378"/>
      <c r="F53" s="1378"/>
      <c r="G53" s="1378"/>
      <c r="H53" s="1378"/>
      <c r="I53" s="1379"/>
      <c r="J53" s="1092" t="s">
        <v>184</v>
      </c>
      <c r="K53" s="1093"/>
      <c r="L53" s="1094"/>
      <c r="M53" s="1092" t="s">
        <v>185</v>
      </c>
      <c r="N53" s="1093"/>
      <c r="O53" s="1093"/>
      <c r="P53" s="1093"/>
      <c r="Q53" s="1093"/>
      <c r="R53" s="1094"/>
    </row>
    <row r="59" spans="1:18" ht="26.25">
      <c r="D59" s="1095"/>
      <c r="E59" s="1095"/>
      <c r="F59" s="1095"/>
      <c r="G59" s="1095"/>
      <c r="H59" s="1095"/>
      <c r="I59" s="1095"/>
      <c r="J59" s="1095"/>
      <c r="K59" s="1095"/>
      <c r="L59" s="1095"/>
    </row>
  </sheetData>
  <mergeCells count="76">
    <mergeCell ref="J53:L53"/>
    <mergeCell ref="M53:R53"/>
    <mergeCell ref="D59:L59"/>
    <mergeCell ref="A46:I46"/>
    <mergeCell ref="J46:L52"/>
    <mergeCell ref="M46:P46"/>
    <mergeCell ref="Q46:R46"/>
    <mergeCell ref="A47:I47"/>
    <mergeCell ref="M47:R47"/>
    <mergeCell ref="A48:I48"/>
    <mergeCell ref="M48:R48"/>
    <mergeCell ref="A49:I53"/>
    <mergeCell ref="M49:R52"/>
    <mergeCell ref="A42:L45"/>
    <mergeCell ref="M42:P42"/>
    <mergeCell ref="Q42:R42"/>
    <mergeCell ref="M43:P43"/>
    <mergeCell ref="Q43:R43"/>
    <mergeCell ref="M44:P44"/>
    <mergeCell ref="Q44:R44"/>
    <mergeCell ref="M45:P45"/>
    <mergeCell ref="Q45:R45"/>
    <mergeCell ref="A41:L41"/>
    <mergeCell ref="M41:P41"/>
    <mergeCell ref="Q41:R41"/>
    <mergeCell ref="Q31:R31"/>
    <mergeCell ref="Q32:R32"/>
    <mergeCell ref="Q33:R33"/>
    <mergeCell ref="Q34:R34"/>
    <mergeCell ref="Q35:R35"/>
    <mergeCell ref="Q36:R36"/>
    <mergeCell ref="Q37:R37"/>
    <mergeCell ref="Q38:R38"/>
    <mergeCell ref="Q39:R39"/>
    <mergeCell ref="A40:D40"/>
    <mergeCell ref="Q40:R40"/>
    <mergeCell ref="Q30:R30"/>
    <mergeCell ref="F27:F28"/>
    <mergeCell ref="G27:G28"/>
    <mergeCell ref="H27:H28"/>
    <mergeCell ref="I27:I28"/>
    <mergeCell ref="J27:J28"/>
    <mergeCell ref="K27:K28"/>
    <mergeCell ref="L27:L28"/>
    <mergeCell ref="M27:N27"/>
    <mergeCell ref="O27:P27"/>
    <mergeCell ref="Q27:R28"/>
    <mergeCell ref="Q29:R29"/>
    <mergeCell ref="A24:K24"/>
    <mergeCell ref="L24:R24"/>
    <mergeCell ref="A25:G25"/>
    <mergeCell ref="L25:P25"/>
    <mergeCell ref="A26:R26"/>
    <mergeCell ref="A27:A28"/>
    <mergeCell ref="B27:B28"/>
    <mergeCell ref="C27:C28"/>
    <mergeCell ref="D27:D28"/>
    <mergeCell ref="E27:E28"/>
    <mergeCell ref="A20:K20"/>
    <mergeCell ref="L20:R20"/>
    <mergeCell ref="A21:K21"/>
    <mergeCell ref="L21:R21"/>
    <mergeCell ref="A22:K23"/>
    <mergeCell ref="L22:R23"/>
    <mergeCell ref="A19:R19"/>
    <mergeCell ref="A10:R11"/>
    <mergeCell ref="A12:R12"/>
    <mergeCell ref="A13:R13"/>
    <mergeCell ref="A14:R15"/>
    <mergeCell ref="A16:K16"/>
    <mergeCell ref="L16:R16"/>
    <mergeCell ref="A17:B17"/>
    <mergeCell ref="C17:F17"/>
    <mergeCell ref="L17:R17"/>
    <mergeCell ref="A18:G18"/>
    <mergeCell ref="L18:R18"/>
  </mergeCells>
  <pageMargins left="0.25" right="0.35" top="1" bottom="0.75" header="0.3" footer="0.3"/>
  <pageSetup paperSize="9" scale="65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>
  <sheetPr>
    <tabColor rgb="FFFF0000"/>
  </sheetPr>
  <dimension ref="A1:G40"/>
  <sheetViews>
    <sheetView view="pageBreakPreview" zoomScale="60" workbookViewId="0">
      <selection sqref="A1:XFD1048576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26.85546875" customWidth="1"/>
    <col min="6" max="6" width="44.28515625" customWidth="1"/>
    <col min="7" max="7" width="6.28515625" customWidth="1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127</v>
      </c>
      <c r="B4" s="40"/>
      <c r="C4" s="40"/>
      <c r="D4" s="41"/>
      <c r="E4" s="41"/>
      <c r="F4" s="494" t="s">
        <v>707</v>
      </c>
    </row>
    <row r="5" spans="1:6" ht="24" thickBot="1">
      <c r="A5" s="39"/>
      <c r="B5" s="4"/>
      <c r="C5" s="4"/>
      <c r="D5" s="4"/>
      <c r="E5" s="4"/>
      <c r="F5" s="71" t="s">
        <v>747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264</v>
      </c>
      <c r="B9" s="1068"/>
      <c r="C9" s="1069"/>
      <c r="D9" s="8"/>
      <c r="E9" s="1067" t="s">
        <v>708</v>
      </c>
      <c r="F9" s="1069"/>
    </row>
    <row r="10" spans="1:6" ht="23.25">
      <c r="A10" s="1070" t="s">
        <v>497</v>
      </c>
      <c r="B10" s="1071"/>
      <c r="C10" s="1072"/>
      <c r="D10" s="7"/>
      <c r="E10" s="1073" t="s">
        <v>121</v>
      </c>
      <c r="F10" s="1074"/>
    </row>
    <row r="11" spans="1:6" ht="23.25">
      <c r="A11" s="1070" t="s">
        <v>499</v>
      </c>
      <c r="B11" s="1071"/>
      <c r="C11" s="1072"/>
      <c r="D11" s="7"/>
      <c r="E11" s="1073" t="s">
        <v>122</v>
      </c>
      <c r="F11" s="1074"/>
    </row>
    <row r="12" spans="1:6" ht="23.25">
      <c r="A12" s="546" t="s">
        <v>498</v>
      </c>
      <c r="B12" s="547"/>
      <c r="C12" s="548"/>
      <c r="D12" s="7"/>
      <c r="E12" s="1073" t="s">
        <v>123</v>
      </c>
      <c r="F12" s="1074"/>
    </row>
    <row r="13" spans="1:6" s="1" customFormat="1" ht="23.25">
      <c r="A13" s="1070" t="s">
        <v>14</v>
      </c>
      <c r="B13" s="1071"/>
      <c r="C13" s="1072"/>
      <c r="D13" s="9"/>
      <c r="E13" s="1073" t="s">
        <v>124</v>
      </c>
      <c r="F13" s="1074"/>
    </row>
    <row r="14" spans="1:6" s="1" customFormat="1" ht="23.25">
      <c r="A14" s="1070" t="s">
        <v>209</v>
      </c>
      <c r="B14" s="1071"/>
      <c r="C14" s="1072"/>
      <c r="D14" s="9"/>
      <c r="E14" s="1070" t="s">
        <v>125</v>
      </c>
      <c r="F14" s="1072"/>
    </row>
    <row r="15" spans="1:6" s="1" customFormat="1" ht="23.25">
      <c r="A15" s="546" t="s">
        <v>500</v>
      </c>
      <c r="B15" s="547"/>
      <c r="C15" s="548"/>
      <c r="D15" s="9"/>
      <c r="E15" s="546"/>
      <c r="F15" s="548"/>
    </row>
    <row r="16" spans="1:6" s="1" customFormat="1" ht="24" thickBot="1">
      <c r="A16" s="546" t="s">
        <v>89</v>
      </c>
      <c r="B16" s="547"/>
      <c r="C16" s="548"/>
      <c r="D16" s="9"/>
      <c r="E16" s="546"/>
      <c r="F16" s="548"/>
    </row>
    <row r="17" spans="1:7" ht="24" thickBot="1">
      <c r="A17" s="1077" t="s">
        <v>39</v>
      </c>
      <c r="B17" s="1078"/>
      <c r="C17" s="1079"/>
      <c r="D17" s="10"/>
      <c r="E17" s="1077" t="s">
        <v>39</v>
      </c>
      <c r="F17" s="1079"/>
    </row>
    <row r="18" spans="1:7" ht="3.4" customHeight="1">
      <c r="A18" s="60"/>
      <c r="B18" s="61"/>
      <c r="C18" s="61"/>
      <c r="D18" s="61"/>
      <c r="E18" s="61"/>
      <c r="F18" s="62"/>
    </row>
    <row r="19" spans="1:7" ht="42" customHeight="1">
      <c r="A19" s="63" t="s">
        <v>8</v>
      </c>
      <c r="B19" s="14" t="s">
        <v>9</v>
      </c>
      <c r="C19" s="14" t="s">
        <v>25</v>
      </c>
      <c r="D19" s="1058" t="s">
        <v>28</v>
      </c>
      <c r="E19" s="1058"/>
      <c r="F19" s="64" t="s">
        <v>10</v>
      </c>
    </row>
    <row r="20" spans="1:7" ht="52.9" customHeight="1">
      <c r="A20" s="65">
        <v>1</v>
      </c>
      <c r="B20" s="74" t="s">
        <v>738</v>
      </c>
      <c r="C20" s="73" t="s">
        <v>712</v>
      </c>
      <c r="D20" s="1089" t="s">
        <v>739</v>
      </c>
      <c r="E20" s="1089"/>
      <c r="F20" s="75" t="s">
        <v>740</v>
      </c>
      <c r="G20" s="2"/>
    </row>
    <row r="21" spans="1:7" ht="43.5" customHeight="1">
      <c r="A21" s="1081"/>
      <c r="B21" s="1053"/>
      <c r="C21" s="1054"/>
      <c r="D21" s="1045" t="s">
        <v>105</v>
      </c>
      <c r="E21" s="1046"/>
      <c r="F21" s="81">
        <v>0</v>
      </c>
    </row>
    <row r="22" spans="1:7" ht="47.65" customHeight="1">
      <c r="A22" s="1081"/>
      <c r="B22" s="1053"/>
      <c r="C22" s="1054"/>
      <c r="D22" s="1040" t="s">
        <v>104</v>
      </c>
      <c r="E22" s="1041"/>
      <c r="F22" s="68">
        <f>6237633*2%+0.34</f>
        <v>124753</v>
      </c>
    </row>
    <row r="23" spans="1:7" ht="48.6" customHeight="1">
      <c r="A23" s="1081"/>
      <c r="B23" s="1053"/>
      <c r="C23" s="1054"/>
      <c r="D23" s="1045" t="s">
        <v>26</v>
      </c>
      <c r="E23" s="1046"/>
      <c r="F23" s="69"/>
    </row>
    <row r="24" spans="1:7" ht="25.9" customHeight="1">
      <c r="A24" s="1081"/>
      <c r="B24" s="1053"/>
      <c r="C24" s="1054"/>
      <c r="D24" s="1043" t="s">
        <v>11</v>
      </c>
      <c r="E24" s="1044"/>
      <c r="F24" s="68">
        <f>+F22*9%+0.23</f>
        <v>11228</v>
      </c>
    </row>
    <row r="25" spans="1:7" ht="25.9" customHeight="1">
      <c r="A25" s="1081"/>
      <c r="B25" s="1053"/>
      <c r="C25" s="1054"/>
      <c r="D25" s="1043" t="s">
        <v>12</v>
      </c>
      <c r="E25" s="1044"/>
      <c r="F25" s="68">
        <f>+F22*9%+0.23</f>
        <v>11228</v>
      </c>
    </row>
    <row r="26" spans="1:7" ht="25.9" customHeight="1">
      <c r="A26" s="1081" t="s">
        <v>198</v>
      </c>
      <c r="B26" s="1053"/>
      <c r="C26" s="1054"/>
      <c r="D26" s="1043" t="s">
        <v>27</v>
      </c>
      <c r="E26" s="1044"/>
      <c r="F26" s="68" t="s">
        <v>102</v>
      </c>
    </row>
    <row r="27" spans="1:7" ht="52.9" customHeight="1" thickBot="1">
      <c r="A27" s="1082"/>
      <c r="B27" s="1083"/>
      <c r="C27" s="1084"/>
      <c r="D27" s="1085" t="s">
        <v>13</v>
      </c>
      <c r="E27" s="1086"/>
      <c r="F27" s="77">
        <f>+F22+F24+F25</f>
        <v>147209</v>
      </c>
    </row>
    <row r="28" spans="1:7" ht="28.5" customHeight="1">
      <c r="A28" s="1087" t="s">
        <v>741</v>
      </c>
      <c r="B28" s="1087"/>
      <c r="C28" s="1087"/>
      <c r="D28" s="1087"/>
      <c r="E28" s="1087"/>
      <c r="F28" s="1087"/>
    </row>
    <row r="29" spans="1:7" ht="16.5" customHeight="1">
      <c r="A29" s="11"/>
      <c r="B29" s="11"/>
      <c r="C29" s="11"/>
      <c r="D29" s="12"/>
      <c r="E29" s="12"/>
      <c r="F29" s="13" t="s">
        <v>22</v>
      </c>
    </row>
    <row r="30" spans="1:7" ht="23.25">
      <c r="A30" s="78" t="s">
        <v>15</v>
      </c>
      <c r="B30" s="78"/>
      <c r="C30" s="78"/>
      <c r="D30" s="78"/>
      <c r="E30" s="78"/>
      <c r="F30" s="78"/>
    </row>
    <row r="31" spans="1:7" ht="18.75" customHeight="1">
      <c r="A31" s="78" t="s">
        <v>265</v>
      </c>
      <c r="B31" s="78"/>
      <c r="C31" s="78"/>
      <c r="D31" s="78"/>
    </row>
    <row r="32" spans="1:7" ht="18.75" customHeight="1">
      <c r="A32" s="78" t="s">
        <v>18</v>
      </c>
      <c r="B32" s="78"/>
      <c r="C32" s="78"/>
      <c r="D32" s="78"/>
    </row>
    <row r="33" spans="1:6" ht="23.25">
      <c r="A33" s="78" t="s">
        <v>16</v>
      </c>
      <c r="B33" s="78"/>
      <c r="C33" s="78"/>
      <c r="D33" s="78"/>
      <c r="E33" s="1090" t="s">
        <v>20</v>
      </c>
      <c r="F33" s="1090"/>
    </row>
    <row r="34" spans="1:6" ht="23.25">
      <c r="A34" s="78" t="s">
        <v>19</v>
      </c>
      <c r="B34" s="78"/>
      <c r="C34" s="78"/>
      <c r="D34" s="78"/>
      <c r="E34" s="1091" t="s">
        <v>266</v>
      </c>
      <c r="F34" s="1091"/>
    </row>
    <row r="35" spans="1:6" ht="23.25">
      <c r="A35" s="78"/>
      <c r="B35" s="78"/>
      <c r="C35" s="78"/>
      <c r="D35" s="78"/>
      <c r="E35" s="78"/>
      <c r="F35" s="78"/>
    </row>
    <row r="36" spans="1:6" ht="23.25">
      <c r="A36" s="78" t="s">
        <v>710</v>
      </c>
      <c r="B36" s="78"/>
      <c r="C36" s="78"/>
      <c r="D36" s="78"/>
      <c r="E36" s="1090" t="s">
        <v>267</v>
      </c>
      <c r="F36" s="1090"/>
    </row>
    <row r="37" spans="1:6" ht="23.25">
      <c r="A37" s="78"/>
      <c r="B37" s="78" t="s">
        <v>228</v>
      </c>
      <c r="C37" s="78"/>
      <c r="D37" s="78"/>
      <c r="E37" s="78"/>
      <c r="F37" s="78"/>
    </row>
    <row r="38" spans="1:6" ht="23.25">
      <c r="A38" s="78"/>
      <c r="B38" s="78"/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78"/>
      <c r="F39" s="78"/>
    </row>
    <row r="40" spans="1:6" ht="23.25">
      <c r="A40" s="78"/>
      <c r="B40" s="78"/>
      <c r="C40" s="78"/>
      <c r="D40" s="78"/>
      <c r="E40" s="1090" t="s">
        <v>24</v>
      </c>
      <c r="F40" s="1090"/>
    </row>
  </sheetData>
  <mergeCells count="34">
    <mergeCell ref="A2:F2"/>
    <mergeCell ref="A7:C7"/>
    <mergeCell ref="E7:F7"/>
    <mergeCell ref="E8:F8"/>
    <mergeCell ref="A9:C9"/>
    <mergeCell ref="E9:F9"/>
    <mergeCell ref="D19:E19"/>
    <mergeCell ref="A14:C14"/>
    <mergeCell ref="A10:C10"/>
    <mergeCell ref="E10:F10"/>
    <mergeCell ref="A11:C11"/>
    <mergeCell ref="E11:F11"/>
    <mergeCell ref="E12:F12"/>
    <mergeCell ref="A13:C13"/>
    <mergeCell ref="E13:F13"/>
    <mergeCell ref="E14:F14"/>
    <mergeCell ref="A17:C17"/>
    <mergeCell ref="E17:F17"/>
    <mergeCell ref="D20:E20"/>
    <mergeCell ref="A21:C22"/>
    <mergeCell ref="D21:E21"/>
    <mergeCell ref="D22:E22"/>
    <mergeCell ref="A23:C25"/>
    <mergeCell ref="D23:E23"/>
    <mergeCell ref="D24:E24"/>
    <mergeCell ref="D25:E25"/>
    <mergeCell ref="E36:F36"/>
    <mergeCell ref="E40:F40"/>
    <mergeCell ref="A26:C27"/>
    <mergeCell ref="D26:E26"/>
    <mergeCell ref="D27:E27"/>
    <mergeCell ref="A28:F28"/>
    <mergeCell ref="E33:F33"/>
    <mergeCell ref="E34:F34"/>
  </mergeCells>
  <hyperlinks>
    <hyperlink ref="B37" r:id="rId1" display="sanjit.sharma@sarestates.in"/>
  </hyperlinks>
  <pageMargins left="0.35" right="0.35" top="1.2" bottom="0.75" header="0.3" footer="0.3"/>
  <pageSetup paperSize="9" scale="63" orientation="portrait" r:id="rId2"/>
</worksheet>
</file>

<file path=xl/worksheets/sheet52.xml><?xml version="1.0" encoding="utf-8"?>
<worksheet xmlns="http://schemas.openxmlformats.org/spreadsheetml/2006/main" xmlns:r="http://schemas.openxmlformats.org/officeDocument/2006/relationships">
  <sheetPr>
    <tabColor rgb="FFFF0000"/>
  </sheetPr>
  <dimension ref="A1:G40"/>
  <sheetViews>
    <sheetView view="pageBreakPreview" zoomScale="60" workbookViewId="0">
      <selection sqref="A1:XFD1048576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26.85546875" customWidth="1"/>
    <col min="6" max="6" width="44.28515625" customWidth="1"/>
    <col min="7" max="7" width="6.28515625" customWidth="1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127</v>
      </c>
      <c r="B4" s="40"/>
      <c r="C4" s="40"/>
      <c r="D4" s="41"/>
      <c r="E4" s="41"/>
      <c r="F4" s="494" t="s">
        <v>711</v>
      </c>
    </row>
    <row r="5" spans="1:6" ht="24" thickBot="1">
      <c r="A5" s="39"/>
      <c r="B5" s="4"/>
      <c r="C5" s="4"/>
      <c r="D5" s="4"/>
      <c r="E5" s="4"/>
      <c r="F5" s="71" t="s">
        <v>748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264</v>
      </c>
      <c r="B9" s="1068"/>
      <c r="C9" s="1069"/>
      <c r="D9" s="8"/>
      <c r="E9" s="1067" t="s">
        <v>708</v>
      </c>
      <c r="F9" s="1069"/>
    </row>
    <row r="10" spans="1:6" ht="23.25">
      <c r="A10" s="1070" t="s">
        <v>497</v>
      </c>
      <c r="B10" s="1071"/>
      <c r="C10" s="1072"/>
      <c r="D10" s="7"/>
      <c r="E10" s="1073" t="s">
        <v>121</v>
      </c>
      <c r="F10" s="1074"/>
    </row>
    <row r="11" spans="1:6" ht="23.25">
      <c r="A11" s="1070" t="s">
        <v>499</v>
      </c>
      <c r="B11" s="1071"/>
      <c r="C11" s="1072"/>
      <c r="D11" s="7"/>
      <c r="E11" s="1073" t="s">
        <v>122</v>
      </c>
      <c r="F11" s="1074"/>
    </row>
    <row r="12" spans="1:6" ht="23.25">
      <c r="A12" s="546" t="s">
        <v>498</v>
      </c>
      <c r="B12" s="547"/>
      <c r="C12" s="548"/>
      <c r="D12" s="7"/>
      <c r="E12" s="1073" t="s">
        <v>123</v>
      </c>
      <c r="F12" s="1074"/>
    </row>
    <row r="13" spans="1:6" s="1" customFormat="1" ht="23.25">
      <c r="A13" s="1070" t="s">
        <v>14</v>
      </c>
      <c r="B13" s="1071"/>
      <c r="C13" s="1072"/>
      <c r="D13" s="9"/>
      <c r="E13" s="1073" t="s">
        <v>124</v>
      </c>
      <c r="F13" s="1074"/>
    </row>
    <row r="14" spans="1:6" s="1" customFormat="1" ht="23.25">
      <c r="A14" s="1070" t="s">
        <v>209</v>
      </c>
      <c r="B14" s="1071"/>
      <c r="C14" s="1072"/>
      <c r="D14" s="9"/>
      <c r="E14" s="1070" t="s">
        <v>125</v>
      </c>
      <c r="F14" s="1072"/>
    </row>
    <row r="15" spans="1:6" s="1" customFormat="1" ht="23.25">
      <c r="A15" s="546" t="s">
        <v>500</v>
      </c>
      <c r="B15" s="547"/>
      <c r="C15" s="548"/>
      <c r="D15" s="9"/>
      <c r="E15" s="546"/>
      <c r="F15" s="548"/>
    </row>
    <row r="16" spans="1:6" s="1" customFormat="1" ht="24" thickBot="1">
      <c r="A16" s="546" t="s">
        <v>89</v>
      </c>
      <c r="B16" s="547"/>
      <c r="C16" s="548"/>
      <c r="D16" s="9"/>
      <c r="E16" s="546"/>
      <c r="F16" s="548"/>
    </row>
    <row r="17" spans="1:7" ht="24" thickBot="1">
      <c r="A17" s="1077" t="s">
        <v>39</v>
      </c>
      <c r="B17" s="1078"/>
      <c r="C17" s="1079"/>
      <c r="D17" s="10"/>
      <c r="E17" s="1077" t="s">
        <v>39</v>
      </c>
      <c r="F17" s="1079"/>
    </row>
    <row r="18" spans="1:7">
      <c r="A18" s="60"/>
      <c r="B18" s="61"/>
      <c r="C18" s="61"/>
      <c r="D18" s="61"/>
      <c r="E18" s="61"/>
      <c r="F18" s="62"/>
    </row>
    <row r="19" spans="1:7" ht="46.9" customHeight="1">
      <c r="A19" s="63" t="s">
        <v>8</v>
      </c>
      <c r="B19" s="14" t="s">
        <v>9</v>
      </c>
      <c r="C19" s="14" t="s">
        <v>25</v>
      </c>
      <c r="D19" s="1058" t="s">
        <v>28</v>
      </c>
      <c r="E19" s="1058"/>
      <c r="F19" s="64" t="s">
        <v>10</v>
      </c>
    </row>
    <row r="20" spans="1:7" ht="52.5">
      <c r="A20" s="65">
        <v>1</v>
      </c>
      <c r="B20" s="74" t="s">
        <v>734</v>
      </c>
      <c r="C20" s="73" t="s">
        <v>709</v>
      </c>
      <c r="D20" s="1089" t="s">
        <v>735</v>
      </c>
      <c r="E20" s="1089"/>
      <c r="F20" s="75" t="s">
        <v>736</v>
      </c>
      <c r="G20" s="2"/>
    </row>
    <row r="21" spans="1:7" ht="23.25">
      <c r="A21" s="1081"/>
      <c r="B21" s="1053"/>
      <c r="C21" s="1054"/>
      <c r="D21" s="1045" t="s">
        <v>105</v>
      </c>
      <c r="E21" s="1046"/>
      <c r="F21" s="81">
        <v>0</v>
      </c>
    </row>
    <row r="22" spans="1:7" ht="54.6" customHeight="1">
      <c r="A22" s="1081"/>
      <c r="B22" s="1053"/>
      <c r="C22" s="1054"/>
      <c r="D22" s="1040" t="s">
        <v>104</v>
      </c>
      <c r="E22" s="1041"/>
      <c r="F22" s="68">
        <f>6241733*2%+0.34</f>
        <v>124835</v>
      </c>
    </row>
    <row r="23" spans="1:7" ht="23.25">
      <c r="A23" s="1081"/>
      <c r="B23" s="1053"/>
      <c r="C23" s="1054"/>
      <c r="D23" s="1045" t="s">
        <v>26</v>
      </c>
      <c r="E23" s="1046"/>
      <c r="F23" s="69"/>
    </row>
    <row r="24" spans="1:7" ht="26.25">
      <c r="A24" s="1081"/>
      <c r="B24" s="1053"/>
      <c r="C24" s="1054"/>
      <c r="D24" s="1043" t="s">
        <v>11</v>
      </c>
      <c r="E24" s="1044"/>
      <c r="F24" s="68">
        <f>+F22*9%-0.15</f>
        <v>11235</v>
      </c>
    </row>
    <row r="25" spans="1:7" ht="26.25">
      <c r="A25" s="1081"/>
      <c r="B25" s="1053"/>
      <c r="C25" s="1054"/>
      <c r="D25" s="1043" t="s">
        <v>12</v>
      </c>
      <c r="E25" s="1044"/>
      <c r="F25" s="68">
        <f>+F22*9%-0.15</f>
        <v>11235</v>
      </c>
    </row>
    <row r="26" spans="1:7" ht="26.25">
      <c r="A26" s="1081" t="s">
        <v>198</v>
      </c>
      <c r="B26" s="1053"/>
      <c r="C26" s="1054"/>
      <c r="D26" s="1043" t="s">
        <v>27</v>
      </c>
      <c r="E26" s="1044"/>
      <c r="F26" s="68" t="s">
        <v>102</v>
      </c>
    </row>
    <row r="27" spans="1:7" ht="29.25" thickBot="1">
      <c r="A27" s="1082"/>
      <c r="B27" s="1083"/>
      <c r="C27" s="1084"/>
      <c r="D27" s="1085" t="s">
        <v>13</v>
      </c>
      <c r="E27" s="1086"/>
      <c r="F27" s="77">
        <f>+F22+F24+F25</f>
        <v>147305</v>
      </c>
    </row>
    <row r="28" spans="1:7" ht="23.25">
      <c r="A28" s="1087" t="s">
        <v>737</v>
      </c>
      <c r="B28" s="1087"/>
      <c r="C28" s="1087"/>
      <c r="D28" s="1087"/>
      <c r="E28" s="1087"/>
      <c r="F28" s="1087"/>
    </row>
    <row r="29" spans="1:7" ht="15.75">
      <c r="A29" s="11"/>
      <c r="B29" s="11"/>
      <c r="C29" s="11"/>
      <c r="D29" s="12"/>
      <c r="E29" s="12"/>
      <c r="F29" s="13" t="s">
        <v>22</v>
      </c>
    </row>
    <row r="30" spans="1:7" ht="23.25">
      <c r="A30" s="78" t="s">
        <v>15</v>
      </c>
      <c r="B30" s="78"/>
      <c r="C30" s="78"/>
      <c r="D30" s="78"/>
      <c r="E30" s="78"/>
      <c r="F30" s="78"/>
    </row>
    <row r="31" spans="1:7" ht="23.25">
      <c r="A31" s="78" t="s">
        <v>265</v>
      </c>
      <c r="B31" s="78"/>
      <c r="C31" s="78"/>
      <c r="D31" s="78"/>
    </row>
    <row r="32" spans="1:7" ht="23.25">
      <c r="A32" s="78" t="s">
        <v>18</v>
      </c>
      <c r="B32" s="78"/>
      <c r="C32" s="78"/>
      <c r="D32" s="78"/>
    </row>
    <row r="33" spans="1:6" ht="23.25">
      <c r="A33" s="78" t="s">
        <v>16</v>
      </c>
      <c r="B33" s="78"/>
      <c r="C33" s="78"/>
      <c r="D33" s="78"/>
      <c r="E33" s="1090" t="s">
        <v>20</v>
      </c>
      <c r="F33" s="1090"/>
    </row>
    <row r="34" spans="1:6" ht="23.25">
      <c r="A34" s="78" t="s">
        <v>19</v>
      </c>
      <c r="B34" s="78"/>
      <c r="C34" s="78"/>
      <c r="D34" s="78"/>
      <c r="E34" s="1091" t="s">
        <v>266</v>
      </c>
      <c r="F34" s="1091"/>
    </row>
    <row r="35" spans="1:6" ht="23.25">
      <c r="A35" s="78"/>
      <c r="B35" s="78"/>
      <c r="C35" s="78"/>
      <c r="D35" s="78"/>
      <c r="E35" s="78"/>
      <c r="F35" s="78"/>
    </row>
    <row r="36" spans="1:6" ht="23.25">
      <c r="A36" s="78" t="s">
        <v>710</v>
      </c>
      <c r="B36" s="78"/>
      <c r="C36" s="78"/>
      <c r="D36" s="78"/>
      <c r="E36" s="1090" t="s">
        <v>267</v>
      </c>
      <c r="F36" s="1090"/>
    </row>
    <row r="37" spans="1:6" ht="23.25">
      <c r="A37" s="78"/>
      <c r="B37" s="78" t="s">
        <v>228</v>
      </c>
      <c r="C37" s="78"/>
      <c r="D37" s="78"/>
      <c r="E37" s="78"/>
      <c r="F37" s="78"/>
    </row>
    <row r="38" spans="1:6" ht="23.25">
      <c r="A38" s="78"/>
      <c r="B38" s="78"/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78"/>
      <c r="F39" s="78"/>
    </row>
    <row r="40" spans="1:6" ht="23.25">
      <c r="A40" s="78"/>
      <c r="B40" s="78"/>
      <c r="C40" s="78"/>
      <c r="D40" s="78"/>
      <c r="E40" s="1090" t="s">
        <v>24</v>
      </c>
      <c r="F40" s="1090"/>
    </row>
  </sheetData>
  <mergeCells count="34">
    <mergeCell ref="A2:F2"/>
    <mergeCell ref="A7:C7"/>
    <mergeCell ref="E7:F7"/>
    <mergeCell ref="E8:F8"/>
    <mergeCell ref="A9:C9"/>
    <mergeCell ref="E9:F9"/>
    <mergeCell ref="D20:E20"/>
    <mergeCell ref="A10:C10"/>
    <mergeCell ref="E10:F10"/>
    <mergeCell ref="A11:C11"/>
    <mergeCell ref="E11:F11"/>
    <mergeCell ref="E12:F12"/>
    <mergeCell ref="A13:C13"/>
    <mergeCell ref="E13:F13"/>
    <mergeCell ref="A14:C14"/>
    <mergeCell ref="E14:F14"/>
    <mergeCell ref="A17:C17"/>
    <mergeCell ref="E17:F17"/>
    <mergeCell ref="D19:E19"/>
    <mergeCell ref="A21:C22"/>
    <mergeCell ref="D21:E21"/>
    <mergeCell ref="D22:E22"/>
    <mergeCell ref="A23:C25"/>
    <mergeCell ref="D23:E23"/>
    <mergeCell ref="D24:E24"/>
    <mergeCell ref="D25:E25"/>
    <mergeCell ref="E36:F36"/>
    <mergeCell ref="E40:F40"/>
    <mergeCell ref="A26:C27"/>
    <mergeCell ref="D26:E26"/>
    <mergeCell ref="D27:E27"/>
    <mergeCell ref="A28:F28"/>
    <mergeCell ref="E33:F33"/>
    <mergeCell ref="E34:F34"/>
  </mergeCells>
  <hyperlinks>
    <hyperlink ref="B37" r:id="rId1" display="sanjit.sharma@sarestates.in"/>
  </hyperlinks>
  <pageMargins left="0.35" right="0.35" top="1.2" bottom="0.75" header="0.3" footer="0.3"/>
  <pageSetup paperSize="9" scale="63"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9:P60"/>
  <sheetViews>
    <sheetView topLeftCell="A4" workbookViewId="0">
      <selection activeCell="J17" sqref="J17:P17"/>
    </sheetView>
  </sheetViews>
  <sheetFormatPr defaultRowHeight="15"/>
  <cols>
    <col min="1" max="1" width="3.28515625" customWidth="1"/>
    <col min="2" max="2" width="20.28515625" customWidth="1"/>
    <col min="3" max="3" width="7.7109375" customWidth="1"/>
    <col min="4" max="4" width="9.5703125" bestFit="1" customWidth="1"/>
    <col min="5" max="5" width="6.7109375" customWidth="1"/>
    <col min="6" max="6" width="9.7109375" customWidth="1"/>
    <col min="7" max="7" width="12.42578125" customWidth="1"/>
    <col min="8" max="8" width="10.7109375" customWidth="1"/>
    <col min="9" max="9" width="6.140625" customWidth="1"/>
    <col min="10" max="10" width="10.140625" bestFit="1" customWidth="1"/>
    <col min="11" max="11" width="4.7109375" customWidth="1"/>
    <col min="12" max="12" width="7.7109375" customWidth="1"/>
    <col min="13" max="13" width="5" customWidth="1"/>
    <col min="14" max="14" width="8.85546875" customWidth="1"/>
    <col min="15" max="15" width="8.28515625" customWidth="1"/>
    <col min="16" max="16" width="2.85546875" customWidth="1"/>
  </cols>
  <sheetData>
    <row r="9" spans="1:16" ht="15.75" thickBot="1"/>
    <row r="10" spans="1:16" ht="16.149999999999999" customHeight="1">
      <c r="A10" s="1196" t="s">
        <v>532</v>
      </c>
      <c r="B10" s="1197"/>
      <c r="C10" s="1197"/>
      <c r="D10" s="1197"/>
      <c r="E10" s="1197"/>
      <c r="F10" s="1197"/>
      <c r="G10" s="1197"/>
      <c r="H10" s="1197"/>
      <c r="I10" s="1197"/>
      <c r="J10" s="1197"/>
      <c r="K10" s="1197"/>
      <c r="L10" s="1197"/>
      <c r="M10" s="1197"/>
      <c r="N10" s="1197"/>
      <c r="O10" s="1197"/>
      <c r="P10" s="1198"/>
    </row>
    <row r="11" spans="1:16" ht="16.149999999999999" customHeight="1">
      <c r="A11" s="1199"/>
      <c r="B11" s="1200"/>
      <c r="C11" s="1200"/>
      <c r="D11" s="1200"/>
      <c r="E11" s="1200"/>
      <c r="F11" s="1200"/>
      <c r="G11" s="1200"/>
      <c r="H11" s="1200"/>
      <c r="I11" s="1200"/>
      <c r="J11" s="1200"/>
      <c r="K11" s="1200"/>
      <c r="L11" s="1200"/>
      <c r="M11" s="1200"/>
      <c r="N11" s="1200"/>
      <c r="O11" s="1200"/>
      <c r="P11" s="1201"/>
    </row>
    <row r="12" spans="1:16" ht="40.15" customHeight="1" thickBot="1">
      <c r="A12" s="1202" t="s">
        <v>135</v>
      </c>
      <c r="B12" s="1203"/>
      <c r="C12" s="1203"/>
      <c r="D12" s="1203"/>
      <c r="E12" s="1203"/>
      <c r="F12" s="1203"/>
      <c r="G12" s="1203"/>
      <c r="H12" s="1203"/>
      <c r="I12" s="1203"/>
      <c r="J12" s="1203"/>
      <c r="K12" s="1203"/>
      <c r="L12" s="1203"/>
      <c r="M12" s="1203"/>
      <c r="N12" s="1203"/>
      <c r="O12" s="1203"/>
      <c r="P12" s="1204"/>
    </row>
    <row r="13" spans="1:16" ht="11.1" customHeight="1" thickBot="1">
      <c r="A13" s="1107"/>
      <c r="B13" s="1170"/>
      <c r="C13" s="1170"/>
      <c r="D13" s="1170"/>
      <c r="E13" s="1170"/>
      <c r="F13" s="1170"/>
      <c r="G13" s="1170"/>
      <c r="H13" s="1170"/>
      <c r="I13" s="1170"/>
      <c r="J13" s="1170"/>
      <c r="K13" s="1170"/>
      <c r="L13" s="1170"/>
      <c r="M13" s="1170"/>
      <c r="N13" s="1170"/>
      <c r="O13" s="1170"/>
      <c r="P13" s="1108"/>
    </row>
    <row r="14" spans="1:16" ht="16.899999999999999" customHeight="1">
      <c r="A14" s="1205" t="s">
        <v>136</v>
      </c>
      <c r="B14" s="1206"/>
      <c r="C14" s="1206"/>
      <c r="D14" s="1206"/>
      <c r="E14" s="1206"/>
      <c r="F14" s="1206"/>
      <c r="G14" s="1206"/>
      <c r="H14" s="1206"/>
      <c r="I14" s="1206"/>
      <c r="J14" s="1206"/>
      <c r="K14" s="1206"/>
      <c r="L14" s="1206"/>
      <c r="M14" s="1206"/>
      <c r="N14" s="1206"/>
      <c r="O14" s="1206"/>
      <c r="P14" s="1207"/>
    </row>
    <row r="15" spans="1:16" ht="16.899999999999999" customHeight="1" thickBot="1">
      <c r="A15" s="1208"/>
      <c r="B15" s="1209"/>
      <c r="C15" s="1209"/>
      <c r="D15" s="1209"/>
      <c r="E15" s="1209"/>
      <c r="F15" s="1209"/>
      <c r="G15" s="1209"/>
      <c r="H15" s="1209"/>
      <c r="I15" s="1209"/>
      <c r="J15" s="1209"/>
      <c r="K15" s="1209"/>
      <c r="L15" s="1209"/>
      <c r="M15" s="1209"/>
      <c r="N15" s="1209"/>
      <c r="O15" s="1209"/>
      <c r="P15" s="1210"/>
    </row>
    <row r="16" spans="1:16" ht="16.899999999999999" customHeight="1">
      <c r="A16" s="1211" t="s">
        <v>137</v>
      </c>
      <c r="B16" s="1212"/>
      <c r="C16" s="1212"/>
      <c r="D16" s="1212"/>
      <c r="E16" s="1212"/>
      <c r="F16" s="1212"/>
      <c r="G16" s="1212"/>
      <c r="H16" s="1212"/>
      <c r="I16" s="1213"/>
      <c r="J16" s="1214" t="s">
        <v>713</v>
      </c>
      <c r="K16" s="1214"/>
      <c r="L16" s="1214"/>
      <c r="M16" s="1214"/>
      <c r="N16" s="1214"/>
      <c r="O16" s="1214"/>
      <c r="P16" s="1215"/>
    </row>
    <row r="17" spans="1:16" ht="16.899999999999999" customHeight="1">
      <c r="A17" s="1165" t="s">
        <v>139</v>
      </c>
      <c r="B17" s="1166"/>
      <c r="C17" s="1166"/>
      <c r="D17" s="1166"/>
      <c r="E17" s="1166"/>
      <c r="F17" s="1166"/>
      <c r="G17" s="1166"/>
      <c r="H17" s="1166"/>
      <c r="I17" s="1182"/>
      <c r="J17" s="1183" t="s">
        <v>804</v>
      </c>
      <c r="K17" s="1183"/>
      <c r="L17" s="1183"/>
      <c r="M17" s="1183"/>
      <c r="N17" s="1183"/>
      <c r="O17" s="1183"/>
      <c r="P17" s="1184"/>
    </row>
    <row r="18" spans="1:16" ht="16.899999999999999" customHeight="1">
      <c r="A18" s="1185" t="s">
        <v>141</v>
      </c>
      <c r="B18" s="1186"/>
      <c r="C18" s="1186"/>
      <c r="D18" s="1186"/>
      <c r="E18" s="1186"/>
      <c r="F18" s="1186"/>
      <c r="G18" s="1186"/>
      <c r="H18" s="1186"/>
      <c r="I18" s="84"/>
      <c r="J18" s="1183"/>
      <c r="K18" s="1183"/>
      <c r="L18" s="1183"/>
      <c r="M18" s="1183"/>
      <c r="N18" s="1183"/>
      <c r="O18" s="1183"/>
      <c r="P18" s="1184"/>
    </row>
    <row r="19" spans="1:16" ht="16.899999999999999" customHeight="1" thickBot="1">
      <c r="A19" s="1187" t="s">
        <v>142</v>
      </c>
      <c r="B19" s="1188"/>
      <c r="C19" s="1188"/>
      <c r="D19" s="1188"/>
      <c r="E19" s="1188"/>
      <c r="F19" s="1188"/>
      <c r="G19" s="549"/>
      <c r="H19" s="86" t="s">
        <v>143</v>
      </c>
      <c r="I19" s="87">
        <v>29</v>
      </c>
      <c r="J19" s="1189" t="s">
        <v>144</v>
      </c>
      <c r="K19" s="1189"/>
      <c r="L19" s="1189"/>
      <c r="M19" s="1189"/>
      <c r="N19" s="1189"/>
      <c r="O19" s="1189"/>
      <c r="P19" s="1190"/>
    </row>
    <row r="20" spans="1:16" ht="16.899999999999999" customHeight="1" thickBot="1">
      <c r="A20" s="1191"/>
      <c r="B20" s="1192"/>
      <c r="C20" s="1192"/>
      <c r="D20" s="1192"/>
      <c r="E20" s="1192"/>
      <c r="F20" s="1192"/>
      <c r="G20" s="1192"/>
      <c r="H20" s="1192"/>
      <c r="I20" s="1192"/>
      <c r="J20" s="1192"/>
      <c r="K20" s="1192"/>
      <c r="L20" s="1192"/>
      <c r="M20" s="1192"/>
      <c r="N20" s="1192"/>
      <c r="O20" s="1192"/>
      <c r="P20" s="1193"/>
    </row>
    <row r="21" spans="1:16" ht="16.899999999999999" customHeight="1" thickBot="1">
      <c r="A21" s="1147" t="s">
        <v>145</v>
      </c>
      <c r="B21" s="1148"/>
      <c r="C21" s="1148"/>
      <c r="D21" s="1148"/>
      <c r="E21" s="1148"/>
      <c r="F21" s="1148"/>
      <c r="G21" s="1148"/>
      <c r="H21" s="1148"/>
      <c r="I21" s="1194"/>
      <c r="J21" s="1147" t="s">
        <v>146</v>
      </c>
      <c r="K21" s="1148"/>
      <c r="L21" s="1148"/>
      <c r="M21" s="1148"/>
      <c r="N21" s="1148"/>
      <c r="O21" s="1148"/>
      <c r="P21" s="1194"/>
    </row>
    <row r="22" spans="1:16" ht="16.899999999999999" customHeight="1">
      <c r="A22" s="1149" t="s">
        <v>147</v>
      </c>
      <c r="B22" s="1150"/>
      <c r="C22" s="1150"/>
      <c r="D22" s="1150"/>
      <c r="E22" s="1150"/>
      <c r="F22" s="1150"/>
      <c r="G22" s="1150"/>
      <c r="H22" s="1150"/>
      <c r="I22" s="1195"/>
      <c r="J22" s="1149" t="s">
        <v>148</v>
      </c>
      <c r="K22" s="1150"/>
      <c r="L22" s="1150"/>
      <c r="M22" s="1150"/>
      <c r="N22" s="1150"/>
      <c r="O22" s="1150"/>
      <c r="P22" s="1195"/>
    </row>
    <row r="23" spans="1:16" ht="16.899999999999999" customHeight="1">
      <c r="A23" s="1176" t="s">
        <v>149</v>
      </c>
      <c r="B23" s="1177"/>
      <c r="C23" s="1177"/>
      <c r="D23" s="1177"/>
      <c r="E23" s="1177"/>
      <c r="F23" s="1177"/>
      <c r="G23" s="1177"/>
      <c r="H23" s="1177"/>
      <c r="I23" s="1178"/>
      <c r="J23" s="1176" t="s">
        <v>150</v>
      </c>
      <c r="K23" s="1177"/>
      <c r="L23" s="1177"/>
      <c r="M23" s="1177"/>
      <c r="N23" s="1177"/>
      <c r="O23" s="1177"/>
      <c r="P23" s="1178"/>
    </row>
    <row r="24" spans="1:16" ht="16.899999999999999" customHeight="1">
      <c r="A24" s="1179"/>
      <c r="B24" s="1180"/>
      <c r="C24" s="1180"/>
      <c r="D24" s="1180"/>
      <c r="E24" s="1180"/>
      <c r="F24" s="1180"/>
      <c r="G24" s="1180"/>
      <c r="H24" s="1180"/>
      <c r="I24" s="1181"/>
      <c r="J24" s="1179"/>
      <c r="K24" s="1180"/>
      <c r="L24" s="1180"/>
      <c r="M24" s="1180"/>
      <c r="N24" s="1180"/>
      <c r="O24" s="1180"/>
      <c r="P24" s="1181"/>
    </row>
    <row r="25" spans="1:16" ht="16.899999999999999" customHeight="1">
      <c r="A25" s="1165" t="s">
        <v>151</v>
      </c>
      <c r="B25" s="1166"/>
      <c r="C25" s="1166"/>
      <c r="D25" s="1166"/>
      <c r="E25" s="1166"/>
      <c r="F25" s="1166"/>
      <c r="G25" s="1166"/>
      <c r="H25" s="1166"/>
      <c r="I25" s="1167"/>
      <c r="J25" s="1165" t="s">
        <v>152</v>
      </c>
      <c r="K25" s="1166"/>
      <c r="L25" s="1166"/>
      <c r="M25" s="1166"/>
      <c r="N25" s="1166"/>
      <c r="O25" s="1166"/>
      <c r="P25" s="1167"/>
    </row>
    <row r="26" spans="1:16" ht="16.899999999999999" customHeight="1" thickBot="1">
      <c r="A26" s="1135" t="s">
        <v>153</v>
      </c>
      <c r="B26" s="1136"/>
      <c r="C26" s="1136"/>
      <c r="D26" s="1136"/>
      <c r="E26" s="1136"/>
      <c r="F26" s="1136"/>
      <c r="G26" s="550"/>
      <c r="H26" s="86" t="s">
        <v>143</v>
      </c>
      <c r="I26" s="89">
        <v>29</v>
      </c>
      <c r="J26" s="1135" t="s">
        <v>142</v>
      </c>
      <c r="K26" s="1136"/>
      <c r="L26" s="1136"/>
      <c r="M26" s="1136"/>
      <c r="N26" s="1136"/>
      <c r="O26" s="86" t="s">
        <v>143</v>
      </c>
      <c r="P26" s="89">
        <v>29</v>
      </c>
    </row>
    <row r="27" spans="1:16" ht="11.1" customHeight="1" thickBot="1">
      <c r="A27" s="1168"/>
      <c r="B27" s="1169"/>
      <c r="C27" s="1169"/>
      <c r="D27" s="1169"/>
      <c r="E27" s="1169"/>
      <c r="F27" s="1169"/>
      <c r="G27" s="1169"/>
      <c r="H27" s="1169"/>
      <c r="I27" s="1169"/>
      <c r="J27" s="1170"/>
      <c r="K27" s="1170"/>
      <c r="L27" s="1170"/>
      <c r="M27" s="1170"/>
      <c r="N27" s="1170"/>
      <c r="O27" s="1170"/>
      <c r="P27" s="1108"/>
    </row>
    <row r="28" spans="1:16" ht="16.149999999999999" customHeight="1">
      <c r="A28" s="1171" t="s">
        <v>154</v>
      </c>
      <c r="B28" s="1173" t="s">
        <v>155</v>
      </c>
      <c r="C28" s="1173" t="s">
        <v>156</v>
      </c>
      <c r="D28" s="1173" t="s">
        <v>157</v>
      </c>
      <c r="E28" s="1173" t="s">
        <v>158</v>
      </c>
      <c r="F28" s="1173" t="s">
        <v>159</v>
      </c>
      <c r="G28" s="1175" t="s">
        <v>160</v>
      </c>
      <c r="H28" s="1173" t="s">
        <v>161</v>
      </c>
      <c r="I28" s="1173" t="s">
        <v>162</v>
      </c>
      <c r="J28" s="1173" t="s">
        <v>163</v>
      </c>
      <c r="K28" s="1156" t="s">
        <v>164</v>
      </c>
      <c r="L28" s="1164"/>
      <c r="M28" s="1156" t="s">
        <v>165</v>
      </c>
      <c r="N28" s="1157"/>
      <c r="O28" s="1158" t="s">
        <v>166</v>
      </c>
      <c r="P28" s="1159"/>
    </row>
    <row r="29" spans="1:16" ht="16.149999999999999" customHeight="1">
      <c r="A29" s="1172"/>
      <c r="B29" s="1174"/>
      <c r="C29" s="1174"/>
      <c r="D29" s="1174"/>
      <c r="E29" s="1174"/>
      <c r="F29" s="1174"/>
      <c r="G29" s="1173"/>
      <c r="H29" s="1174"/>
      <c r="I29" s="1174"/>
      <c r="J29" s="1174"/>
      <c r="K29" s="90" t="s">
        <v>159</v>
      </c>
      <c r="L29" s="91" t="s">
        <v>167</v>
      </c>
      <c r="M29" s="90" t="s">
        <v>159</v>
      </c>
      <c r="N29" s="90" t="s">
        <v>167</v>
      </c>
      <c r="O29" s="1160"/>
      <c r="P29" s="1161"/>
    </row>
    <row r="30" spans="1:16" ht="18" customHeight="1">
      <c r="A30" s="92">
        <v>1</v>
      </c>
      <c r="B30" s="93" t="s">
        <v>714</v>
      </c>
      <c r="C30" s="93">
        <v>997222</v>
      </c>
      <c r="D30" s="93" t="s">
        <v>717</v>
      </c>
      <c r="E30" s="93">
        <v>1175</v>
      </c>
      <c r="F30" s="514">
        <f>+G30/E30</f>
        <v>3891.3191489361702</v>
      </c>
      <c r="G30" s="97">
        <v>4572300</v>
      </c>
      <c r="H30" s="98">
        <f>G30*3%</f>
        <v>137169</v>
      </c>
      <c r="I30" s="382">
        <v>0</v>
      </c>
      <c r="J30" s="98">
        <f>H30-I30</f>
        <v>137169</v>
      </c>
      <c r="K30" s="383">
        <v>0.09</v>
      </c>
      <c r="L30" s="552">
        <f>+J30*K30</f>
        <v>12345.21</v>
      </c>
      <c r="M30" s="383">
        <v>0.09</v>
      </c>
      <c r="N30" s="552">
        <f>+J30*M30</f>
        <v>12345.21</v>
      </c>
      <c r="O30" s="1162">
        <f t="shared" ref="O30" si="0">J30+L30+N30</f>
        <v>161859.41999999998</v>
      </c>
      <c r="P30" s="1163"/>
    </row>
    <row r="31" spans="1:16" ht="18" customHeight="1">
      <c r="A31" s="92"/>
      <c r="B31" s="93"/>
      <c r="C31" s="93"/>
      <c r="D31" s="97"/>
      <c r="E31" s="93"/>
      <c r="F31" s="514"/>
      <c r="G31" s="97"/>
      <c r="H31" s="98"/>
      <c r="I31" s="382"/>
      <c r="J31" s="98"/>
      <c r="K31" s="383"/>
      <c r="L31" s="552"/>
      <c r="M31" s="383"/>
      <c r="N31" s="552"/>
      <c r="O31" s="1162"/>
      <c r="P31" s="1163"/>
    </row>
    <row r="32" spans="1:16" ht="18" customHeight="1">
      <c r="A32" s="92"/>
      <c r="B32" s="93"/>
      <c r="C32" s="93"/>
      <c r="D32" s="97"/>
      <c r="E32" s="97"/>
      <c r="F32" s="98"/>
      <c r="G32" s="97"/>
      <c r="H32" s="97"/>
      <c r="I32" s="97"/>
      <c r="J32" s="97"/>
      <c r="K32" s="383"/>
      <c r="L32" s="552"/>
      <c r="M32" s="383"/>
      <c r="N32" s="552"/>
      <c r="O32" s="1162"/>
      <c r="P32" s="1163"/>
    </row>
    <row r="33" spans="1:16" ht="18" customHeight="1">
      <c r="A33" s="92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551"/>
      <c r="M33" s="97"/>
      <c r="N33" s="97"/>
      <c r="O33" s="1154"/>
      <c r="P33" s="1155"/>
    </row>
    <row r="34" spans="1:16" ht="18" customHeight="1">
      <c r="A34" s="92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551"/>
      <c r="M34" s="97"/>
      <c r="N34" s="97"/>
      <c r="O34" s="1154"/>
      <c r="P34" s="1155"/>
    </row>
    <row r="35" spans="1:16" ht="18" customHeight="1">
      <c r="A35" s="92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551"/>
      <c r="M35" s="97"/>
      <c r="N35" s="97"/>
      <c r="O35" s="1154"/>
      <c r="P35" s="1155"/>
    </row>
    <row r="36" spans="1:16" ht="18" customHeight="1">
      <c r="A36" s="92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551"/>
      <c r="M36" s="97"/>
      <c r="N36" s="97"/>
      <c r="O36" s="1154"/>
      <c r="P36" s="1155"/>
    </row>
    <row r="37" spans="1:16" ht="18" customHeight="1">
      <c r="A37" s="92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551"/>
      <c r="M37" s="97"/>
      <c r="N37" s="97"/>
      <c r="O37" s="1154"/>
      <c r="P37" s="1155"/>
    </row>
    <row r="38" spans="1:16" ht="18" customHeight="1">
      <c r="A38" s="92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551"/>
      <c r="M38" s="97"/>
      <c r="N38" s="97"/>
      <c r="O38" s="1154"/>
      <c r="P38" s="1155"/>
    </row>
    <row r="39" spans="1:16" ht="18" customHeight="1">
      <c r="A39" s="92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551"/>
      <c r="M39" s="97"/>
      <c r="N39" s="97"/>
      <c r="O39" s="1154"/>
      <c r="P39" s="1155"/>
    </row>
    <row r="40" spans="1:16" ht="18" customHeight="1" thickBot="1">
      <c r="A40" s="101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553"/>
      <c r="M40" s="102"/>
      <c r="N40" s="102"/>
      <c r="O40" s="1140"/>
      <c r="P40" s="1141"/>
    </row>
    <row r="41" spans="1:16" ht="30" customHeight="1" thickBot="1">
      <c r="A41" s="1142" t="s">
        <v>166</v>
      </c>
      <c r="B41" s="1143"/>
      <c r="C41" s="1143"/>
      <c r="D41" s="1144"/>
      <c r="E41" s="104">
        <f t="shared" ref="E41:J41" si="1">SUM(E30:E40)</f>
        <v>1175</v>
      </c>
      <c r="F41" s="104">
        <f t="shared" si="1"/>
        <v>3891.3191489361702</v>
      </c>
      <c r="G41" s="104">
        <f t="shared" si="1"/>
        <v>4572300</v>
      </c>
      <c r="H41" s="104">
        <f t="shared" si="1"/>
        <v>137169</v>
      </c>
      <c r="I41" s="104">
        <f t="shared" si="1"/>
        <v>0</v>
      </c>
      <c r="J41" s="104">
        <f t="shared" si="1"/>
        <v>137169</v>
      </c>
      <c r="K41" s="513">
        <v>0.09</v>
      </c>
      <c r="L41" s="554">
        <f>SUM(L30:L40)</f>
        <v>12345.21</v>
      </c>
      <c r="M41" s="513">
        <v>0.09</v>
      </c>
      <c r="N41" s="108">
        <f>SUM(N30:N40)</f>
        <v>12345.21</v>
      </c>
      <c r="O41" s="1145">
        <f>SUM(O30:P40)</f>
        <v>161859.41999999998</v>
      </c>
      <c r="P41" s="1146"/>
    </row>
    <row r="42" spans="1:16" ht="15.75" thickBot="1">
      <c r="A42" s="1147" t="s">
        <v>170</v>
      </c>
      <c r="B42" s="1148"/>
      <c r="C42" s="1148"/>
      <c r="D42" s="1148"/>
      <c r="E42" s="1148"/>
      <c r="F42" s="1148"/>
      <c r="G42" s="1148"/>
      <c r="H42" s="1148"/>
      <c r="I42" s="1148"/>
      <c r="J42" s="1148"/>
      <c r="K42" s="1149" t="s">
        <v>171</v>
      </c>
      <c r="L42" s="1150"/>
      <c r="M42" s="1150"/>
      <c r="N42" s="1151"/>
      <c r="O42" s="1152">
        <f>J41</f>
        <v>137169</v>
      </c>
      <c r="P42" s="1153"/>
    </row>
    <row r="43" spans="1:16">
      <c r="A43" s="1128" t="s">
        <v>805</v>
      </c>
      <c r="B43" s="1129"/>
      <c r="C43" s="1129"/>
      <c r="D43" s="1129"/>
      <c r="E43" s="1129"/>
      <c r="F43" s="1129"/>
      <c r="G43" s="1129"/>
      <c r="H43" s="1129"/>
      <c r="I43" s="1129"/>
      <c r="J43" s="1129"/>
      <c r="K43" s="1130" t="s">
        <v>173</v>
      </c>
      <c r="L43" s="1131"/>
      <c r="M43" s="1131"/>
      <c r="N43" s="1132"/>
      <c r="O43" s="1133">
        <f>L41</f>
        <v>12345.21</v>
      </c>
      <c r="P43" s="1134"/>
    </row>
    <row r="44" spans="1:16">
      <c r="A44" s="1118"/>
      <c r="B44" s="1119"/>
      <c r="C44" s="1119"/>
      <c r="D44" s="1119"/>
      <c r="E44" s="1119"/>
      <c r="F44" s="1119"/>
      <c r="G44" s="1119"/>
      <c r="H44" s="1119"/>
      <c r="I44" s="1119"/>
      <c r="J44" s="1119"/>
      <c r="K44" s="1130" t="s">
        <v>174</v>
      </c>
      <c r="L44" s="1131"/>
      <c r="M44" s="1131"/>
      <c r="N44" s="1132"/>
      <c r="O44" s="1133">
        <f>N41</f>
        <v>12345.21</v>
      </c>
      <c r="P44" s="1134"/>
    </row>
    <row r="45" spans="1:16">
      <c r="A45" s="1118"/>
      <c r="B45" s="1119"/>
      <c r="C45" s="1119"/>
      <c r="D45" s="1119"/>
      <c r="E45" s="1119"/>
      <c r="F45" s="1119"/>
      <c r="G45" s="1119"/>
      <c r="H45" s="1119"/>
      <c r="I45" s="1119"/>
      <c r="J45" s="1119"/>
      <c r="K45" s="1130" t="s">
        <v>175</v>
      </c>
      <c r="L45" s="1131"/>
      <c r="M45" s="1131"/>
      <c r="N45" s="1132"/>
      <c r="O45" s="1133">
        <f>O43+O44</f>
        <v>24690.42</v>
      </c>
      <c r="P45" s="1134"/>
    </row>
    <row r="46" spans="1:16" ht="15.75" thickBot="1">
      <c r="A46" s="1092"/>
      <c r="B46" s="1093"/>
      <c r="C46" s="1093"/>
      <c r="D46" s="1093"/>
      <c r="E46" s="1093"/>
      <c r="F46" s="1093"/>
      <c r="G46" s="1119"/>
      <c r="H46" s="1119"/>
      <c r="I46" s="1119"/>
      <c r="J46" s="1119"/>
      <c r="K46" s="1135" t="s">
        <v>176</v>
      </c>
      <c r="L46" s="1136"/>
      <c r="M46" s="1136"/>
      <c r="N46" s="1137"/>
      <c r="O46" s="1138">
        <f>O42+O45</f>
        <v>161859.41999999998</v>
      </c>
      <c r="P46" s="1139"/>
    </row>
    <row r="47" spans="1:16" ht="15.75" thickBot="1">
      <c r="A47" s="1096" t="s">
        <v>177</v>
      </c>
      <c r="B47" s="1097"/>
      <c r="C47" s="1097"/>
      <c r="D47" s="1097"/>
      <c r="E47" s="1097"/>
      <c r="F47" s="1097"/>
      <c r="G47" s="555"/>
      <c r="H47" s="1098"/>
      <c r="I47" s="1099"/>
      <c r="J47" s="1100"/>
      <c r="K47" s="1105" t="s">
        <v>178</v>
      </c>
      <c r="L47" s="1105"/>
      <c r="M47" s="1105"/>
      <c r="N47" s="1106"/>
      <c r="O47" s="1107">
        <f>IF(I18="Y",SUM(O43:P44),0)</f>
        <v>0</v>
      </c>
      <c r="P47" s="1108"/>
    </row>
    <row r="48" spans="1:16" ht="16.149999999999999" customHeight="1">
      <c r="A48" s="1109" t="s">
        <v>179</v>
      </c>
      <c r="B48" s="1110"/>
      <c r="C48" s="1110"/>
      <c r="D48" s="1110"/>
      <c r="E48" s="1110"/>
      <c r="F48" s="1110"/>
      <c r="G48" s="1111"/>
      <c r="H48" s="1101"/>
      <c r="I48" s="1102"/>
      <c r="J48" s="1103"/>
      <c r="K48" s="1112" t="s">
        <v>180</v>
      </c>
      <c r="L48" s="1113"/>
      <c r="M48" s="1113"/>
      <c r="N48" s="1113"/>
      <c r="O48" s="1113"/>
      <c r="P48" s="1114"/>
    </row>
    <row r="49" spans="1:16" ht="16.149999999999999" customHeight="1" thickBot="1">
      <c r="A49" s="1115" t="s">
        <v>181</v>
      </c>
      <c r="B49" s="1116"/>
      <c r="C49" s="1116"/>
      <c r="D49" s="1116"/>
      <c r="E49" s="1116"/>
      <c r="F49" s="1116"/>
      <c r="G49" s="1117"/>
      <c r="H49" s="1101"/>
      <c r="I49" s="1102"/>
      <c r="J49" s="1103"/>
      <c r="K49" s="1118" t="s">
        <v>182</v>
      </c>
      <c r="L49" s="1119"/>
      <c r="M49" s="1119"/>
      <c r="N49" s="1119"/>
      <c r="O49" s="1119"/>
      <c r="P49" s="1120"/>
    </row>
    <row r="50" spans="1:16" ht="16.149999999999999" customHeight="1">
      <c r="A50" s="1121" t="s">
        <v>183</v>
      </c>
      <c r="B50" s="1122"/>
      <c r="C50" s="1122"/>
      <c r="D50" s="1122"/>
      <c r="E50" s="1122"/>
      <c r="F50" s="1122"/>
      <c r="G50" s="556"/>
      <c r="H50" s="1104"/>
      <c r="I50" s="1102"/>
      <c r="J50" s="1103"/>
      <c r="K50" s="1125"/>
      <c r="L50" s="1126"/>
      <c r="M50" s="1126"/>
      <c r="N50" s="1126"/>
      <c r="O50" s="1126"/>
      <c r="P50" s="1127"/>
    </row>
    <row r="51" spans="1:16" ht="16.149999999999999" customHeight="1">
      <c r="A51" s="1121"/>
      <c r="B51" s="1122"/>
      <c r="C51" s="1122"/>
      <c r="D51" s="1122"/>
      <c r="E51" s="1122"/>
      <c r="F51" s="1122"/>
      <c r="G51" s="556"/>
      <c r="H51" s="1104"/>
      <c r="I51" s="1102"/>
      <c r="J51" s="1103"/>
      <c r="K51" s="1125"/>
      <c r="L51" s="1126"/>
      <c r="M51" s="1126"/>
      <c r="N51" s="1126"/>
      <c r="O51" s="1126"/>
      <c r="P51" s="1127"/>
    </row>
    <row r="52" spans="1:16" ht="16.149999999999999" customHeight="1">
      <c r="A52" s="1121"/>
      <c r="B52" s="1122"/>
      <c r="C52" s="1122"/>
      <c r="D52" s="1122"/>
      <c r="E52" s="1122"/>
      <c r="F52" s="1122"/>
      <c r="G52" s="556"/>
      <c r="H52" s="1104"/>
      <c r="I52" s="1102"/>
      <c r="J52" s="1103"/>
      <c r="K52" s="1125"/>
      <c r="L52" s="1126"/>
      <c r="M52" s="1126"/>
      <c r="N52" s="1126"/>
      <c r="O52" s="1126"/>
      <c r="P52" s="1127"/>
    </row>
    <row r="53" spans="1:16" ht="16.149999999999999" customHeight="1">
      <c r="A53" s="1121"/>
      <c r="B53" s="1122"/>
      <c r="C53" s="1122"/>
      <c r="D53" s="1122"/>
      <c r="E53" s="1122"/>
      <c r="F53" s="1122"/>
      <c r="G53" s="556"/>
      <c r="H53" s="1104"/>
      <c r="I53" s="1102"/>
      <c r="J53" s="1103"/>
      <c r="K53" s="1125"/>
      <c r="L53" s="1126"/>
      <c r="M53" s="1126"/>
      <c r="N53" s="1126"/>
      <c r="O53" s="1126"/>
      <c r="P53" s="1127"/>
    </row>
    <row r="54" spans="1:16" ht="16.149999999999999" customHeight="1" thickBot="1">
      <c r="A54" s="1123"/>
      <c r="B54" s="1124"/>
      <c r="C54" s="1124"/>
      <c r="D54" s="1124"/>
      <c r="E54" s="1124"/>
      <c r="F54" s="1124"/>
      <c r="G54" s="557"/>
      <c r="H54" s="1092" t="s">
        <v>184</v>
      </c>
      <c r="I54" s="1093"/>
      <c r="J54" s="1094"/>
      <c r="K54" s="1092" t="s">
        <v>185</v>
      </c>
      <c r="L54" s="1093"/>
      <c r="M54" s="1093"/>
      <c r="N54" s="1093"/>
      <c r="O54" s="1093"/>
      <c r="P54" s="1094"/>
    </row>
    <row r="60" spans="1:16" ht="26.25">
      <c r="D60" s="1095"/>
      <c r="E60" s="1095"/>
      <c r="F60" s="1095"/>
      <c r="G60" s="1095"/>
      <c r="H60" s="1095"/>
      <c r="I60" s="1095"/>
      <c r="J60" s="1095"/>
    </row>
  </sheetData>
  <mergeCells count="75">
    <mergeCell ref="H54:J54"/>
    <mergeCell ref="K54:P54"/>
    <mergeCell ref="D60:J60"/>
    <mergeCell ref="A47:F47"/>
    <mergeCell ref="H47:J53"/>
    <mergeCell ref="K47:N47"/>
    <mergeCell ref="O47:P47"/>
    <mergeCell ref="A48:G48"/>
    <mergeCell ref="K48:P48"/>
    <mergeCell ref="A49:G49"/>
    <mergeCell ref="K49:P49"/>
    <mergeCell ref="A50:F54"/>
    <mergeCell ref="K50:P53"/>
    <mergeCell ref="A43:J46"/>
    <mergeCell ref="K43:N43"/>
    <mergeCell ref="O43:P43"/>
    <mergeCell ref="K44:N44"/>
    <mergeCell ref="O44:P44"/>
    <mergeCell ref="K45:N45"/>
    <mergeCell ref="O45:P45"/>
    <mergeCell ref="K46:N46"/>
    <mergeCell ref="O46:P46"/>
    <mergeCell ref="O40:P40"/>
    <mergeCell ref="A41:D41"/>
    <mergeCell ref="O41:P41"/>
    <mergeCell ref="A42:J42"/>
    <mergeCell ref="K42:N42"/>
    <mergeCell ref="O42:P42"/>
    <mergeCell ref="O39:P39"/>
    <mergeCell ref="M28:N28"/>
    <mergeCell ref="O28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K28:L28"/>
    <mergeCell ref="A25:I25"/>
    <mergeCell ref="J25:P25"/>
    <mergeCell ref="A26:F26"/>
    <mergeCell ref="J26:N26"/>
    <mergeCell ref="A27:P27"/>
    <mergeCell ref="A28:A29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A23:I24"/>
    <mergeCell ref="J23:P24"/>
    <mergeCell ref="A17:I17"/>
    <mergeCell ref="J17:P17"/>
    <mergeCell ref="A18:H18"/>
    <mergeCell ref="J18:P18"/>
    <mergeCell ref="A19:F19"/>
    <mergeCell ref="J19:P19"/>
    <mergeCell ref="A20:P20"/>
    <mergeCell ref="A21:I21"/>
    <mergeCell ref="J21:P21"/>
    <mergeCell ref="A22:I22"/>
    <mergeCell ref="J22:P22"/>
    <mergeCell ref="A10:P11"/>
    <mergeCell ref="A12:P12"/>
    <mergeCell ref="A13:P13"/>
    <mergeCell ref="A14:P15"/>
    <mergeCell ref="A16:I16"/>
    <mergeCell ref="J16:P16"/>
  </mergeCells>
  <pageMargins left="0.17716535433070868" right="0.15748031496062992" top="0.47244094488188981" bottom="0.31496062992125984" header="0.31496062992125984" footer="0.31496062992125984"/>
  <pageSetup paperSize="9" scale="75" orientation="portrait" r:id="rId1"/>
  <rowBreaks count="1" manualBreakCount="1">
    <brk id="54" max="16383" man="1"/>
  </rowBreaks>
</worksheet>
</file>

<file path=xl/worksheets/sheet55.xml><?xml version="1.0" encoding="utf-8"?>
<worksheet xmlns="http://schemas.openxmlformats.org/spreadsheetml/2006/main" xmlns:r="http://schemas.openxmlformats.org/officeDocument/2006/relationships">
  <dimension ref="B2:W48"/>
  <sheetViews>
    <sheetView topLeftCell="A4" workbookViewId="0">
      <selection activeCell="B41" sqref="B41"/>
    </sheetView>
  </sheetViews>
  <sheetFormatPr defaultRowHeight="15"/>
  <cols>
    <col min="1" max="1" width="1.140625" customWidth="1"/>
    <col min="2" max="2" width="12" customWidth="1"/>
    <col min="9" max="9" width="12.42578125" customWidth="1"/>
    <col min="10" max="10" width="13.5703125" style="217" customWidth="1"/>
    <col min="11" max="11" width="11.140625" customWidth="1"/>
    <col min="12" max="12" width="10.5703125" customWidth="1"/>
    <col min="13" max="13" width="8.140625" customWidth="1"/>
    <col min="14" max="14" width="0.140625" customWidth="1"/>
  </cols>
  <sheetData>
    <row r="2" spans="2:13" ht="15.75" thickBot="1">
      <c r="B2" s="1169"/>
      <c r="C2" s="1169"/>
      <c r="D2" s="1169"/>
      <c r="E2" s="1169"/>
      <c r="F2" s="1169"/>
      <c r="G2" s="1169"/>
      <c r="H2" s="1169"/>
      <c r="I2" s="1169"/>
      <c r="J2" s="1169"/>
      <c r="K2" s="1169"/>
      <c r="L2" s="1169"/>
    </row>
    <row r="3" spans="2:13" ht="21" thickBot="1">
      <c r="B3" s="1306" t="s">
        <v>360</v>
      </c>
      <c r="C3" s="1307"/>
      <c r="D3" s="1307"/>
      <c r="E3" s="1307"/>
      <c r="F3" s="1307"/>
      <c r="G3" s="1307"/>
      <c r="H3" s="1307"/>
      <c r="I3" s="1307"/>
      <c r="J3" s="1307"/>
      <c r="K3" s="1307"/>
      <c r="L3" s="1308"/>
      <c r="M3" s="192"/>
    </row>
    <row r="4" spans="2:13">
      <c r="B4" s="1309" t="s">
        <v>361</v>
      </c>
      <c r="C4" s="1304"/>
      <c r="D4" s="1304"/>
      <c r="E4" s="1304"/>
      <c r="F4" s="1304"/>
      <c r="G4" s="1304"/>
      <c r="H4" s="1304"/>
      <c r="I4" s="1304"/>
      <c r="J4" s="1304"/>
      <c r="K4" s="1304"/>
      <c r="L4" s="1305"/>
      <c r="M4" s="192"/>
    </row>
    <row r="5" spans="2:13">
      <c r="B5" s="1303" t="s">
        <v>362</v>
      </c>
      <c r="C5" s="1304"/>
      <c r="D5" s="1304"/>
      <c r="E5" s="1304"/>
      <c r="F5" s="1304"/>
      <c r="G5" s="1304"/>
      <c r="H5" s="1304"/>
      <c r="I5" s="1304"/>
      <c r="J5" s="1304"/>
      <c r="K5" s="1304"/>
      <c r="L5" s="1305"/>
      <c r="M5" s="192"/>
    </row>
    <row r="6" spans="2:13">
      <c r="B6" s="1303" t="s">
        <v>363</v>
      </c>
      <c r="C6" s="1304"/>
      <c r="D6" s="1304"/>
      <c r="E6" s="1304"/>
      <c r="F6" s="1304"/>
      <c r="G6" s="1304"/>
      <c r="H6" s="1304"/>
      <c r="I6" s="1304"/>
      <c r="J6" s="1304"/>
      <c r="K6" s="1304"/>
      <c r="L6" s="1305"/>
      <c r="M6" s="192"/>
    </row>
    <row r="7" spans="2:13" ht="15.75" thickBot="1">
      <c r="B7" s="1303" t="s">
        <v>364</v>
      </c>
      <c r="C7" s="1304"/>
      <c r="D7" s="1304"/>
      <c r="E7" s="1304"/>
      <c r="F7" s="1304"/>
      <c r="G7" s="1304"/>
      <c r="H7" s="1304"/>
      <c r="I7" s="1304"/>
      <c r="J7" s="1304"/>
      <c r="K7" s="1304"/>
      <c r="L7" s="1305"/>
      <c r="M7" s="192"/>
    </row>
    <row r="8" spans="2:13" ht="24" thickBot="1">
      <c r="B8" s="1290" t="s">
        <v>365</v>
      </c>
      <c r="C8" s="1291"/>
      <c r="D8" s="1291"/>
      <c r="E8" s="1291"/>
      <c r="F8" s="1291"/>
      <c r="G8" s="1291"/>
      <c r="H8" s="1291"/>
      <c r="I8" s="1291"/>
      <c r="J8" s="1291"/>
      <c r="K8" s="1291"/>
      <c r="L8" s="1292"/>
      <c r="M8" s="192"/>
    </row>
    <row r="9" spans="2:13" ht="15.75" thickBot="1">
      <c r="B9" s="193" t="s">
        <v>720</v>
      </c>
      <c r="C9" s="194"/>
      <c r="D9" s="195"/>
      <c r="E9" s="195"/>
      <c r="F9" s="195"/>
      <c r="G9" s="195"/>
      <c r="H9" s="195"/>
      <c r="I9" s="195"/>
      <c r="J9" s="196" t="s">
        <v>721</v>
      </c>
      <c r="K9" s="195"/>
      <c r="L9" s="197"/>
      <c r="M9" s="192"/>
    </row>
    <row r="10" spans="2:13">
      <c r="B10" s="198"/>
      <c r="C10" s="199"/>
      <c r="D10" s="199"/>
      <c r="E10" s="199"/>
      <c r="F10" s="199"/>
      <c r="G10" s="199"/>
      <c r="H10" s="199"/>
      <c r="I10" s="199"/>
      <c r="J10" s="200"/>
      <c r="K10" s="199"/>
      <c r="L10" s="201"/>
      <c r="M10" s="192"/>
    </row>
    <row r="11" spans="2:13">
      <c r="B11" s="202" t="s">
        <v>366</v>
      </c>
      <c r="C11" s="203"/>
      <c r="D11" s="203"/>
      <c r="E11" s="199"/>
      <c r="F11" s="199"/>
      <c r="G11" s="203" t="s">
        <v>722</v>
      </c>
      <c r="H11" s="199"/>
      <c r="I11" s="199"/>
      <c r="J11" s="200"/>
      <c r="K11" s="199"/>
      <c r="L11" s="201"/>
      <c r="M11" s="192"/>
    </row>
    <row r="12" spans="2:13">
      <c r="B12" s="202" t="s">
        <v>368</v>
      </c>
      <c r="C12" s="199"/>
      <c r="D12" s="199"/>
      <c r="E12" s="199"/>
      <c r="F12" s="204"/>
      <c r="G12" s="203" t="s">
        <v>369</v>
      </c>
      <c r="H12" s="199"/>
      <c r="I12" s="199"/>
      <c r="J12" s="200"/>
      <c r="K12" s="199"/>
      <c r="L12" s="201"/>
      <c r="M12" s="1293"/>
    </row>
    <row r="13" spans="2:13">
      <c r="B13" s="198"/>
      <c r="C13" s="199"/>
      <c r="D13" s="199"/>
      <c r="E13" s="199"/>
      <c r="F13" s="204"/>
      <c r="G13" s="205" t="s">
        <v>370</v>
      </c>
      <c r="H13" s="203"/>
      <c r="I13" s="203"/>
      <c r="J13" s="206"/>
      <c r="K13" s="199"/>
      <c r="L13" s="201"/>
      <c r="M13" s="1293"/>
    </row>
    <row r="14" spans="2:13" ht="15.75" thickBot="1">
      <c r="B14" s="202" t="s">
        <v>371</v>
      </c>
      <c r="C14" s="199"/>
      <c r="D14" s="199"/>
      <c r="E14" s="199"/>
      <c r="F14" s="204"/>
      <c r="G14" s="205" t="s">
        <v>723</v>
      </c>
      <c r="H14" s="199"/>
      <c r="I14" s="199"/>
      <c r="J14" s="200"/>
      <c r="K14" s="199"/>
      <c r="L14" s="201"/>
      <c r="M14" s="1293"/>
    </row>
    <row r="15" spans="2:13">
      <c r="B15" s="207"/>
      <c r="C15" s="208"/>
      <c r="D15" s="208"/>
      <c r="E15" s="208"/>
      <c r="F15" s="208"/>
      <c r="G15" s="208"/>
      <c r="H15" s="209"/>
      <c r="I15" s="209"/>
      <c r="J15" s="210"/>
      <c r="K15" s="209"/>
      <c r="L15" s="563"/>
      <c r="M15" s="1293"/>
    </row>
    <row r="16" spans="2:13">
      <c r="B16" s="212" t="s">
        <v>373</v>
      </c>
      <c r="C16" s="567"/>
      <c r="D16" s="214"/>
      <c r="E16" s="567" t="s">
        <v>374</v>
      </c>
      <c r="F16" s="214"/>
      <c r="G16" s="214"/>
      <c r="H16" s="567" t="s">
        <v>375</v>
      </c>
      <c r="J16" s="567" t="s">
        <v>376</v>
      </c>
      <c r="L16" s="565"/>
      <c r="M16" s="1293"/>
    </row>
    <row r="17" spans="2:13">
      <c r="B17" s="212" t="s">
        <v>377</v>
      </c>
      <c r="C17" s="214"/>
      <c r="D17" s="214"/>
      <c r="E17" s="567" t="s">
        <v>558</v>
      </c>
      <c r="F17" s="214"/>
      <c r="G17" s="214"/>
      <c r="H17" s="216" t="s">
        <v>379</v>
      </c>
      <c r="I17" s="214"/>
      <c r="K17" s="567" t="s">
        <v>380</v>
      </c>
      <c r="L17" s="565"/>
      <c r="M17" s="192"/>
    </row>
    <row r="18" spans="2:13">
      <c r="B18" s="212" t="s">
        <v>381</v>
      </c>
      <c r="C18" s="214"/>
      <c r="D18" s="214"/>
      <c r="E18" s="567" t="s">
        <v>382</v>
      </c>
      <c r="F18" s="214"/>
      <c r="G18" s="214"/>
      <c r="I18" s="214"/>
      <c r="J18" s="561"/>
      <c r="L18" s="565"/>
      <c r="M18" s="192"/>
    </row>
    <row r="19" spans="2:13">
      <c r="B19" s="219" t="s">
        <v>383</v>
      </c>
      <c r="C19" s="61"/>
      <c r="D19" s="61"/>
      <c r="E19" s="61"/>
      <c r="F19" s="61"/>
      <c r="G19" s="61"/>
      <c r="H19" s="61"/>
      <c r="I19" s="61"/>
      <c r="J19" s="558"/>
      <c r="K19" s="61"/>
      <c r="L19" s="62"/>
      <c r="M19" s="192"/>
    </row>
    <row r="20" spans="2:13">
      <c r="B20" s="60" t="s">
        <v>384</v>
      </c>
      <c r="C20" s="61"/>
      <c r="D20" s="61"/>
      <c r="E20" s="61"/>
      <c r="F20" s="61"/>
      <c r="G20" s="61"/>
      <c r="H20" s="61"/>
      <c r="I20" s="567" t="s">
        <v>385</v>
      </c>
      <c r="J20" s="558"/>
      <c r="K20" s="61"/>
      <c r="L20" s="62"/>
      <c r="M20" s="192"/>
    </row>
    <row r="21" spans="2:13" ht="15.75" thickBot="1">
      <c r="B21" s="220"/>
      <c r="C21" s="221"/>
      <c r="D21" s="221"/>
      <c r="E21" s="221"/>
      <c r="F21" s="221"/>
      <c r="G21" s="221"/>
      <c r="H21" s="221"/>
      <c r="I21" s="221"/>
      <c r="J21" s="559"/>
      <c r="K21" s="221"/>
      <c r="L21" s="222"/>
      <c r="M21" s="192"/>
    </row>
    <row r="22" spans="2:13">
      <c r="B22" s="1294" t="s">
        <v>386</v>
      </c>
      <c r="C22" s="1296" t="s">
        <v>321</v>
      </c>
      <c r="D22" s="1297"/>
      <c r="E22" s="1297"/>
      <c r="F22" s="1297"/>
      <c r="G22" s="1297"/>
      <c r="H22" s="1297"/>
      <c r="I22" s="1297"/>
      <c r="J22" s="1300" t="s">
        <v>387</v>
      </c>
      <c r="K22" s="1301" t="s">
        <v>167</v>
      </c>
      <c r="L22" s="1302"/>
      <c r="M22" s="192"/>
    </row>
    <row r="23" spans="2:13" ht="15.75" thickBot="1">
      <c r="B23" s="1295"/>
      <c r="C23" s="1298"/>
      <c r="D23" s="1299"/>
      <c r="E23" s="1299"/>
      <c r="F23" s="1299"/>
      <c r="G23" s="1299"/>
      <c r="H23" s="1299"/>
      <c r="I23" s="1299"/>
      <c r="J23" s="1295"/>
      <c r="K23" s="1301"/>
      <c r="L23" s="1302"/>
      <c r="M23" s="192"/>
    </row>
    <row r="24" spans="2:13">
      <c r="B24" s="223"/>
      <c r="C24" s="214"/>
      <c r="D24" s="214"/>
      <c r="E24" s="214"/>
      <c r="F24" s="214"/>
      <c r="G24" s="214"/>
      <c r="H24" s="214"/>
      <c r="I24" s="214"/>
      <c r="J24" s="224"/>
      <c r="K24" s="562"/>
      <c r="L24" s="563"/>
      <c r="M24" s="192"/>
    </row>
    <row r="25" spans="2:13">
      <c r="B25" s="224">
        <v>1</v>
      </c>
      <c r="C25" s="1280" t="s">
        <v>388</v>
      </c>
      <c r="D25" s="1281"/>
      <c r="E25" s="1281"/>
      <c r="F25" s="214"/>
      <c r="G25" s="214"/>
      <c r="H25" s="214"/>
      <c r="I25" s="214"/>
      <c r="J25" s="224"/>
      <c r="K25" s="1282"/>
      <c r="L25" s="1283"/>
      <c r="M25" s="192"/>
    </row>
    <row r="26" spans="2:13">
      <c r="B26" s="223"/>
      <c r="C26" s="212" t="s">
        <v>724</v>
      </c>
      <c r="D26" s="567"/>
      <c r="E26" s="214"/>
      <c r="F26" s="214"/>
      <c r="G26" s="214"/>
      <c r="H26" s="214"/>
      <c r="I26" s="214"/>
      <c r="J26" s="224"/>
      <c r="K26" s="1282"/>
      <c r="L26" s="1283"/>
      <c r="M26" s="192"/>
    </row>
    <row r="27" spans="2:13">
      <c r="B27" s="223"/>
      <c r="C27" s="1284" t="s">
        <v>725</v>
      </c>
      <c r="D27" s="1285"/>
      <c r="E27" s="1285"/>
      <c r="F27" s="1285"/>
      <c r="G27" s="1285"/>
      <c r="H27" s="1285"/>
      <c r="I27" s="1286"/>
      <c r="J27" s="224"/>
      <c r="K27" s="1282"/>
      <c r="L27" s="1283"/>
      <c r="M27" s="192"/>
    </row>
    <row r="28" spans="2:13">
      <c r="B28" s="223"/>
      <c r="C28" s="1284" t="s">
        <v>726</v>
      </c>
      <c r="D28" s="1285"/>
      <c r="E28" s="1285"/>
      <c r="F28" s="1285"/>
      <c r="G28" s="1285"/>
      <c r="H28" s="1285"/>
      <c r="I28" s="1286"/>
      <c r="J28" s="224"/>
      <c r="K28" s="1282"/>
      <c r="L28" s="1283"/>
      <c r="M28" s="192"/>
    </row>
    <row r="29" spans="2:13">
      <c r="B29" s="223"/>
      <c r="C29" s="567" t="s">
        <v>727</v>
      </c>
      <c r="D29" s="567"/>
      <c r="E29" s="214"/>
      <c r="F29" s="214"/>
      <c r="G29" s="214"/>
      <c r="H29" s="214"/>
      <c r="I29" s="214"/>
      <c r="J29" s="224"/>
      <c r="K29" s="1282"/>
      <c r="L29" s="1283"/>
      <c r="M29" s="192"/>
    </row>
    <row r="30" spans="2:13">
      <c r="B30" s="223"/>
      <c r="C30" s="1284" t="s">
        <v>728</v>
      </c>
      <c r="D30" s="1285"/>
      <c r="E30" s="1285"/>
      <c r="F30" s="1285"/>
      <c r="G30" s="1285"/>
      <c r="H30" s="1285"/>
      <c r="I30" s="1286"/>
      <c r="J30" s="224"/>
      <c r="K30" s="1271">
        <f>3937674*2%</f>
        <v>78753.48</v>
      </c>
      <c r="L30" s="1272"/>
      <c r="M30" s="192"/>
    </row>
    <row r="31" spans="2:13" ht="15.75" thickBot="1">
      <c r="B31" s="223"/>
      <c r="C31" s="228" t="s">
        <v>389</v>
      </c>
      <c r="D31" s="228"/>
      <c r="E31" s="214"/>
      <c r="F31" s="214"/>
      <c r="G31" s="214"/>
      <c r="H31" s="214"/>
      <c r="I31" s="214"/>
      <c r="J31" s="229">
        <v>0.02</v>
      </c>
      <c r="K31" s="220"/>
      <c r="L31" s="222"/>
      <c r="M31" s="192"/>
    </row>
    <row r="32" spans="2:13" ht="15.75" thickBot="1">
      <c r="B32" s="223"/>
      <c r="E32" s="214"/>
      <c r="F32" s="214"/>
      <c r="G32" s="214"/>
      <c r="H32" s="1287" t="s">
        <v>390</v>
      </c>
      <c r="I32" s="1287"/>
      <c r="J32" s="224"/>
      <c r="K32" s="1288">
        <f>K30</f>
        <v>78753.48</v>
      </c>
      <c r="L32" s="1289"/>
      <c r="M32" s="192"/>
    </row>
    <row r="33" spans="2:23" ht="11.25" customHeight="1">
      <c r="B33" s="223"/>
      <c r="C33" s="214"/>
      <c r="D33" s="214"/>
      <c r="E33" s="214"/>
      <c r="F33" s="214"/>
      <c r="G33" s="214"/>
      <c r="H33" s="214"/>
      <c r="I33" s="214"/>
      <c r="J33" s="224"/>
      <c r="K33" s="1278"/>
      <c r="L33" s="1279"/>
      <c r="M33" s="192"/>
      <c r="S33" s="61"/>
      <c r="T33" s="61"/>
      <c r="U33" s="61"/>
      <c r="V33" s="61"/>
      <c r="W33" s="61"/>
    </row>
    <row r="34" spans="2:23">
      <c r="B34" s="223"/>
      <c r="C34" s="212" t="s">
        <v>391</v>
      </c>
      <c r="D34" s="567"/>
      <c r="E34" s="567"/>
      <c r="F34" s="214"/>
      <c r="G34" s="214"/>
      <c r="H34" s="214"/>
      <c r="I34" s="214"/>
      <c r="J34" s="230"/>
      <c r="K34" s="214"/>
      <c r="L34" s="565"/>
      <c r="M34" s="192"/>
      <c r="N34" s="567"/>
      <c r="O34" s="567"/>
      <c r="P34" s="214"/>
      <c r="Q34" s="214"/>
      <c r="R34" s="214"/>
      <c r="S34" s="214"/>
      <c r="T34" s="231"/>
      <c r="U34" s="214"/>
      <c r="V34" s="214"/>
      <c r="W34" s="61"/>
    </row>
    <row r="35" spans="2:23">
      <c r="B35" s="223"/>
      <c r="C35" s="564" t="s">
        <v>564</v>
      </c>
      <c r="D35" s="214"/>
      <c r="E35" s="214"/>
      <c r="F35" s="214"/>
      <c r="H35" s="214"/>
      <c r="I35" s="214"/>
      <c r="J35" s="232">
        <v>0.09</v>
      </c>
      <c r="K35" s="1271">
        <f>+K32*9%</f>
        <v>7087.8131999999996</v>
      </c>
      <c r="L35" s="1272"/>
      <c r="M35" s="192"/>
      <c r="N35" s="214"/>
      <c r="O35" s="214"/>
      <c r="P35" s="214"/>
      <c r="R35" s="214"/>
      <c r="S35" s="214"/>
      <c r="T35" s="231"/>
      <c r="U35" s="1273"/>
      <c r="V35" s="1273"/>
      <c r="W35" s="61"/>
    </row>
    <row r="36" spans="2:23" ht="15.75" thickBot="1">
      <c r="B36" s="223"/>
      <c r="C36" s="564" t="s">
        <v>565</v>
      </c>
      <c r="D36" s="214"/>
      <c r="E36" s="214"/>
      <c r="F36" s="214"/>
      <c r="H36" s="214"/>
      <c r="I36" s="214"/>
      <c r="J36" s="232">
        <v>0.09</v>
      </c>
      <c r="K36" s="1271">
        <f>+K32*9%</f>
        <v>7087.8131999999996</v>
      </c>
      <c r="L36" s="1272"/>
      <c r="M36" s="192"/>
      <c r="N36" s="214"/>
      <c r="O36" s="214"/>
      <c r="P36" s="214"/>
      <c r="R36" s="214"/>
      <c r="S36" s="214"/>
      <c r="T36" s="231"/>
      <c r="U36" s="1273"/>
      <c r="V36" s="1273"/>
      <c r="W36" s="61"/>
    </row>
    <row r="37" spans="2:23" ht="15.75" thickBot="1">
      <c r="B37" s="223"/>
      <c r="C37" s="214"/>
      <c r="D37" s="214"/>
      <c r="E37" s="214"/>
      <c r="F37" s="214"/>
      <c r="G37" s="214"/>
      <c r="H37" s="214"/>
      <c r="I37" s="214"/>
      <c r="J37" s="224"/>
      <c r="K37" s="1276">
        <f>+K35+K36</f>
        <v>14175.626399999999</v>
      </c>
      <c r="L37" s="1277"/>
      <c r="M37" s="192"/>
      <c r="N37" s="214"/>
      <c r="O37" s="214"/>
      <c r="P37" s="214"/>
      <c r="Q37" s="214"/>
      <c r="R37" s="214"/>
      <c r="S37" s="214"/>
      <c r="T37" s="561"/>
      <c r="U37" s="1273"/>
      <c r="V37" s="1273"/>
      <c r="W37" s="61"/>
    </row>
    <row r="38" spans="2:23">
      <c r="B38" s="562"/>
      <c r="C38" s="1257" t="s">
        <v>393</v>
      </c>
      <c r="D38" s="1258"/>
      <c r="E38" s="1258"/>
      <c r="F38" s="1258"/>
      <c r="G38" s="1258"/>
      <c r="H38" s="1258"/>
      <c r="I38" s="1258"/>
      <c r="J38" s="233"/>
      <c r="K38" s="1261">
        <f>+K32+K37</f>
        <v>92929.10639999999</v>
      </c>
      <c r="L38" s="1262"/>
      <c r="M38" s="192"/>
      <c r="S38" s="61"/>
      <c r="T38" s="61"/>
      <c r="U38" s="61"/>
      <c r="V38" s="61"/>
      <c r="W38" s="61"/>
    </row>
    <row r="39" spans="2:23" ht="15.75" thickBot="1">
      <c r="B39" s="234"/>
      <c r="C39" s="1259"/>
      <c r="D39" s="1260"/>
      <c r="E39" s="1260"/>
      <c r="F39" s="1260"/>
      <c r="G39" s="1260"/>
      <c r="H39" s="1260"/>
      <c r="I39" s="1260"/>
      <c r="J39" s="235"/>
      <c r="K39" s="1263"/>
      <c r="L39" s="1264"/>
      <c r="M39" s="192"/>
    </row>
    <row r="40" spans="2:23" ht="21.6" customHeight="1" thickBot="1">
      <c r="B40" s="1265" t="s">
        <v>729</v>
      </c>
      <c r="C40" s="1266"/>
      <c r="D40" s="1266"/>
      <c r="E40" s="1266"/>
      <c r="F40" s="1266"/>
      <c r="G40" s="1266"/>
      <c r="H40" s="1266"/>
      <c r="I40" s="1266"/>
      <c r="J40" s="1266"/>
      <c r="K40" s="1266"/>
      <c r="L40" s="1267"/>
      <c r="M40" s="192"/>
    </row>
    <row r="41" spans="2:23">
      <c r="B41" s="236"/>
      <c r="C41" s="237"/>
      <c r="D41" s="237"/>
      <c r="E41" s="237"/>
      <c r="F41" s="237"/>
      <c r="G41" s="237"/>
      <c r="H41" s="237"/>
      <c r="I41" s="237"/>
      <c r="J41" s="238"/>
      <c r="K41" s="237"/>
      <c r="L41" s="239"/>
      <c r="M41" s="192"/>
    </row>
    <row r="42" spans="2:23">
      <c r="B42" s="240"/>
      <c r="C42" s="241"/>
      <c r="D42" s="241"/>
      <c r="E42" s="241"/>
      <c r="F42" s="241"/>
      <c r="G42" s="241"/>
      <c r="H42" s="241"/>
      <c r="I42" s="241"/>
      <c r="J42" s="242"/>
      <c r="K42" s="241"/>
      <c r="L42" s="243"/>
      <c r="M42" s="192"/>
    </row>
    <row r="43" spans="2:23">
      <c r="B43" s="564" t="s">
        <v>394</v>
      </c>
      <c r="C43" s="214"/>
      <c r="D43" s="214"/>
      <c r="E43" s="214"/>
      <c r="F43" s="214" t="s">
        <v>395</v>
      </c>
      <c r="G43" s="214"/>
      <c r="H43" s="214"/>
      <c r="I43" s="214"/>
      <c r="J43" s="558"/>
      <c r="K43" s="61"/>
      <c r="L43" s="62"/>
      <c r="M43" s="192"/>
    </row>
    <row r="44" spans="2:23">
      <c r="B44" s="212" t="s">
        <v>396</v>
      </c>
      <c r="C44" s="567"/>
      <c r="D44" s="567"/>
      <c r="E44" s="214"/>
      <c r="F44" s="214"/>
      <c r="G44" s="214"/>
      <c r="H44" s="214"/>
      <c r="I44" s="214"/>
      <c r="J44" s="558"/>
      <c r="K44" s="61"/>
      <c r="L44" s="62"/>
      <c r="M44" s="192"/>
    </row>
    <row r="45" spans="2:23">
      <c r="B45" s="60"/>
      <c r="C45" s="214"/>
      <c r="D45" s="214"/>
      <c r="E45" s="214"/>
      <c r="F45" s="214"/>
      <c r="G45" s="214"/>
      <c r="H45" s="214"/>
      <c r="I45" s="61"/>
      <c r="J45" s="558"/>
      <c r="K45" s="61"/>
      <c r="L45" s="62"/>
      <c r="M45" s="192"/>
    </row>
    <row r="46" spans="2:23">
      <c r="B46" s="240"/>
      <c r="C46" s="214"/>
      <c r="D46" s="214"/>
      <c r="E46" s="214"/>
      <c r="F46" s="214"/>
      <c r="G46" s="214"/>
      <c r="H46" s="214"/>
      <c r="I46" s="244" t="s">
        <v>397</v>
      </c>
      <c r="J46" s="566"/>
      <c r="K46" s="567"/>
      <c r="L46" s="245"/>
      <c r="M46" s="192"/>
    </row>
    <row r="47" spans="2:23">
      <c r="B47" s="564"/>
      <c r="C47" s="214"/>
      <c r="D47" s="214"/>
      <c r="E47" s="214"/>
      <c r="F47" s="214"/>
      <c r="G47" s="214"/>
      <c r="H47" s="214"/>
      <c r="I47" s="216"/>
      <c r="J47" s="567" t="s">
        <v>329</v>
      </c>
      <c r="K47" s="567"/>
      <c r="L47" s="245"/>
      <c r="M47" s="192"/>
    </row>
    <row r="48" spans="2:23" ht="15.75" thickBot="1">
      <c r="B48" s="1268"/>
      <c r="C48" s="1269"/>
      <c r="D48" s="1269"/>
      <c r="E48" s="1269"/>
      <c r="F48" s="560"/>
      <c r="G48" s="560"/>
      <c r="H48" s="560"/>
      <c r="I48" s="1270"/>
      <c r="J48" s="1270"/>
      <c r="K48" s="560"/>
      <c r="L48" s="247"/>
      <c r="M48" s="192"/>
    </row>
  </sheetData>
  <mergeCells count="36">
    <mergeCell ref="B7:L7"/>
    <mergeCell ref="B2:L2"/>
    <mergeCell ref="B3:L3"/>
    <mergeCell ref="B4:L4"/>
    <mergeCell ref="B5:L5"/>
    <mergeCell ref="B6:L6"/>
    <mergeCell ref="B8:L8"/>
    <mergeCell ref="M12:M16"/>
    <mergeCell ref="B22:B23"/>
    <mergeCell ref="C22:I23"/>
    <mergeCell ref="J22:J23"/>
    <mergeCell ref="K22:L23"/>
    <mergeCell ref="K33:L33"/>
    <mergeCell ref="C25:E25"/>
    <mergeCell ref="K25:L25"/>
    <mergeCell ref="K26:L26"/>
    <mergeCell ref="C27:I27"/>
    <mergeCell ref="K27:L27"/>
    <mergeCell ref="C28:I28"/>
    <mergeCell ref="K28:L28"/>
    <mergeCell ref="K29:L29"/>
    <mergeCell ref="C30:I30"/>
    <mergeCell ref="K30:L30"/>
    <mergeCell ref="H32:I32"/>
    <mergeCell ref="K32:L32"/>
    <mergeCell ref="K35:L35"/>
    <mergeCell ref="U35:V35"/>
    <mergeCell ref="K36:L36"/>
    <mergeCell ref="U36:V36"/>
    <mergeCell ref="K37:L37"/>
    <mergeCell ref="U37:V37"/>
    <mergeCell ref="C38:I39"/>
    <mergeCell ref="K38:L39"/>
    <mergeCell ref="B40:L40"/>
    <mergeCell ref="B48:E48"/>
    <mergeCell ref="I48:J48"/>
  </mergeCells>
  <pageMargins left="0.25" right="0.25" top="1.2" bottom="0.75" header="0.3" footer="0.3"/>
  <pageSetup paperSize="9" scale="85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2:I38"/>
  <sheetViews>
    <sheetView workbookViewId="0">
      <selection sqref="A1:XFD1048576"/>
    </sheetView>
  </sheetViews>
  <sheetFormatPr defaultColWidth="9.140625" defaultRowHeight="15.75"/>
  <cols>
    <col min="1" max="1" width="15.85546875" style="160" bestFit="1" customWidth="1"/>
    <col min="2" max="2" width="16.140625" style="160" customWidth="1"/>
    <col min="3" max="3" width="10.7109375" style="160" customWidth="1"/>
    <col min="4" max="4" width="15.140625" style="160" customWidth="1"/>
    <col min="5" max="5" width="15" style="160" customWidth="1"/>
    <col min="6" max="7" width="9.140625" style="160"/>
    <col min="8" max="8" width="15.140625" style="160" customWidth="1"/>
    <col min="9" max="16384" width="9.140625" style="160"/>
  </cols>
  <sheetData>
    <row r="2" spans="1:8" ht="16.5" thickBot="1">
      <c r="A2" s="323"/>
      <c r="B2" s="323"/>
      <c r="C2" s="323"/>
      <c r="D2" s="323"/>
      <c r="E2" s="323"/>
      <c r="F2" s="323"/>
      <c r="G2" s="323"/>
      <c r="H2" s="323"/>
    </row>
    <row r="3" spans="1:8" ht="26.25">
      <c r="A3" s="1324" t="s">
        <v>451</v>
      </c>
      <c r="B3" s="1325"/>
      <c r="C3" s="1325"/>
      <c r="D3" s="1325"/>
      <c r="E3" s="1325"/>
      <c r="F3" s="1325"/>
      <c r="G3" s="1325"/>
      <c r="H3" s="1326"/>
    </row>
    <row r="4" spans="1:8">
      <c r="A4" s="1327" t="s">
        <v>452</v>
      </c>
      <c r="B4" s="1328"/>
      <c r="C4" s="1328"/>
      <c r="D4" s="1328"/>
      <c r="E4" s="1328"/>
      <c r="F4" s="1328"/>
      <c r="G4" s="1328"/>
      <c r="H4" s="1329"/>
    </row>
    <row r="5" spans="1:8">
      <c r="A5" s="1327" t="s">
        <v>453</v>
      </c>
      <c r="B5" s="1328"/>
      <c r="C5" s="1328"/>
      <c r="D5" s="1328"/>
      <c r="E5" s="1328"/>
      <c r="F5" s="1328"/>
      <c r="G5" s="1328"/>
      <c r="H5" s="1329"/>
    </row>
    <row r="6" spans="1:8">
      <c r="A6" s="1327" t="s">
        <v>454</v>
      </c>
      <c r="B6" s="1328"/>
      <c r="C6" s="1328"/>
      <c r="D6" s="1328"/>
      <c r="E6" s="1328"/>
      <c r="F6" s="1328"/>
      <c r="G6" s="1328"/>
      <c r="H6" s="1329"/>
    </row>
    <row r="7" spans="1:8">
      <c r="A7" s="1330" t="s">
        <v>455</v>
      </c>
      <c r="B7" s="1331"/>
      <c r="C7" s="1331"/>
      <c r="D7" s="1331"/>
      <c r="E7" s="1331"/>
      <c r="F7" s="1331"/>
      <c r="G7" s="1331"/>
      <c r="H7" s="1332"/>
    </row>
    <row r="8" spans="1:8" ht="21">
      <c r="A8" s="1321" t="s">
        <v>7</v>
      </c>
      <c r="B8" s="1322"/>
      <c r="C8" s="1322"/>
      <c r="D8" s="1322"/>
      <c r="E8" s="1322"/>
      <c r="F8" s="1322"/>
      <c r="G8" s="1322"/>
      <c r="H8" s="1323"/>
    </row>
    <row r="9" spans="1:8" ht="31.5">
      <c r="A9" s="324" t="s">
        <v>456</v>
      </c>
      <c r="B9" s="325" t="s">
        <v>730</v>
      </c>
      <c r="C9" s="326" t="s">
        <v>458</v>
      </c>
      <c r="D9" s="327" t="s">
        <v>731</v>
      </c>
      <c r="E9" s="328" t="s">
        <v>460</v>
      </c>
      <c r="F9" s="1333"/>
      <c r="G9" s="1334"/>
      <c r="H9" s="1335"/>
    </row>
    <row r="10" spans="1:8" ht="31.5">
      <c r="A10" s="329" t="s">
        <v>461</v>
      </c>
      <c r="B10" s="568"/>
      <c r="C10" s="568" t="s">
        <v>458</v>
      </c>
      <c r="D10" s="568"/>
      <c r="E10" s="331" t="s">
        <v>462</v>
      </c>
      <c r="F10" s="1336"/>
      <c r="G10" s="1337"/>
      <c r="H10" s="332" t="s">
        <v>463</v>
      </c>
    </row>
    <row r="11" spans="1:8">
      <c r="A11" s="329" t="s">
        <v>464</v>
      </c>
      <c r="B11" s="568"/>
      <c r="C11" s="568" t="s">
        <v>458</v>
      </c>
      <c r="D11" s="568"/>
      <c r="E11" s="331" t="s">
        <v>465</v>
      </c>
      <c r="F11" s="1338"/>
      <c r="G11" s="1338"/>
      <c r="H11" s="1339"/>
    </row>
    <row r="12" spans="1:8" ht="31.5">
      <c r="A12" s="333" t="s">
        <v>466</v>
      </c>
      <c r="B12" s="568"/>
      <c r="C12" s="568" t="s">
        <v>467</v>
      </c>
      <c r="D12" s="568"/>
      <c r="E12" s="334" t="s">
        <v>468</v>
      </c>
      <c r="F12" s="1340" t="s">
        <v>285</v>
      </c>
      <c r="G12" s="1341"/>
      <c r="H12" s="1342"/>
    </row>
    <row r="13" spans="1:8">
      <c r="A13" s="335"/>
      <c r="B13" s="336"/>
      <c r="C13" s="336"/>
      <c r="D13" s="336"/>
      <c r="E13" s="336"/>
      <c r="F13" s="336"/>
      <c r="G13" s="336"/>
      <c r="H13" s="337"/>
    </row>
    <row r="14" spans="1:8">
      <c r="A14" s="338" t="s">
        <v>469</v>
      </c>
      <c r="B14" s="1343" t="s">
        <v>470</v>
      </c>
      <c r="C14" s="1344"/>
      <c r="D14" s="1345"/>
      <c r="E14" s="339" t="s">
        <v>471</v>
      </c>
      <c r="F14" s="1343" t="s">
        <v>475</v>
      </c>
      <c r="G14" s="1344"/>
      <c r="H14" s="1346"/>
    </row>
    <row r="15" spans="1:8">
      <c r="A15" s="338" t="s">
        <v>472</v>
      </c>
      <c r="B15" s="1348" t="s">
        <v>473</v>
      </c>
      <c r="C15" s="1349"/>
      <c r="D15" s="1350"/>
      <c r="E15" s="339" t="s">
        <v>474</v>
      </c>
      <c r="F15" s="1343" t="s">
        <v>475</v>
      </c>
      <c r="G15" s="1344"/>
      <c r="H15" s="1346"/>
    </row>
    <row r="16" spans="1:8">
      <c r="A16" s="329" t="s">
        <v>476</v>
      </c>
      <c r="B16" s="1343" t="s">
        <v>477</v>
      </c>
      <c r="C16" s="1344"/>
      <c r="D16" s="1345"/>
      <c r="E16" s="568" t="s">
        <v>476</v>
      </c>
      <c r="F16" s="1343" t="s">
        <v>477</v>
      </c>
      <c r="G16" s="1344"/>
      <c r="H16" s="1345"/>
    </row>
    <row r="17" spans="1:9">
      <c r="A17" s="329" t="s">
        <v>478</v>
      </c>
      <c r="B17" s="1343" t="s">
        <v>479</v>
      </c>
      <c r="C17" s="1344"/>
      <c r="D17" s="1345"/>
      <c r="E17" s="568"/>
      <c r="F17" s="1340"/>
      <c r="G17" s="1341"/>
      <c r="H17" s="1342"/>
    </row>
    <row r="18" spans="1:9">
      <c r="A18" s="329" t="s">
        <v>480</v>
      </c>
      <c r="B18" s="1343" t="s">
        <v>481</v>
      </c>
      <c r="C18" s="1344"/>
      <c r="D18" s="1344"/>
      <c r="E18" s="340"/>
      <c r="F18" s="340"/>
      <c r="G18" s="340"/>
      <c r="H18" s="341"/>
    </row>
    <row r="19" spans="1:9" ht="31.5">
      <c r="A19" s="342" t="s">
        <v>482</v>
      </c>
      <c r="B19" s="1351" t="s">
        <v>483</v>
      </c>
      <c r="C19" s="1352"/>
      <c r="D19" s="343" t="s">
        <v>484</v>
      </c>
      <c r="E19" s="343" t="s">
        <v>485</v>
      </c>
      <c r="F19" s="343" t="s">
        <v>159</v>
      </c>
      <c r="G19" s="343" t="s">
        <v>486</v>
      </c>
      <c r="H19" s="344" t="s">
        <v>487</v>
      </c>
    </row>
    <row r="20" spans="1:9" ht="49.9" customHeight="1">
      <c r="A20" s="345">
        <v>1</v>
      </c>
      <c r="B20" s="1353" t="s">
        <v>488</v>
      </c>
      <c r="C20" s="1353"/>
      <c r="D20" s="347" t="s">
        <v>489</v>
      </c>
      <c r="E20" s="347">
        <v>4105008</v>
      </c>
      <c r="F20" s="348">
        <v>0.02</v>
      </c>
      <c r="G20" s="349" t="s">
        <v>732</v>
      </c>
      <c r="H20" s="350">
        <f>+E20*2%</f>
        <v>82100.160000000003</v>
      </c>
      <c r="I20" s="351"/>
    </row>
    <row r="21" spans="1:9" ht="21.95" customHeight="1">
      <c r="A21" s="352"/>
      <c r="B21" s="1347"/>
      <c r="C21" s="1347"/>
      <c r="D21" s="334"/>
      <c r="E21" s="334"/>
      <c r="F21" s="353"/>
      <c r="G21" s="353"/>
      <c r="H21" s="354"/>
    </row>
    <row r="22" spans="1:9" ht="21.95" customHeight="1">
      <c r="A22" s="352"/>
      <c r="B22" s="1347"/>
      <c r="C22" s="1347"/>
      <c r="D22" s="334"/>
      <c r="E22" s="334"/>
      <c r="F22" s="353"/>
      <c r="G22" s="353"/>
      <c r="H22" s="354"/>
    </row>
    <row r="23" spans="1:9" ht="21.95" customHeight="1">
      <c r="A23" s="352"/>
      <c r="B23" s="1347"/>
      <c r="C23" s="1347"/>
      <c r="D23" s="334"/>
      <c r="E23" s="334"/>
      <c r="F23" s="353"/>
      <c r="G23" s="353"/>
      <c r="H23" s="354"/>
    </row>
    <row r="24" spans="1:9" ht="21.95" customHeight="1">
      <c r="A24" s="352"/>
      <c r="B24" s="1347"/>
      <c r="C24" s="1347"/>
      <c r="D24" s="334"/>
      <c r="E24" s="334"/>
      <c r="F24" s="353"/>
      <c r="G24" s="353"/>
      <c r="H24" s="354"/>
    </row>
    <row r="25" spans="1:9" ht="21.95" customHeight="1">
      <c r="A25" s="352"/>
      <c r="B25" s="1347"/>
      <c r="C25" s="1347"/>
      <c r="D25" s="334"/>
      <c r="E25" s="334"/>
      <c r="F25" s="353"/>
      <c r="G25" s="353"/>
      <c r="H25" s="354"/>
    </row>
    <row r="26" spans="1:9">
      <c r="A26" s="352"/>
      <c r="B26" s="1347"/>
      <c r="C26" s="1347"/>
      <c r="D26" s="334"/>
      <c r="E26" s="334"/>
      <c r="F26" s="334"/>
      <c r="G26" s="334"/>
      <c r="H26" s="355"/>
    </row>
    <row r="27" spans="1:9">
      <c r="A27" s="352"/>
      <c r="B27" s="1361" t="s">
        <v>491</v>
      </c>
      <c r="C27" s="1361"/>
      <c r="D27" s="334"/>
      <c r="E27" s="334"/>
      <c r="F27" s="334"/>
      <c r="G27" s="334"/>
      <c r="H27" s="356"/>
    </row>
    <row r="28" spans="1:9">
      <c r="A28" s="352"/>
      <c r="B28" s="357" t="s">
        <v>492</v>
      </c>
      <c r="C28" s="358">
        <v>0.09</v>
      </c>
      <c r="D28" s="334"/>
      <c r="E28" s="334"/>
      <c r="F28" s="334"/>
      <c r="G28" s="334"/>
      <c r="H28" s="359">
        <f>+H20*9%</f>
        <v>7389.0144</v>
      </c>
    </row>
    <row r="29" spans="1:9">
      <c r="A29" s="352"/>
      <c r="B29" s="357" t="s">
        <v>493</v>
      </c>
      <c r="C29" s="358">
        <v>0.09</v>
      </c>
      <c r="D29" s="334"/>
      <c r="E29" s="334"/>
      <c r="F29" s="334"/>
      <c r="G29" s="334"/>
      <c r="H29" s="359">
        <f>+H20*9%</f>
        <v>7389.0144</v>
      </c>
    </row>
    <row r="30" spans="1:9">
      <c r="A30" s="352"/>
      <c r="B30" s="357" t="s">
        <v>494</v>
      </c>
      <c r="C30" s="358">
        <v>0.18</v>
      </c>
      <c r="D30" s="334"/>
      <c r="E30" s="334"/>
      <c r="F30" s="334"/>
      <c r="G30" s="334"/>
      <c r="H30" s="359">
        <v>0</v>
      </c>
    </row>
    <row r="31" spans="1:9">
      <c r="A31" s="352"/>
      <c r="B31" s="1340"/>
      <c r="C31" s="1362"/>
      <c r="D31" s="334"/>
      <c r="E31" s="334"/>
      <c r="F31" s="334"/>
      <c r="G31" s="334"/>
      <c r="H31" s="356"/>
    </row>
    <row r="32" spans="1:9">
      <c r="A32" s="352"/>
      <c r="B32" s="1363" t="s">
        <v>166</v>
      </c>
      <c r="C32" s="1363"/>
      <c r="D32" s="334"/>
      <c r="E32" s="334"/>
      <c r="F32" s="334"/>
      <c r="G32" s="334"/>
      <c r="H32" s="360">
        <f>+H20+H28+H29</f>
        <v>96878.188800000004</v>
      </c>
    </row>
    <row r="33" spans="1:8">
      <c r="A33" s="1354" t="s">
        <v>733</v>
      </c>
      <c r="B33" s="1355"/>
      <c r="C33" s="1355"/>
      <c r="D33" s="1355"/>
      <c r="E33" s="1355"/>
      <c r="F33" s="1355"/>
      <c r="G33" s="1355"/>
      <c r="H33" s="1356"/>
    </row>
    <row r="34" spans="1:8">
      <c r="A34" s="361"/>
      <c r="B34" s="362"/>
      <c r="C34" s="362"/>
      <c r="D34" s="1357" t="s">
        <v>496</v>
      </c>
      <c r="E34" s="1357"/>
      <c r="F34" s="1357"/>
      <c r="G34" s="1357"/>
      <c r="H34" s="1358"/>
    </row>
    <row r="35" spans="1:8">
      <c r="A35" s="579"/>
      <c r="B35" s="580"/>
      <c r="C35" s="580"/>
      <c r="D35" s="581"/>
      <c r="E35" s="581"/>
      <c r="F35" s="581"/>
      <c r="G35" s="581"/>
      <c r="H35" s="582"/>
    </row>
    <row r="36" spans="1:8">
      <c r="A36" s="579"/>
      <c r="B36" s="580"/>
      <c r="C36" s="580"/>
      <c r="D36" s="581"/>
      <c r="E36" s="581"/>
      <c r="F36" s="581"/>
      <c r="G36" s="581"/>
      <c r="H36" s="582"/>
    </row>
    <row r="37" spans="1:8">
      <c r="A37" s="579"/>
      <c r="B37" s="580"/>
      <c r="C37" s="580"/>
      <c r="D37" s="581"/>
      <c r="E37" s="581"/>
      <c r="F37" s="581"/>
      <c r="G37" s="581"/>
      <c r="H37" s="582"/>
    </row>
    <row r="38" spans="1:8" ht="16.5" thickBot="1">
      <c r="A38" s="363"/>
      <c r="B38" s="364"/>
      <c r="C38" s="364"/>
      <c r="D38" s="1359" t="s">
        <v>329</v>
      </c>
      <c r="E38" s="1359"/>
      <c r="F38" s="1359"/>
      <c r="G38" s="1359"/>
      <c r="H38" s="1360"/>
    </row>
  </sheetData>
  <mergeCells count="33">
    <mergeCell ref="A8:H8"/>
    <mergeCell ref="A3:H3"/>
    <mergeCell ref="A4:H4"/>
    <mergeCell ref="A5:H5"/>
    <mergeCell ref="A6:H6"/>
    <mergeCell ref="A7:H7"/>
    <mergeCell ref="F9:H9"/>
    <mergeCell ref="F10:G10"/>
    <mergeCell ref="F11:H11"/>
    <mergeCell ref="F12:H12"/>
    <mergeCell ref="B14:D14"/>
    <mergeCell ref="F14:H14"/>
    <mergeCell ref="B23:C23"/>
    <mergeCell ref="B15:D15"/>
    <mergeCell ref="F15:H15"/>
    <mergeCell ref="B16:D16"/>
    <mergeCell ref="F16:H16"/>
    <mergeCell ref="B17:D17"/>
    <mergeCell ref="F17:H17"/>
    <mergeCell ref="B18:D18"/>
    <mergeCell ref="B19:C19"/>
    <mergeCell ref="B20:C20"/>
    <mergeCell ref="B21:C21"/>
    <mergeCell ref="B22:C22"/>
    <mergeCell ref="A33:H33"/>
    <mergeCell ref="D34:H34"/>
    <mergeCell ref="D38:H38"/>
    <mergeCell ref="B24:C24"/>
    <mergeCell ref="B25:C25"/>
    <mergeCell ref="B26:C26"/>
    <mergeCell ref="B27:C27"/>
    <mergeCell ref="B31:C31"/>
    <mergeCell ref="B32:C32"/>
  </mergeCells>
  <pageMargins left="0.4" right="0.25" top="1.2" bottom="0.75" header="0.3" footer="0.3"/>
  <pageSetup paperSize="9" scale="90" orientation="portrait" r:id="rId1"/>
  <colBreaks count="1" manualBreakCount="1">
    <brk id="8" max="1048575" man="1"/>
  </colBreaks>
</worksheet>
</file>

<file path=xl/worksheets/sheet5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B2:W48"/>
  <sheetViews>
    <sheetView topLeftCell="A10" workbookViewId="0">
      <selection activeCell="B41" sqref="B41"/>
    </sheetView>
  </sheetViews>
  <sheetFormatPr defaultRowHeight="15"/>
  <cols>
    <col min="1" max="1" width="1.140625" customWidth="1"/>
    <col min="2" max="2" width="12" customWidth="1"/>
    <col min="9" max="9" width="12.42578125" customWidth="1"/>
    <col min="10" max="10" width="13.5703125" style="217" customWidth="1"/>
    <col min="11" max="11" width="11.140625" customWidth="1"/>
    <col min="12" max="12" width="10.5703125" customWidth="1"/>
    <col min="13" max="13" width="8.140625" customWidth="1"/>
    <col min="14" max="14" width="0.140625" customWidth="1"/>
  </cols>
  <sheetData>
    <row r="2" spans="2:13" ht="15.75" thickBot="1">
      <c r="B2" s="1169"/>
      <c r="C2" s="1169"/>
      <c r="D2" s="1169"/>
      <c r="E2" s="1169"/>
      <c r="F2" s="1169"/>
      <c r="G2" s="1169"/>
      <c r="H2" s="1169"/>
      <c r="I2" s="1169"/>
      <c r="J2" s="1169"/>
      <c r="K2" s="1169"/>
      <c r="L2" s="1169"/>
    </row>
    <row r="3" spans="2:13" ht="21" thickBot="1">
      <c r="B3" s="1306" t="s">
        <v>360</v>
      </c>
      <c r="C3" s="1307"/>
      <c r="D3" s="1307"/>
      <c r="E3" s="1307"/>
      <c r="F3" s="1307"/>
      <c r="G3" s="1307"/>
      <c r="H3" s="1307"/>
      <c r="I3" s="1307"/>
      <c r="J3" s="1307"/>
      <c r="K3" s="1307"/>
      <c r="L3" s="1308"/>
      <c r="M3" s="192"/>
    </row>
    <row r="4" spans="2:13">
      <c r="B4" s="1309" t="s">
        <v>361</v>
      </c>
      <c r="C4" s="1304"/>
      <c r="D4" s="1304"/>
      <c r="E4" s="1304"/>
      <c r="F4" s="1304"/>
      <c r="G4" s="1304"/>
      <c r="H4" s="1304"/>
      <c r="I4" s="1304"/>
      <c r="J4" s="1304"/>
      <c r="K4" s="1304"/>
      <c r="L4" s="1305"/>
      <c r="M4" s="192"/>
    </row>
    <row r="5" spans="2:13">
      <c r="B5" s="1303" t="s">
        <v>362</v>
      </c>
      <c r="C5" s="1304"/>
      <c r="D5" s="1304"/>
      <c r="E5" s="1304"/>
      <c r="F5" s="1304"/>
      <c r="G5" s="1304"/>
      <c r="H5" s="1304"/>
      <c r="I5" s="1304"/>
      <c r="J5" s="1304"/>
      <c r="K5" s="1304"/>
      <c r="L5" s="1305"/>
      <c r="M5" s="192"/>
    </row>
    <row r="6" spans="2:13">
      <c r="B6" s="1303" t="s">
        <v>363</v>
      </c>
      <c r="C6" s="1304"/>
      <c r="D6" s="1304"/>
      <c r="E6" s="1304"/>
      <c r="F6" s="1304"/>
      <c r="G6" s="1304"/>
      <c r="H6" s="1304"/>
      <c r="I6" s="1304"/>
      <c r="J6" s="1304"/>
      <c r="K6" s="1304"/>
      <c r="L6" s="1305"/>
      <c r="M6" s="192"/>
    </row>
    <row r="7" spans="2:13" ht="15.75" thickBot="1">
      <c r="B7" s="1303" t="s">
        <v>364</v>
      </c>
      <c r="C7" s="1304"/>
      <c r="D7" s="1304"/>
      <c r="E7" s="1304"/>
      <c r="F7" s="1304"/>
      <c r="G7" s="1304"/>
      <c r="H7" s="1304"/>
      <c r="I7" s="1304"/>
      <c r="J7" s="1304"/>
      <c r="K7" s="1304"/>
      <c r="L7" s="1305"/>
      <c r="M7" s="192"/>
    </row>
    <row r="8" spans="2:13" ht="24" thickBot="1">
      <c r="B8" s="1290" t="s">
        <v>365</v>
      </c>
      <c r="C8" s="1291"/>
      <c r="D8" s="1291"/>
      <c r="E8" s="1291"/>
      <c r="F8" s="1291"/>
      <c r="G8" s="1291"/>
      <c r="H8" s="1291"/>
      <c r="I8" s="1291"/>
      <c r="J8" s="1291"/>
      <c r="K8" s="1291"/>
      <c r="L8" s="1292"/>
      <c r="M8" s="192"/>
    </row>
    <row r="9" spans="2:13" ht="15.75" thickBot="1">
      <c r="B9" s="193" t="s">
        <v>743</v>
      </c>
      <c r="C9" s="194"/>
      <c r="D9" s="195"/>
      <c r="E9" s="195"/>
      <c r="F9" s="195"/>
      <c r="G9" s="195"/>
      <c r="H9" s="195"/>
      <c r="I9" s="195"/>
      <c r="J9" s="196" t="s">
        <v>742</v>
      </c>
      <c r="K9" s="195"/>
      <c r="L9" s="197"/>
      <c r="M9" s="192"/>
    </row>
    <row r="10" spans="2:13">
      <c r="B10" s="198"/>
      <c r="C10" s="199"/>
      <c r="D10" s="199"/>
      <c r="E10" s="199"/>
      <c r="F10" s="199"/>
      <c r="G10" s="199"/>
      <c r="H10" s="199"/>
      <c r="I10" s="199"/>
      <c r="J10" s="200"/>
      <c r="K10" s="199"/>
      <c r="L10" s="201"/>
      <c r="M10" s="192"/>
    </row>
    <row r="11" spans="2:13">
      <c r="B11" s="202" t="s">
        <v>366</v>
      </c>
      <c r="C11" s="203"/>
      <c r="D11" s="203"/>
      <c r="E11" s="199"/>
      <c r="F11" s="199"/>
      <c r="G11" s="203" t="s">
        <v>695</v>
      </c>
      <c r="H11" s="199"/>
      <c r="I11" s="199"/>
      <c r="J11" s="200"/>
      <c r="K11" s="199"/>
      <c r="L11" s="201"/>
      <c r="M11" s="192"/>
    </row>
    <row r="12" spans="2:13">
      <c r="B12" s="202" t="s">
        <v>368</v>
      </c>
      <c r="C12" s="199"/>
      <c r="D12" s="199"/>
      <c r="E12" s="199"/>
      <c r="F12" s="204"/>
      <c r="G12" s="203" t="s">
        <v>369</v>
      </c>
      <c r="H12" s="199"/>
      <c r="I12" s="199"/>
      <c r="J12" s="200"/>
      <c r="K12" s="199"/>
      <c r="L12" s="201"/>
      <c r="M12" s="1293"/>
    </row>
    <row r="13" spans="2:13">
      <c r="B13" s="198"/>
      <c r="C13" s="199"/>
      <c r="D13" s="199"/>
      <c r="E13" s="199"/>
      <c r="F13" s="204"/>
      <c r="G13" s="205" t="s">
        <v>370</v>
      </c>
      <c r="H13" s="203"/>
      <c r="I13" s="203"/>
      <c r="J13" s="206"/>
      <c r="K13" s="199"/>
      <c r="L13" s="201"/>
      <c r="M13" s="1293"/>
    </row>
    <row r="14" spans="2:13" ht="15.75" thickBot="1">
      <c r="B14" s="202" t="s">
        <v>371</v>
      </c>
      <c r="C14" s="199"/>
      <c r="D14" s="199"/>
      <c r="E14" s="199"/>
      <c r="F14" s="204"/>
      <c r="G14" s="205" t="s">
        <v>694</v>
      </c>
      <c r="H14" s="199"/>
      <c r="I14" s="199"/>
      <c r="J14" s="200"/>
      <c r="K14" s="199"/>
      <c r="L14" s="201"/>
      <c r="M14" s="1293"/>
    </row>
    <row r="15" spans="2:13">
      <c r="B15" s="207"/>
      <c r="C15" s="208"/>
      <c r="D15" s="208"/>
      <c r="E15" s="208"/>
      <c r="F15" s="208"/>
      <c r="G15" s="208"/>
      <c r="H15" s="209"/>
      <c r="I15" s="209"/>
      <c r="J15" s="210"/>
      <c r="K15" s="209"/>
      <c r="L15" s="572"/>
      <c r="M15" s="1293"/>
    </row>
    <row r="16" spans="2:13">
      <c r="B16" s="212" t="s">
        <v>373</v>
      </c>
      <c r="C16" s="576"/>
      <c r="D16" s="214"/>
      <c r="E16" s="576" t="s">
        <v>374</v>
      </c>
      <c r="F16" s="214"/>
      <c r="G16" s="214"/>
      <c r="H16" s="576" t="s">
        <v>375</v>
      </c>
      <c r="J16" s="576" t="s">
        <v>376</v>
      </c>
      <c r="L16" s="574"/>
      <c r="M16" s="1293"/>
    </row>
    <row r="17" spans="2:13">
      <c r="B17" s="212" t="s">
        <v>377</v>
      </c>
      <c r="C17" s="214"/>
      <c r="D17" s="214"/>
      <c r="E17" s="576" t="s">
        <v>558</v>
      </c>
      <c r="F17" s="214"/>
      <c r="G17" s="214"/>
      <c r="H17" s="216" t="s">
        <v>379</v>
      </c>
      <c r="I17" s="214"/>
      <c r="K17" s="576" t="s">
        <v>380</v>
      </c>
      <c r="L17" s="574"/>
      <c r="M17" s="192"/>
    </row>
    <row r="18" spans="2:13">
      <c r="B18" s="212" t="s">
        <v>381</v>
      </c>
      <c r="C18" s="214"/>
      <c r="D18" s="214"/>
      <c r="E18" s="576" t="s">
        <v>382</v>
      </c>
      <c r="F18" s="214"/>
      <c r="G18" s="214"/>
      <c r="I18" s="214"/>
      <c r="J18" s="577"/>
      <c r="L18" s="574"/>
      <c r="M18" s="192"/>
    </row>
    <row r="19" spans="2:13">
      <c r="B19" s="219" t="s">
        <v>383</v>
      </c>
      <c r="C19" s="61"/>
      <c r="D19" s="61"/>
      <c r="E19" s="61"/>
      <c r="F19" s="61"/>
      <c r="G19" s="61"/>
      <c r="H19" s="61"/>
      <c r="I19" s="61"/>
      <c r="J19" s="570"/>
      <c r="K19" s="61"/>
      <c r="L19" s="62"/>
      <c r="M19" s="192"/>
    </row>
    <row r="20" spans="2:13">
      <c r="B20" s="60" t="s">
        <v>384</v>
      </c>
      <c r="C20" s="61"/>
      <c r="D20" s="61"/>
      <c r="E20" s="61"/>
      <c r="F20" s="61"/>
      <c r="G20" s="61"/>
      <c r="H20" s="61"/>
      <c r="I20" s="576" t="s">
        <v>385</v>
      </c>
      <c r="J20" s="570"/>
      <c r="K20" s="61"/>
      <c r="L20" s="62"/>
      <c r="M20" s="192"/>
    </row>
    <row r="21" spans="2:13" ht="15.75" thickBot="1">
      <c r="B21" s="220"/>
      <c r="C21" s="221"/>
      <c r="D21" s="221"/>
      <c r="E21" s="221"/>
      <c r="F21" s="221"/>
      <c r="G21" s="221"/>
      <c r="H21" s="221"/>
      <c r="I21" s="221"/>
      <c r="J21" s="569"/>
      <c r="K21" s="221"/>
      <c r="L21" s="222"/>
      <c r="M21" s="192"/>
    </row>
    <row r="22" spans="2:13">
      <c r="B22" s="1294" t="s">
        <v>386</v>
      </c>
      <c r="C22" s="1296" t="s">
        <v>321</v>
      </c>
      <c r="D22" s="1297"/>
      <c r="E22" s="1297"/>
      <c r="F22" s="1297"/>
      <c r="G22" s="1297"/>
      <c r="H22" s="1297"/>
      <c r="I22" s="1297"/>
      <c r="J22" s="1300" t="s">
        <v>387</v>
      </c>
      <c r="K22" s="1301" t="s">
        <v>167</v>
      </c>
      <c r="L22" s="1302"/>
      <c r="M22" s="192"/>
    </row>
    <row r="23" spans="2:13" ht="15.75" thickBot="1">
      <c r="B23" s="1295"/>
      <c r="C23" s="1298"/>
      <c r="D23" s="1299"/>
      <c r="E23" s="1299"/>
      <c r="F23" s="1299"/>
      <c r="G23" s="1299"/>
      <c r="H23" s="1299"/>
      <c r="I23" s="1299"/>
      <c r="J23" s="1295"/>
      <c r="K23" s="1301"/>
      <c r="L23" s="1302"/>
      <c r="M23" s="192"/>
    </row>
    <row r="24" spans="2:13">
      <c r="B24" s="223"/>
      <c r="C24" s="214"/>
      <c r="D24" s="214"/>
      <c r="E24" s="214"/>
      <c r="F24" s="214"/>
      <c r="G24" s="214"/>
      <c r="H24" s="214"/>
      <c r="I24" s="214"/>
      <c r="J24" s="224"/>
      <c r="K24" s="571"/>
      <c r="L24" s="572"/>
      <c r="M24" s="192"/>
    </row>
    <row r="25" spans="2:13">
      <c r="B25" s="224">
        <v>1</v>
      </c>
      <c r="C25" s="1280" t="s">
        <v>388</v>
      </c>
      <c r="D25" s="1281"/>
      <c r="E25" s="1281"/>
      <c r="F25" s="214"/>
      <c r="G25" s="214"/>
      <c r="H25" s="214"/>
      <c r="I25" s="214"/>
      <c r="J25" s="224"/>
      <c r="K25" s="1282"/>
      <c r="L25" s="1283"/>
      <c r="M25" s="192"/>
    </row>
    <row r="26" spans="2:13">
      <c r="B26" s="223"/>
      <c r="C26" s="212" t="s">
        <v>744</v>
      </c>
      <c r="D26" s="576"/>
      <c r="E26" s="214"/>
      <c r="F26" s="214"/>
      <c r="G26" s="214"/>
      <c r="H26" s="214"/>
      <c r="I26" s="214"/>
      <c r="J26" s="224"/>
      <c r="K26" s="1282"/>
      <c r="L26" s="1283"/>
      <c r="M26" s="192"/>
    </row>
    <row r="27" spans="2:13">
      <c r="B27" s="223"/>
      <c r="C27" s="1284" t="s">
        <v>697</v>
      </c>
      <c r="D27" s="1285"/>
      <c r="E27" s="1285"/>
      <c r="F27" s="1285"/>
      <c r="G27" s="1285"/>
      <c r="H27" s="1285"/>
      <c r="I27" s="1286"/>
      <c r="J27" s="224"/>
      <c r="K27" s="1282"/>
      <c r="L27" s="1283"/>
      <c r="M27" s="192"/>
    </row>
    <row r="28" spans="2:13">
      <c r="B28" s="223"/>
      <c r="C28" s="1284" t="s">
        <v>698</v>
      </c>
      <c r="D28" s="1285"/>
      <c r="E28" s="1285"/>
      <c r="F28" s="1285"/>
      <c r="G28" s="1285"/>
      <c r="H28" s="1285"/>
      <c r="I28" s="1286"/>
      <c r="J28" s="224"/>
      <c r="K28" s="1282"/>
      <c r="L28" s="1283"/>
      <c r="M28" s="192"/>
    </row>
    <row r="29" spans="2:13">
      <c r="B29" s="223"/>
      <c r="C29" s="576" t="s">
        <v>745</v>
      </c>
      <c r="D29" s="576"/>
      <c r="E29" s="214"/>
      <c r="F29" s="214"/>
      <c r="G29" s="214"/>
      <c r="H29" s="214"/>
      <c r="I29" s="214"/>
      <c r="J29" s="224"/>
      <c r="K29" s="1282"/>
      <c r="L29" s="1283"/>
      <c r="M29" s="192"/>
    </row>
    <row r="30" spans="2:13">
      <c r="B30" s="223"/>
      <c r="C30" s="1284" t="s">
        <v>746</v>
      </c>
      <c r="D30" s="1285"/>
      <c r="E30" s="1285"/>
      <c r="F30" s="1285"/>
      <c r="G30" s="1285"/>
      <c r="H30" s="1285"/>
      <c r="I30" s="1286"/>
      <c r="J30" s="224"/>
      <c r="K30" s="1271">
        <f>5800203*1.2%</f>
        <v>69602.436000000002</v>
      </c>
      <c r="L30" s="1272"/>
      <c r="M30" s="192"/>
    </row>
    <row r="31" spans="2:13" ht="15.75" thickBot="1">
      <c r="B31" s="223"/>
      <c r="C31" s="228" t="s">
        <v>389</v>
      </c>
      <c r="D31" s="228"/>
      <c r="E31" s="214"/>
      <c r="F31" s="214"/>
      <c r="G31" s="214"/>
      <c r="H31" s="214"/>
      <c r="I31" s="214"/>
      <c r="J31" s="229">
        <v>1.2E-2</v>
      </c>
      <c r="K31" s="220"/>
      <c r="L31" s="222"/>
      <c r="M31" s="192"/>
    </row>
    <row r="32" spans="2:13" ht="15.75" thickBot="1">
      <c r="B32" s="223"/>
      <c r="E32" s="214"/>
      <c r="F32" s="214"/>
      <c r="G32" s="214"/>
      <c r="H32" s="1287" t="s">
        <v>390</v>
      </c>
      <c r="I32" s="1287"/>
      <c r="J32" s="224"/>
      <c r="K32" s="1288">
        <f>K30</f>
        <v>69602.436000000002</v>
      </c>
      <c r="L32" s="1289"/>
      <c r="M32" s="192"/>
    </row>
    <row r="33" spans="2:23" ht="11.25" customHeight="1">
      <c r="B33" s="223"/>
      <c r="C33" s="214"/>
      <c r="D33" s="214"/>
      <c r="E33" s="214"/>
      <c r="F33" s="214"/>
      <c r="G33" s="214"/>
      <c r="H33" s="214"/>
      <c r="I33" s="214"/>
      <c r="J33" s="224"/>
      <c r="K33" s="1278"/>
      <c r="L33" s="1279"/>
      <c r="M33" s="192"/>
      <c r="S33" s="61"/>
      <c r="T33" s="61"/>
      <c r="U33" s="61"/>
      <c r="V33" s="61"/>
      <c r="W33" s="61"/>
    </row>
    <row r="34" spans="2:23">
      <c r="B34" s="223"/>
      <c r="C34" s="212" t="s">
        <v>391</v>
      </c>
      <c r="D34" s="576"/>
      <c r="E34" s="576"/>
      <c r="F34" s="214"/>
      <c r="G34" s="214"/>
      <c r="H34" s="214"/>
      <c r="I34" s="214"/>
      <c r="J34" s="230"/>
      <c r="K34" s="214"/>
      <c r="L34" s="574"/>
      <c r="M34" s="192"/>
      <c r="N34" s="576"/>
      <c r="O34" s="576"/>
      <c r="P34" s="214"/>
      <c r="Q34" s="214"/>
      <c r="R34" s="214"/>
      <c r="S34" s="214"/>
      <c r="T34" s="231"/>
      <c r="U34" s="214"/>
      <c r="V34" s="214"/>
      <c r="W34" s="61"/>
    </row>
    <row r="35" spans="2:23">
      <c r="B35" s="223"/>
      <c r="C35" s="573" t="s">
        <v>564</v>
      </c>
      <c r="D35" s="214"/>
      <c r="E35" s="214"/>
      <c r="F35" s="214"/>
      <c r="H35" s="214"/>
      <c r="I35" s="214"/>
      <c r="J35" s="232">
        <v>0.09</v>
      </c>
      <c r="K35" s="1271">
        <f>+K32*9%</f>
        <v>6264.2192400000004</v>
      </c>
      <c r="L35" s="1272"/>
      <c r="M35" s="192"/>
      <c r="N35" s="214"/>
      <c r="O35" s="214"/>
      <c r="P35" s="214"/>
      <c r="R35" s="214"/>
      <c r="S35" s="214"/>
      <c r="T35" s="231"/>
      <c r="U35" s="1273"/>
      <c r="V35" s="1273"/>
      <c r="W35" s="61"/>
    </row>
    <row r="36" spans="2:23" ht="15.75" thickBot="1">
      <c r="B36" s="223"/>
      <c r="C36" s="573" t="s">
        <v>565</v>
      </c>
      <c r="D36" s="214"/>
      <c r="E36" s="214"/>
      <c r="F36" s="214"/>
      <c r="H36" s="214"/>
      <c r="I36" s="214"/>
      <c r="J36" s="232">
        <v>0.09</v>
      </c>
      <c r="K36" s="1271">
        <f>+K32*9%</f>
        <v>6264.2192400000004</v>
      </c>
      <c r="L36" s="1272"/>
      <c r="M36" s="192"/>
      <c r="N36" s="214"/>
      <c r="O36" s="214"/>
      <c r="P36" s="214"/>
      <c r="R36" s="214"/>
      <c r="S36" s="214"/>
      <c r="T36" s="231"/>
      <c r="U36" s="1273"/>
      <c r="V36" s="1273"/>
      <c r="W36" s="61"/>
    </row>
    <row r="37" spans="2:23" ht="15.75" thickBot="1">
      <c r="B37" s="223"/>
      <c r="C37" s="214"/>
      <c r="D37" s="214"/>
      <c r="E37" s="214"/>
      <c r="F37" s="214"/>
      <c r="G37" s="214"/>
      <c r="H37" s="214"/>
      <c r="I37" s="214"/>
      <c r="J37" s="224"/>
      <c r="K37" s="1276">
        <f>+K35+K36</f>
        <v>12528.438480000001</v>
      </c>
      <c r="L37" s="1277"/>
      <c r="M37" s="192"/>
      <c r="N37" s="214"/>
      <c r="O37" s="214"/>
      <c r="P37" s="214"/>
      <c r="Q37" s="214"/>
      <c r="R37" s="214"/>
      <c r="S37" s="214"/>
      <c r="T37" s="577"/>
      <c r="U37" s="1273"/>
      <c r="V37" s="1273"/>
      <c r="W37" s="61"/>
    </row>
    <row r="38" spans="2:23">
      <c r="B38" s="571"/>
      <c r="C38" s="1257" t="s">
        <v>393</v>
      </c>
      <c r="D38" s="1258"/>
      <c r="E38" s="1258"/>
      <c r="F38" s="1258"/>
      <c r="G38" s="1258"/>
      <c r="H38" s="1258"/>
      <c r="I38" s="1258"/>
      <c r="J38" s="233"/>
      <c r="K38" s="1261">
        <f>+K32+K37</f>
        <v>82130.874479999999</v>
      </c>
      <c r="L38" s="1262"/>
      <c r="M38" s="192"/>
      <c r="S38" s="61"/>
      <c r="T38" s="61"/>
      <c r="U38" s="61"/>
      <c r="V38" s="61"/>
      <c r="W38" s="61"/>
    </row>
    <row r="39" spans="2:23" ht="15.75" thickBot="1">
      <c r="B39" s="234"/>
      <c r="C39" s="1259"/>
      <c r="D39" s="1260"/>
      <c r="E39" s="1260"/>
      <c r="F39" s="1260"/>
      <c r="G39" s="1260"/>
      <c r="H39" s="1260"/>
      <c r="I39" s="1260"/>
      <c r="J39" s="235"/>
      <c r="K39" s="1263"/>
      <c r="L39" s="1264"/>
      <c r="M39" s="192"/>
    </row>
    <row r="40" spans="2:23" ht="21.6" customHeight="1" thickBot="1">
      <c r="B40" s="1265" t="s">
        <v>824</v>
      </c>
      <c r="C40" s="1266"/>
      <c r="D40" s="1266"/>
      <c r="E40" s="1266"/>
      <c r="F40" s="1266"/>
      <c r="G40" s="1266"/>
      <c r="H40" s="1266"/>
      <c r="I40" s="1266"/>
      <c r="J40" s="1266"/>
      <c r="K40" s="1266"/>
      <c r="L40" s="1267"/>
      <c r="M40" s="192"/>
    </row>
    <row r="41" spans="2:23">
      <c r="B41" s="236"/>
      <c r="C41" s="237"/>
      <c r="D41" s="237"/>
      <c r="E41" s="237"/>
      <c r="F41" s="237"/>
      <c r="G41" s="237"/>
      <c r="H41" s="237"/>
      <c r="I41" s="237"/>
      <c r="J41" s="238"/>
      <c r="K41" s="237"/>
      <c r="L41" s="239"/>
      <c r="M41" s="192"/>
    </row>
    <row r="42" spans="2:23">
      <c r="B42" s="240"/>
      <c r="C42" s="241"/>
      <c r="D42" s="241"/>
      <c r="E42" s="241"/>
      <c r="F42" s="241"/>
      <c r="G42" s="241"/>
      <c r="H42" s="241"/>
      <c r="I42" s="241"/>
      <c r="J42" s="242"/>
      <c r="K42" s="241"/>
      <c r="L42" s="243"/>
      <c r="M42" s="192"/>
    </row>
    <row r="43" spans="2:23">
      <c r="B43" s="573" t="s">
        <v>394</v>
      </c>
      <c r="C43" s="214"/>
      <c r="D43" s="214"/>
      <c r="E43" s="214"/>
      <c r="F43" s="214" t="s">
        <v>395</v>
      </c>
      <c r="G43" s="214"/>
      <c r="H43" s="214"/>
      <c r="I43" s="214"/>
      <c r="J43" s="570"/>
      <c r="K43" s="61"/>
      <c r="L43" s="62"/>
      <c r="M43" s="192"/>
    </row>
    <row r="44" spans="2:23">
      <c r="B44" s="212" t="s">
        <v>396</v>
      </c>
      <c r="C44" s="576"/>
      <c r="D44" s="576"/>
      <c r="E44" s="214"/>
      <c r="F44" s="214"/>
      <c r="G44" s="214"/>
      <c r="H44" s="214"/>
      <c r="I44" s="214"/>
      <c r="J44" s="570"/>
      <c r="K44" s="61"/>
      <c r="L44" s="62"/>
      <c r="M44" s="192"/>
    </row>
    <row r="45" spans="2:23">
      <c r="B45" s="60"/>
      <c r="C45" s="214"/>
      <c r="D45" s="214"/>
      <c r="E45" s="214"/>
      <c r="F45" s="214"/>
      <c r="G45" s="214"/>
      <c r="H45" s="214"/>
      <c r="I45" s="61"/>
      <c r="J45" s="570"/>
      <c r="K45" s="61"/>
      <c r="L45" s="62"/>
      <c r="M45" s="192"/>
    </row>
    <row r="46" spans="2:23">
      <c r="B46" s="240"/>
      <c r="C46" s="214"/>
      <c r="D46" s="214"/>
      <c r="E46" s="214"/>
      <c r="F46" s="214"/>
      <c r="G46" s="214"/>
      <c r="H46" s="214"/>
      <c r="I46" s="244" t="s">
        <v>397</v>
      </c>
      <c r="J46" s="575"/>
      <c r="K46" s="576"/>
      <c r="L46" s="245"/>
      <c r="M46" s="192"/>
    </row>
    <row r="47" spans="2:23">
      <c r="B47" s="573"/>
      <c r="C47" s="214"/>
      <c r="D47" s="214"/>
      <c r="E47" s="214"/>
      <c r="F47" s="214"/>
      <c r="G47" s="214"/>
      <c r="H47" s="214"/>
      <c r="I47" s="216"/>
      <c r="J47" s="576" t="s">
        <v>329</v>
      </c>
      <c r="K47" s="576"/>
      <c r="L47" s="245"/>
      <c r="M47" s="192"/>
    </row>
    <row r="48" spans="2:23" ht="15.75" thickBot="1">
      <c r="B48" s="1268"/>
      <c r="C48" s="1269"/>
      <c r="D48" s="1269"/>
      <c r="E48" s="1269"/>
      <c r="F48" s="578"/>
      <c r="G48" s="578"/>
      <c r="H48" s="578"/>
      <c r="I48" s="1270"/>
      <c r="J48" s="1270"/>
      <c r="K48" s="578"/>
      <c r="L48" s="247"/>
      <c r="M48" s="192"/>
    </row>
  </sheetData>
  <mergeCells count="36">
    <mergeCell ref="C38:I39"/>
    <mergeCell ref="K38:L39"/>
    <mergeCell ref="B40:L40"/>
    <mergeCell ref="B48:E48"/>
    <mergeCell ref="I48:J48"/>
    <mergeCell ref="K35:L35"/>
    <mergeCell ref="U35:V35"/>
    <mergeCell ref="K36:L36"/>
    <mergeCell ref="U36:V36"/>
    <mergeCell ref="K37:L37"/>
    <mergeCell ref="U37:V37"/>
    <mergeCell ref="K33:L33"/>
    <mergeCell ref="C25:E25"/>
    <mergeCell ref="K25:L25"/>
    <mergeCell ref="K26:L26"/>
    <mergeCell ref="C27:I27"/>
    <mergeCell ref="K27:L27"/>
    <mergeCell ref="C28:I28"/>
    <mergeCell ref="K28:L28"/>
    <mergeCell ref="K29:L29"/>
    <mergeCell ref="C30:I30"/>
    <mergeCell ref="K30:L30"/>
    <mergeCell ref="H32:I32"/>
    <mergeCell ref="K32:L32"/>
    <mergeCell ref="B8:L8"/>
    <mergeCell ref="M12:M16"/>
    <mergeCell ref="B22:B23"/>
    <mergeCell ref="C22:I23"/>
    <mergeCell ref="J22:J23"/>
    <mergeCell ref="K22:L23"/>
    <mergeCell ref="B7:L7"/>
    <mergeCell ref="B2:L2"/>
    <mergeCell ref="B3:L3"/>
    <mergeCell ref="B4:L4"/>
    <mergeCell ref="B5:L5"/>
    <mergeCell ref="B6:L6"/>
  </mergeCells>
  <pageMargins left="0.25" right="0.25" top="1.2" bottom="0.75" header="0.3" footer="0.3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F12:F15"/>
  <sheetViews>
    <sheetView workbookViewId="0">
      <selection activeCell="F15" sqref="F15"/>
    </sheetView>
  </sheetViews>
  <sheetFormatPr defaultRowHeight="15"/>
  <sheetData>
    <row r="12" spans="6:6">
      <c r="F12">
        <v>226548</v>
      </c>
    </row>
    <row r="13" spans="6:6">
      <c r="F13">
        <f>F12*9%</f>
        <v>20389.32</v>
      </c>
    </row>
    <row r="14" spans="6:6">
      <c r="F14">
        <f>F12*9%</f>
        <v>20389.32</v>
      </c>
    </row>
    <row r="15" spans="6:6">
      <c r="F15">
        <f>SUM(F12:F14)</f>
        <v>267326.64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2:F41"/>
  <sheetViews>
    <sheetView workbookViewId="0">
      <selection activeCell="F19" sqref="F19"/>
    </sheetView>
  </sheetViews>
  <sheetFormatPr defaultColWidth="9.140625" defaultRowHeight="12.75"/>
  <cols>
    <col min="1" max="1" width="17.28515625" style="583" customWidth="1"/>
    <col min="2" max="2" width="24" style="583" customWidth="1"/>
    <col min="3" max="4" width="13.7109375" style="583" customWidth="1"/>
    <col min="5" max="5" width="15.28515625" style="583" customWidth="1"/>
    <col min="6" max="6" width="19.42578125" style="583" customWidth="1"/>
    <col min="7" max="256" width="9.140625" style="583"/>
    <col min="257" max="257" width="17.28515625" style="583" customWidth="1"/>
    <col min="258" max="258" width="24" style="583" customWidth="1"/>
    <col min="259" max="260" width="13.7109375" style="583" customWidth="1"/>
    <col min="261" max="261" width="15.28515625" style="583" customWidth="1"/>
    <col min="262" max="262" width="19.42578125" style="583" customWidth="1"/>
    <col min="263" max="512" width="9.140625" style="583"/>
    <col min="513" max="513" width="17.28515625" style="583" customWidth="1"/>
    <col min="514" max="514" width="24" style="583" customWidth="1"/>
    <col min="515" max="516" width="13.7109375" style="583" customWidth="1"/>
    <col min="517" max="517" width="15.28515625" style="583" customWidth="1"/>
    <col min="518" max="518" width="19.42578125" style="583" customWidth="1"/>
    <col min="519" max="768" width="9.140625" style="583"/>
    <col min="769" max="769" width="17.28515625" style="583" customWidth="1"/>
    <col min="770" max="770" width="24" style="583" customWidth="1"/>
    <col min="771" max="772" width="13.7109375" style="583" customWidth="1"/>
    <col min="773" max="773" width="15.28515625" style="583" customWidth="1"/>
    <col min="774" max="774" width="19.42578125" style="583" customWidth="1"/>
    <col min="775" max="1024" width="9.140625" style="583"/>
    <col min="1025" max="1025" width="17.28515625" style="583" customWidth="1"/>
    <col min="1026" max="1026" width="24" style="583" customWidth="1"/>
    <col min="1027" max="1028" width="13.7109375" style="583" customWidth="1"/>
    <col min="1029" max="1029" width="15.28515625" style="583" customWidth="1"/>
    <col min="1030" max="1030" width="19.42578125" style="583" customWidth="1"/>
    <col min="1031" max="1280" width="9.140625" style="583"/>
    <col min="1281" max="1281" width="17.28515625" style="583" customWidth="1"/>
    <col min="1282" max="1282" width="24" style="583" customWidth="1"/>
    <col min="1283" max="1284" width="13.7109375" style="583" customWidth="1"/>
    <col min="1285" max="1285" width="15.28515625" style="583" customWidth="1"/>
    <col min="1286" max="1286" width="19.42578125" style="583" customWidth="1"/>
    <col min="1287" max="1536" width="9.140625" style="583"/>
    <col min="1537" max="1537" width="17.28515625" style="583" customWidth="1"/>
    <col min="1538" max="1538" width="24" style="583" customWidth="1"/>
    <col min="1539" max="1540" width="13.7109375" style="583" customWidth="1"/>
    <col min="1541" max="1541" width="15.28515625" style="583" customWidth="1"/>
    <col min="1542" max="1542" width="19.42578125" style="583" customWidth="1"/>
    <col min="1543" max="1792" width="9.140625" style="583"/>
    <col min="1793" max="1793" width="17.28515625" style="583" customWidth="1"/>
    <col min="1794" max="1794" width="24" style="583" customWidth="1"/>
    <col min="1795" max="1796" width="13.7109375" style="583" customWidth="1"/>
    <col min="1797" max="1797" width="15.28515625" style="583" customWidth="1"/>
    <col min="1798" max="1798" width="19.42578125" style="583" customWidth="1"/>
    <col min="1799" max="2048" width="9.140625" style="583"/>
    <col min="2049" max="2049" width="17.28515625" style="583" customWidth="1"/>
    <col min="2050" max="2050" width="24" style="583" customWidth="1"/>
    <col min="2051" max="2052" width="13.7109375" style="583" customWidth="1"/>
    <col min="2053" max="2053" width="15.28515625" style="583" customWidth="1"/>
    <col min="2054" max="2054" width="19.42578125" style="583" customWidth="1"/>
    <col min="2055" max="2304" width="9.140625" style="583"/>
    <col min="2305" max="2305" width="17.28515625" style="583" customWidth="1"/>
    <col min="2306" max="2306" width="24" style="583" customWidth="1"/>
    <col min="2307" max="2308" width="13.7109375" style="583" customWidth="1"/>
    <col min="2309" max="2309" width="15.28515625" style="583" customWidth="1"/>
    <col min="2310" max="2310" width="19.42578125" style="583" customWidth="1"/>
    <col min="2311" max="2560" width="9.140625" style="583"/>
    <col min="2561" max="2561" width="17.28515625" style="583" customWidth="1"/>
    <col min="2562" max="2562" width="24" style="583" customWidth="1"/>
    <col min="2563" max="2564" width="13.7109375" style="583" customWidth="1"/>
    <col min="2565" max="2565" width="15.28515625" style="583" customWidth="1"/>
    <col min="2566" max="2566" width="19.42578125" style="583" customWidth="1"/>
    <col min="2567" max="2816" width="9.140625" style="583"/>
    <col min="2817" max="2817" width="17.28515625" style="583" customWidth="1"/>
    <col min="2818" max="2818" width="24" style="583" customWidth="1"/>
    <col min="2819" max="2820" width="13.7109375" style="583" customWidth="1"/>
    <col min="2821" max="2821" width="15.28515625" style="583" customWidth="1"/>
    <col min="2822" max="2822" width="19.42578125" style="583" customWidth="1"/>
    <col min="2823" max="3072" width="9.140625" style="583"/>
    <col min="3073" max="3073" width="17.28515625" style="583" customWidth="1"/>
    <col min="3074" max="3074" width="24" style="583" customWidth="1"/>
    <col min="3075" max="3076" width="13.7109375" style="583" customWidth="1"/>
    <col min="3077" max="3077" width="15.28515625" style="583" customWidth="1"/>
    <col min="3078" max="3078" width="19.42578125" style="583" customWidth="1"/>
    <col min="3079" max="3328" width="9.140625" style="583"/>
    <col min="3329" max="3329" width="17.28515625" style="583" customWidth="1"/>
    <col min="3330" max="3330" width="24" style="583" customWidth="1"/>
    <col min="3331" max="3332" width="13.7109375" style="583" customWidth="1"/>
    <col min="3333" max="3333" width="15.28515625" style="583" customWidth="1"/>
    <col min="3334" max="3334" width="19.42578125" style="583" customWidth="1"/>
    <col min="3335" max="3584" width="9.140625" style="583"/>
    <col min="3585" max="3585" width="17.28515625" style="583" customWidth="1"/>
    <col min="3586" max="3586" width="24" style="583" customWidth="1"/>
    <col min="3587" max="3588" width="13.7109375" style="583" customWidth="1"/>
    <col min="3589" max="3589" width="15.28515625" style="583" customWidth="1"/>
    <col min="3590" max="3590" width="19.42578125" style="583" customWidth="1"/>
    <col min="3591" max="3840" width="9.140625" style="583"/>
    <col min="3841" max="3841" width="17.28515625" style="583" customWidth="1"/>
    <col min="3842" max="3842" width="24" style="583" customWidth="1"/>
    <col min="3843" max="3844" width="13.7109375" style="583" customWidth="1"/>
    <col min="3845" max="3845" width="15.28515625" style="583" customWidth="1"/>
    <col min="3846" max="3846" width="19.42578125" style="583" customWidth="1"/>
    <col min="3847" max="4096" width="9.140625" style="583"/>
    <col min="4097" max="4097" width="17.28515625" style="583" customWidth="1"/>
    <col min="4098" max="4098" width="24" style="583" customWidth="1"/>
    <col min="4099" max="4100" width="13.7109375" style="583" customWidth="1"/>
    <col min="4101" max="4101" width="15.28515625" style="583" customWidth="1"/>
    <col min="4102" max="4102" width="19.42578125" style="583" customWidth="1"/>
    <col min="4103" max="4352" width="9.140625" style="583"/>
    <col min="4353" max="4353" width="17.28515625" style="583" customWidth="1"/>
    <col min="4354" max="4354" width="24" style="583" customWidth="1"/>
    <col min="4355" max="4356" width="13.7109375" style="583" customWidth="1"/>
    <col min="4357" max="4357" width="15.28515625" style="583" customWidth="1"/>
    <col min="4358" max="4358" width="19.42578125" style="583" customWidth="1"/>
    <col min="4359" max="4608" width="9.140625" style="583"/>
    <col min="4609" max="4609" width="17.28515625" style="583" customWidth="1"/>
    <col min="4610" max="4610" width="24" style="583" customWidth="1"/>
    <col min="4611" max="4612" width="13.7109375" style="583" customWidth="1"/>
    <col min="4613" max="4613" width="15.28515625" style="583" customWidth="1"/>
    <col min="4614" max="4614" width="19.42578125" style="583" customWidth="1"/>
    <col min="4615" max="4864" width="9.140625" style="583"/>
    <col min="4865" max="4865" width="17.28515625" style="583" customWidth="1"/>
    <col min="4866" max="4866" width="24" style="583" customWidth="1"/>
    <col min="4867" max="4868" width="13.7109375" style="583" customWidth="1"/>
    <col min="4869" max="4869" width="15.28515625" style="583" customWidth="1"/>
    <col min="4870" max="4870" width="19.42578125" style="583" customWidth="1"/>
    <col min="4871" max="5120" width="9.140625" style="583"/>
    <col min="5121" max="5121" width="17.28515625" style="583" customWidth="1"/>
    <col min="5122" max="5122" width="24" style="583" customWidth="1"/>
    <col min="5123" max="5124" width="13.7109375" style="583" customWidth="1"/>
    <col min="5125" max="5125" width="15.28515625" style="583" customWidth="1"/>
    <col min="5126" max="5126" width="19.42578125" style="583" customWidth="1"/>
    <col min="5127" max="5376" width="9.140625" style="583"/>
    <col min="5377" max="5377" width="17.28515625" style="583" customWidth="1"/>
    <col min="5378" max="5378" width="24" style="583" customWidth="1"/>
    <col min="5379" max="5380" width="13.7109375" style="583" customWidth="1"/>
    <col min="5381" max="5381" width="15.28515625" style="583" customWidth="1"/>
    <col min="5382" max="5382" width="19.42578125" style="583" customWidth="1"/>
    <col min="5383" max="5632" width="9.140625" style="583"/>
    <col min="5633" max="5633" width="17.28515625" style="583" customWidth="1"/>
    <col min="5634" max="5634" width="24" style="583" customWidth="1"/>
    <col min="5635" max="5636" width="13.7109375" style="583" customWidth="1"/>
    <col min="5637" max="5637" width="15.28515625" style="583" customWidth="1"/>
    <col min="5638" max="5638" width="19.42578125" style="583" customWidth="1"/>
    <col min="5639" max="5888" width="9.140625" style="583"/>
    <col min="5889" max="5889" width="17.28515625" style="583" customWidth="1"/>
    <col min="5890" max="5890" width="24" style="583" customWidth="1"/>
    <col min="5891" max="5892" width="13.7109375" style="583" customWidth="1"/>
    <col min="5893" max="5893" width="15.28515625" style="583" customWidth="1"/>
    <col min="5894" max="5894" width="19.42578125" style="583" customWidth="1"/>
    <col min="5895" max="6144" width="9.140625" style="583"/>
    <col min="6145" max="6145" width="17.28515625" style="583" customWidth="1"/>
    <col min="6146" max="6146" width="24" style="583" customWidth="1"/>
    <col min="6147" max="6148" width="13.7109375" style="583" customWidth="1"/>
    <col min="6149" max="6149" width="15.28515625" style="583" customWidth="1"/>
    <col min="6150" max="6150" width="19.42578125" style="583" customWidth="1"/>
    <col min="6151" max="6400" width="9.140625" style="583"/>
    <col min="6401" max="6401" width="17.28515625" style="583" customWidth="1"/>
    <col min="6402" max="6402" width="24" style="583" customWidth="1"/>
    <col min="6403" max="6404" width="13.7109375" style="583" customWidth="1"/>
    <col min="6405" max="6405" width="15.28515625" style="583" customWidth="1"/>
    <col min="6406" max="6406" width="19.42578125" style="583" customWidth="1"/>
    <col min="6407" max="6656" width="9.140625" style="583"/>
    <col min="6657" max="6657" width="17.28515625" style="583" customWidth="1"/>
    <col min="6658" max="6658" width="24" style="583" customWidth="1"/>
    <col min="6659" max="6660" width="13.7109375" style="583" customWidth="1"/>
    <col min="6661" max="6661" width="15.28515625" style="583" customWidth="1"/>
    <col min="6662" max="6662" width="19.42578125" style="583" customWidth="1"/>
    <col min="6663" max="6912" width="9.140625" style="583"/>
    <col min="6913" max="6913" width="17.28515625" style="583" customWidth="1"/>
    <col min="6914" max="6914" width="24" style="583" customWidth="1"/>
    <col min="6915" max="6916" width="13.7109375" style="583" customWidth="1"/>
    <col min="6917" max="6917" width="15.28515625" style="583" customWidth="1"/>
    <col min="6918" max="6918" width="19.42578125" style="583" customWidth="1"/>
    <col min="6919" max="7168" width="9.140625" style="583"/>
    <col min="7169" max="7169" width="17.28515625" style="583" customWidth="1"/>
    <col min="7170" max="7170" width="24" style="583" customWidth="1"/>
    <col min="7171" max="7172" width="13.7109375" style="583" customWidth="1"/>
    <col min="7173" max="7173" width="15.28515625" style="583" customWidth="1"/>
    <col min="7174" max="7174" width="19.42578125" style="583" customWidth="1"/>
    <col min="7175" max="7424" width="9.140625" style="583"/>
    <col min="7425" max="7425" width="17.28515625" style="583" customWidth="1"/>
    <col min="7426" max="7426" width="24" style="583" customWidth="1"/>
    <col min="7427" max="7428" width="13.7109375" style="583" customWidth="1"/>
    <col min="7429" max="7429" width="15.28515625" style="583" customWidth="1"/>
    <col min="7430" max="7430" width="19.42578125" style="583" customWidth="1"/>
    <col min="7431" max="7680" width="9.140625" style="583"/>
    <col min="7681" max="7681" width="17.28515625" style="583" customWidth="1"/>
    <col min="7682" max="7682" width="24" style="583" customWidth="1"/>
    <col min="7683" max="7684" width="13.7109375" style="583" customWidth="1"/>
    <col min="7685" max="7685" width="15.28515625" style="583" customWidth="1"/>
    <col min="7686" max="7686" width="19.42578125" style="583" customWidth="1"/>
    <col min="7687" max="7936" width="9.140625" style="583"/>
    <col min="7937" max="7937" width="17.28515625" style="583" customWidth="1"/>
    <col min="7938" max="7938" width="24" style="583" customWidth="1"/>
    <col min="7939" max="7940" width="13.7109375" style="583" customWidth="1"/>
    <col min="7941" max="7941" width="15.28515625" style="583" customWidth="1"/>
    <col min="7942" max="7942" width="19.42578125" style="583" customWidth="1"/>
    <col min="7943" max="8192" width="9.140625" style="583"/>
    <col min="8193" max="8193" width="17.28515625" style="583" customWidth="1"/>
    <col min="8194" max="8194" width="24" style="583" customWidth="1"/>
    <col min="8195" max="8196" width="13.7109375" style="583" customWidth="1"/>
    <col min="8197" max="8197" width="15.28515625" style="583" customWidth="1"/>
    <col min="8198" max="8198" width="19.42578125" style="583" customWidth="1"/>
    <col min="8199" max="8448" width="9.140625" style="583"/>
    <col min="8449" max="8449" width="17.28515625" style="583" customWidth="1"/>
    <col min="8450" max="8450" width="24" style="583" customWidth="1"/>
    <col min="8451" max="8452" width="13.7109375" style="583" customWidth="1"/>
    <col min="8453" max="8453" width="15.28515625" style="583" customWidth="1"/>
    <col min="8454" max="8454" width="19.42578125" style="583" customWidth="1"/>
    <col min="8455" max="8704" width="9.140625" style="583"/>
    <col min="8705" max="8705" width="17.28515625" style="583" customWidth="1"/>
    <col min="8706" max="8706" width="24" style="583" customWidth="1"/>
    <col min="8707" max="8708" width="13.7109375" style="583" customWidth="1"/>
    <col min="8709" max="8709" width="15.28515625" style="583" customWidth="1"/>
    <col min="8710" max="8710" width="19.42578125" style="583" customWidth="1"/>
    <col min="8711" max="8960" width="9.140625" style="583"/>
    <col min="8961" max="8961" width="17.28515625" style="583" customWidth="1"/>
    <col min="8962" max="8962" width="24" style="583" customWidth="1"/>
    <col min="8963" max="8964" width="13.7109375" style="583" customWidth="1"/>
    <col min="8965" max="8965" width="15.28515625" style="583" customWidth="1"/>
    <col min="8966" max="8966" width="19.42578125" style="583" customWidth="1"/>
    <col min="8967" max="9216" width="9.140625" style="583"/>
    <col min="9217" max="9217" width="17.28515625" style="583" customWidth="1"/>
    <col min="9218" max="9218" width="24" style="583" customWidth="1"/>
    <col min="9219" max="9220" width="13.7109375" style="583" customWidth="1"/>
    <col min="9221" max="9221" width="15.28515625" style="583" customWidth="1"/>
    <col min="9222" max="9222" width="19.42578125" style="583" customWidth="1"/>
    <col min="9223" max="9472" width="9.140625" style="583"/>
    <col min="9473" max="9473" width="17.28515625" style="583" customWidth="1"/>
    <col min="9474" max="9474" width="24" style="583" customWidth="1"/>
    <col min="9475" max="9476" width="13.7109375" style="583" customWidth="1"/>
    <col min="9477" max="9477" width="15.28515625" style="583" customWidth="1"/>
    <col min="9478" max="9478" width="19.42578125" style="583" customWidth="1"/>
    <col min="9479" max="9728" width="9.140625" style="583"/>
    <col min="9729" max="9729" width="17.28515625" style="583" customWidth="1"/>
    <col min="9730" max="9730" width="24" style="583" customWidth="1"/>
    <col min="9731" max="9732" width="13.7109375" style="583" customWidth="1"/>
    <col min="9733" max="9733" width="15.28515625" style="583" customWidth="1"/>
    <col min="9734" max="9734" width="19.42578125" style="583" customWidth="1"/>
    <col min="9735" max="9984" width="9.140625" style="583"/>
    <col min="9985" max="9985" width="17.28515625" style="583" customWidth="1"/>
    <col min="9986" max="9986" width="24" style="583" customWidth="1"/>
    <col min="9987" max="9988" width="13.7109375" style="583" customWidth="1"/>
    <col min="9989" max="9989" width="15.28515625" style="583" customWidth="1"/>
    <col min="9990" max="9990" width="19.42578125" style="583" customWidth="1"/>
    <col min="9991" max="10240" width="9.140625" style="583"/>
    <col min="10241" max="10241" width="17.28515625" style="583" customWidth="1"/>
    <col min="10242" max="10242" width="24" style="583" customWidth="1"/>
    <col min="10243" max="10244" width="13.7109375" style="583" customWidth="1"/>
    <col min="10245" max="10245" width="15.28515625" style="583" customWidth="1"/>
    <col min="10246" max="10246" width="19.42578125" style="583" customWidth="1"/>
    <col min="10247" max="10496" width="9.140625" style="583"/>
    <col min="10497" max="10497" width="17.28515625" style="583" customWidth="1"/>
    <col min="10498" max="10498" width="24" style="583" customWidth="1"/>
    <col min="10499" max="10500" width="13.7109375" style="583" customWidth="1"/>
    <col min="10501" max="10501" width="15.28515625" style="583" customWidth="1"/>
    <col min="10502" max="10502" width="19.42578125" style="583" customWidth="1"/>
    <col min="10503" max="10752" width="9.140625" style="583"/>
    <col min="10753" max="10753" width="17.28515625" style="583" customWidth="1"/>
    <col min="10754" max="10754" width="24" style="583" customWidth="1"/>
    <col min="10755" max="10756" width="13.7109375" style="583" customWidth="1"/>
    <col min="10757" max="10757" width="15.28515625" style="583" customWidth="1"/>
    <col min="10758" max="10758" width="19.42578125" style="583" customWidth="1"/>
    <col min="10759" max="11008" width="9.140625" style="583"/>
    <col min="11009" max="11009" width="17.28515625" style="583" customWidth="1"/>
    <col min="11010" max="11010" width="24" style="583" customWidth="1"/>
    <col min="11011" max="11012" width="13.7109375" style="583" customWidth="1"/>
    <col min="11013" max="11013" width="15.28515625" style="583" customWidth="1"/>
    <col min="11014" max="11014" width="19.42578125" style="583" customWidth="1"/>
    <col min="11015" max="11264" width="9.140625" style="583"/>
    <col min="11265" max="11265" width="17.28515625" style="583" customWidth="1"/>
    <col min="11266" max="11266" width="24" style="583" customWidth="1"/>
    <col min="11267" max="11268" width="13.7109375" style="583" customWidth="1"/>
    <col min="11269" max="11269" width="15.28515625" style="583" customWidth="1"/>
    <col min="11270" max="11270" width="19.42578125" style="583" customWidth="1"/>
    <col min="11271" max="11520" width="9.140625" style="583"/>
    <col min="11521" max="11521" width="17.28515625" style="583" customWidth="1"/>
    <col min="11522" max="11522" width="24" style="583" customWidth="1"/>
    <col min="11523" max="11524" width="13.7109375" style="583" customWidth="1"/>
    <col min="11525" max="11525" width="15.28515625" style="583" customWidth="1"/>
    <col min="11526" max="11526" width="19.42578125" style="583" customWidth="1"/>
    <col min="11527" max="11776" width="9.140625" style="583"/>
    <col min="11777" max="11777" width="17.28515625" style="583" customWidth="1"/>
    <col min="11778" max="11778" width="24" style="583" customWidth="1"/>
    <col min="11779" max="11780" width="13.7109375" style="583" customWidth="1"/>
    <col min="11781" max="11781" width="15.28515625" style="583" customWidth="1"/>
    <col min="11782" max="11782" width="19.42578125" style="583" customWidth="1"/>
    <col min="11783" max="12032" width="9.140625" style="583"/>
    <col min="12033" max="12033" width="17.28515625" style="583" customWidth="1"/>
    <col min="12034" max="12034" width="24" style="583" customWidth="1"/>
    <col min="12035" max="12036" width="13.7109375" style="583" customWidth="1"/>
    <col min="12037" max="12037" width="15.28515625" style="583" customWidth="1"/>
    <col min="12038" max="12038" width="19.42578125" style="583" customWidth="1"/>
    <col min="12039" max="12288" width="9.140625" style="583"/>
    <col min="12289" max="12289" width="17.28515625" style="583" customWidth="1"/>
    <col min="12290" max="12290" width="24" style="583" customWidth="1"/>
    <col min="12291" max="12292" width="13.7109375" style="583" customWidth="1"/>
    <col min="12293" max="12293" width="15.28515625" style="583" customWidth="1"/>
    <col min="12294" max="12294" width="19.42578125" style="583" customWidth="1"/>
    <col min="12295" max="12544" width="9.140625" style="583"/>
    <col min="12545" max="12545" width="17.28515625" style="583" customWidth="1"/>
    <col min="12546" max="12546" width="24" style="583" customWidth="1"/>
    <col min="12547" max="12548" width="13.7109375" style="583" customWidth="1"/>
    <col min="12549" max="12549" width="15.28515625" style="583" customWidth="1"/>
    <col min="12550" max="12550" width="19.42578125" style="583" customWidth="1"/>
    <col min="12551" max="12800" width="9.140625" style="583"/>
    <col min="12801" max="12801" width="17.28515625" style="583" customWidth="1"/>
    <col min="12802" max="12802" width="24" style="583" customWidth="1"/>
    <col min="12803" max="12804" width="13.7109375" style="583" customWidth="1"/>
    <col min="12805" max="12805" width="15.28515625" style="583" customWidth="1"/>
    <col min="12806" max="12806" width="19.42578125" style="583" customWidth="1"/>
    <col min="12807" max="13056" width="9.140625" style="583"/>
    <col min="13057" max="13057" width="17.28515625" style="583" customWidth="1"/>
    <col min="13058" max="13058" width="24" style="583" customWidth="1"/>
    <col min="13059" max="13060" width="13.7109375" style="583" customWidth="1"/>
    <col min="13061" max="13061" width="15.28515625" style="583" customWidth="1"/>
    <col min="13062" max="13062" width="19.42578125" style="583" customWidth="1"/>
    <col min="13063" max="13312" width="9.140625" style="583"/>
    <col min="13313" max="13313" width="17.28515625" style="583" customWidth="1"/>
    <col min="13314" max="13314" width="24" style="583" customWidth="1"/>
    <col min="13315" max="13316" width="13.7109375" style="583" customWidth="1"/>
    <col min="13317" max="13317" width="15.28515625" style="583" customWidth="1"/>
    <col min="13318" max="13318" width="19.42578125" style="583" customWidth="1"/>
    <col min="13319" max="13568" width="9.140625" style="583"/>
    <col min="13569" max="13569" width="17.28515625" style="583" customWidth="1"/>
    <col min="13570" max="13570" width="24" style="583" customWidth="1"/>
    <col min="13571" max="13572" width="13.7109375" style="583" customWidth="1"/>
    <col min="13573" max="13573" width="15.28515625" style="583" customWidth="1"/>
    <col min="13574" max="13574" width="19.42578125" style="583" customWidth="1"/>
    <col min="13575" max="13824" width="9.140625" style="583"/>
    <col min="13825" max="13825" width="17.28515625" style="583" customWidth="1"/>
    <col min="13826" max="13826" width="24" style="583" customWidth="1"/>
    <col min="13827" max="13828" width="13.7109375" style="583" customWidth="1"/>
    <col min="13829" max="13829" width="15.28515625" style="583" customWidth="1"/>
    <col min="13830" max="13830" width="19.42578125" style="583" customWidth="1"/>
    <col min="13831" max="14080" width="9.140625" style="583"/>
    <col min="14081" max="14081" width="17.28515625" style="583" customWidth="1"/>
    <col min="14082" max="14082" width="24" style="583" customWidth="1"/>
    <col min="14083" max="14084" width="13.7109375" style="583" customWidth="1"/>
    <col min="14085" max="14085" width="15.28515625" style="583" customWidth="1"/>
    <col min="14086" max="14086" width="19.42578125" style="583" customWidth="1"/>
    <col min="14087" max="14336" width="9.140625" style="583"/>
    <col min="14337" max="14337" width="17.28515625" style="583" customWidth="1"/>
    <col min="14338" max="14338" width="24" style="583" customWidth="1"/>
    <col min="14339" max="14340" width="13.7109375" style="583" customWidth="1"/>
    <col min="14341" max="14341" width="15.28515625" style="583" customWidth="1"/>
    <col min="14342" max="14342" width="19.42578125" style="583" customWidth="1"/>
    <col min="14343" max="14592" width="9.140625" style="583"/>
    <col min="14593" max="14593" width="17.28515625" style="583" customWidth="1"/>
    <col min="14594" max="14594" width="24" style="583" customWidth="1"/>
    <col min="14595" max="14596" width="13.7109375" style="583" customWidth="1"/>
    <col min="14597" max="14597" width="15.28515625" style="583" customWidth="1"/>
    <col min="14598" max="14598" width="19.42578125" style="583" customWidth="1"/>
    <col min="14599" max="14848" width="9.140625" style="583"/>
    <col min="14849" max="14849" width="17.28515625" style="583" customWidth="1"/>
    <col min="14850" max="14850" width="24" style="583" customWidth="1"/>
    <col min="14851" max="14852" width="13.7109375" style="583" customWidth="1"/>
    <col min="14853" max="14853" width="15.28515625" style="583" customWidth="1"/>
    <col min="14854" max="14854" width="19.42578125" style="583" customWidth="1"/>
    <col min="14855" max="15104" width="9.140625" style="583"/>
    <col min="15105" max="15105" width="17.28515625" style="583" customWidth="1"/>
    <col min="15106" max="15106" width="24" style="583" customWidth="1"/>
    <col min="15107" max="15108" width="13.7109375" style="583" customWidth="1"/>
    <col min="15109" max="15109" width="15.28515625" style="583" customWidth="1"/>
    <col min="15110" max="15110" width="19.42578125" style="583" customWidth="1"/>
    <col min="15111" max="15360" width="9.140625" style="583"/>
    <col min="15361" max="15361" width="17.28515625" style="583" customWidth="1"/>
    <col min="15362" max="15362" width="24" style="583" customWidth="1"/>
    <col min="15363" max="15364" width="13.7109375" style="583" customWidth="1"/>
    <col min="15365" max="15365" width="15.28515625" style="583" customWidth="1"/>
    <col min="15366" max="15366" width="19.42578125" style="583" customWidth="1"/>
    <col min="15367" max="15616" width="9.140625" style="583"/>
    <col min="15617" max="15617" width="17.28515625" style="583" customWidth="1"/>
    <col min="15618" max="15618" width="24" style="583" customWidth="1"/>
    <col min="15619" max="15620" width="13.7109375" style="583" customWidth="1"/>
    <col min="15621" max="15621" width="15.28515625" style="583" customWidth="1"/>
    <col min="15622" max="15622" width="19.42578125" style="583" customWidth="1"/>
    <col min="15623" max="15872" width="9.140625" style="583"/>
    <col min="15873" max="15873" width="17.28515625" style="583" customWidth="1"/>
    <col min="15874" max="15874" width="24" style="583" customWidth="1"/>
    <col min="15875" max="15876" width="13.7109375" style="583" customWidth="1"/>
    <col min="15877" max="15877" width="15.28515625" style="583" customWidth="1"/>
    <col min="15878" max="15878" width="19.42578125" style="583" customWidth="1"/>
    <col min="15879" max="16128" width="9.140625" style="583"/>
    <col min="16129" max="16129" width="17.28515625" style="583" customWidth="1"/>
    <col min="16130" max="16130" width="24" style="583" customWidth="1"/>
    <col min="16131" max="16132" width="13.7109375" style="583" customWidth="1"/>
    <col min="16133" max="16133" width="15.28515625" style="583" customWidth="1"/>
    <col min="16134" max="16134" width="19.42578125" style="583" customWidth="1"/>
    <col min="16135" max="16384" width="9.140625" style="583"/>
  </cols>
  <sheetData>
    <row r="2" spans="1:6" ht="60.75" customHeight="1">
      <c r="A2" s="1428" t="s">
        <v>749</v>
      </c>
      <c r="B2" s="1428"/>
      <c r="C2" s="1428"/>
      <c r="D2" s="1428"/>
      <c r="E2" s="1428"/>
      <c r="F2" s="1428"/>
    </row>
    <row r="3" spans="1:6">
      <c r="A3" s="584"/>
      <c r="C3" s="589"/>
      <c r="F3" s="590"/>
    </row>
    <row r="4" spans="1:6">
      <c r="A4" s="591" t="s">
        <v>750</v>
      </c>
      <c r="B4" s="592">
        <v>8169848124</v>
      </c>
      <c r="C4" s="593"/>
      <c r="D4" s="588"/>
      <c r="F4" s="594"/>
    </row>
    <row r="5" spans="1:6" ht="13.5" thickBot="1">
      <c r="A5" s="595"/>
      <c r="F5" s="596"/>
    </row>
    <row r="6" spans="1:6" s="600" customFormat="1" ht="25.5" customHeight="1">
      <c r="A6" s="597"/>
      <c r="B6" s="598"/>
      <c r="C6" s="598"/>
      <c r="D6" s="598"/>
      <c r="E6" s="598"/>
      <c r="F6" s="599"/>
    </row>
    <row r="7" spans="1:6" ht="18.75" customHeight="1">
      <c r="A7" s="601" t="s">
        <v>751</v>
      </c>
      <c r="B7" s="602" t="s">
        <v>769</v>
      </c>
      <c r="C7" s="603"/>
      <c r="D7" s="603"/>
      <c r="E7" s="1429" t="s">
        <v>770</v>
      </c>
      <c r="F7" s="1430"/>
    </row>
    <row r="8" spans="1:6" ht="18.75" customHeight="1">
      <c r="A8" s="601" t="s">
        <v>752</v>
      </c>
      <c r="B8" s="603" t="s">
        <v>619</v>
      </c>
      <c r="C8" s="603"/>
      <c r="D8" s="603"/>
      <c r="E8" s="603"/>
      <c r="F8" s="604"/>
    </row>
    <row r="9" spans="1:6" ht="18.75" customHeight="1">
      <c r="A9" s="601" t="s">
        <v>753</v>
      </c>
      <c r="B9" s="605" t="s">
        <v>754</v>
      </c>
      <c r="C9" s="603"/>
      <c r="D9" s="603"/>
      <c r="E9" s="603"/>
      <c r="F9" s="604"/>
    </row>
    <row r="10" spans="1:6" ht="18.75" customHeight="1">
      <c r="A10" s="601" t="s">
        <v>755</v>
      </c>
      <c r="B10" s="606">
        <v>997222</v>
      </c>
      <c r="C10" s="603"/>
      <c r="D10" s="603"/>
      <c r="E10" s="603"/>
      <c r="F10" s="604"/>
    </row>
    <row r="11" spans="1:6" ht="18.75" customHeight="1">
      <c r="A11" s="601" t="s">
        <v>756</v>
      </c>
      <c r="B11" s="603" t="s">
        <v>757</v>
      </c>
      <c r="C11" s="603"/>
      <c r="D11" s="603"/>
      <c r="E11" s="603"/>
      <c r="F11" s="604"/>
    </row>
    <row r="12" spans="1:6" ht="18.75" customHeight="1">
      <c r="A12" s="601"/>
      <c r="B12" s="607" t="s">
        <v>758</v>
      </c>
      <c r="C12" s="603"/>
      <c r="D12" s="603"/>
      <c r="E12" s="603"/>
      <c r="F12" s="604"/>
    </row>
    <row r="13" spans="1:6" ht="18.75" customHeight="1">
      <c r="A13" s="601"/>
      <c r="B13" s="603" t="s">
        <v>92</v>
      </c>
      <c r="C13" s="603"/>
      <c r="D13" s="603"/>
      <c r="E13" s="603"/>
      <c r="F13" s="604"/>
    </row>
    <row r="14" spans="1:6" ht="18.75" customHeight="1">
      <c r="A14" s="601"/>
      <c r="B14" s="603" t="s">
        <v>93</v>
      </c>
      <c r="C14" s="603"/>
      <c r="D14" s="603"/>
      <c r="E14" s="603"/>
      <c r="F14" s="604"/>
    </row>
    <row r="15" spans="1:6" ht="18.75" customHeight="1">
      <c r="A15" s="601"/>
      <c r="B15" s="603" t="s">
        <v>94</v>
      </c>
      <c r="C15" s="603"/>
      <c r="D15" s="603"/>
      <c r="E15" s="603"/>
      <c r="F15" s="604"/>
    </row>
    <row r="16" spans="1:6" ht="18.75" customHeight="1">
      <c r="A16" s="601"/>
      <c r="B16" s="603" t="s">
        <v>759</v>
      </c>
      <c r="C16" s="603"/>
      <c r="D16" s="603"/>
      <c r="E16" s="603"/>
      <c r="F16" s="604"/>
    </row>
    <row r="17" spans="1:6" s="589" customFormat="1" ht="18.75" customHeight="1">
      <c r="A17" s="608" t="s">
        <v>321</v>
      </c>
      <c r="B17" s="609"/>
      <c r="C17" s="609"/>
      <c r="D17" s="609"/>
      <c r="E17" s="609"/>
      <c r="F17" s="610" t="s">
        <v>760</v>
      </c>
    </row>
    <row r="18" spans="1:6" ht="18.75" customHeight="1">
      <c r="A18" s="601"/>
      <c r="B18" s="603"/>
      <c r="C18" s="603"/>
      <c r="D18" s="603"/>
      <c r="E18" s="603"/>
      <c r="F18" s="611"/>
    </row>
    <row r="19" spans="1:6" ht="18.75" customHeight="1">
      <c r="A19" s="601" t="s">
        <v>761</v>
      </c>
      <c r="B19" s="603"/>
      <c r="C19" s="603"/>
      <c r="D19" s="603"/>
      <c r="E19" s="603"/>
      <c r="F19" s="585">
        <v>201078</v>
      </c>
    </row>
    <row r="20" spans="1:6" ht="18.75" customHeight="1">
      <c r="A20" s="601"/>
      <c r="B20" s="603"/>
      <c r="C20" s="603"/>
      <c r="D20" s="603"/>
      <c r="E20" s="603"/>
      <c r="F20" s="585"/>
    </row>
    <row r="21" spans="1:6" ht="18.75" customHeight="1">
      <c r="A21" s="612" t="s">
        <v>762</v>
      </c>
      <c r="B21" s="613" t="s">
        <v>771</v>
      </c>
      <c r="C21" s="613"/>
      <c r="D21" s="613"/>
      <c r="E21" s="603"/>
      <c r="F21" s="614"/>
    </row>
    <row r="22" spans="1:6" ht="18.75" customHeight="1">
      <c r="A22" s="612"/>
      <c r="B22" s="613"/>
      <c r="C22" s="603"/>
      <c r="D22" s="603"/>
      <c r="E22" s="603"/>
      <c r="F22" s="614"/>
    </row>
    <row r="23" spans="1:6" ht="18.75" customHeight="1">
      <c r="A23" s="612" t="s">
        <v>763</v>
      </c>
      <c r="B23" s="613" t="s">
        <v>773</v>
      </c>
      <c r="C23" s="603"/>
      <c r="D23" s="603"/>
      <c r="E23" s="603"/>
      <c r="F23" s="614"/>
    </row>
    <row r="24" spans="1:6" ht="18.75" customHeight="1">
      <c r="A24" s="612" t="s">
        <v>764</v>
      </c>
      <c r="B24" s="622">
        <v>4066</v>
      </c>
      <c r="C24" s="603"/>
      <c r="D24" s="603"/>
      <c r="E24" s="603"/>
      <c r="F24" s="614"/>
    </row>
    <row r="25" spans="1:6" ht="18.75" customHeight="1">
      <c r="A25" s="612"/>
      <c r="B25" s="603"/>
      <c r="C25" s="603"/>
      <c r="D25" s="603"/>
      <c r="E25" s="603"/>
      <c r="F25" s="614"/>
    </row>
    <row r="26" spans="1:6" ht="18.75" customHeight="1">
      <c r="A26" s="601" t="s">
        <v>765</v>
      </c>
      <c r="B26" s="603"/>
      <c r="C26" s="603"/>
      <c r="D26" s="603"/>
      <c r="E26" s="603"/>
      <c r="F26" s="586">
        <f>+F19*9%</f>
        <v>18097.02</v>
      </c>
    </row>
    <row r="27" spans="1:6" ht="18.75" customHeight="1">
      <c r="A27" s="601" t="s">
        <v>766</v>
      </c>
      <c r="B27" s="603"/>
      <c r="C27" s="603"/>
      <c r="D27" s="603"/>
      <c r="E27" s="603"/>
      <c r="F27" s="586">
        <f>+F19*9%</f>
        <v>18097.02</v>
      </c>
    </row>
    <row r="28" spans="1:6" ht="18.75" customHeight="1">
      <c r="A28" s="601" t="s">
        <v>767</v>
      </c>
      <c r="B28" s="603"/>
      <c r="C28" s="603"/>
      <c r="D28" s="603"/>
      <c r="E28" s="603"/>
      <c r="F28" s="586">
        <f>F21*12.36%</f>
        <v>0</v>
      </c>
    </row>
    <row r="29" spans="1:6" s="589" customFormat="1" ht="18.75" customHeight="1">
      <c r="A29" s="608"/>
      <c r="B29" s="609" t="s">
        <v>166</v>
      </c>
      <c r="C29" s="609"/>
      <c r="D29" s="609"/>
      <c r="E29" s="609"/>
      <c r="F29" s="587">
        <f>SUM(F19:F28)</f>
        <v>237272.03999999998</v>
      </c>
    </row>
    <row r="30" spans="1:6" ht="18.75" customHeight="1">
      <c r="A30" s="612" t="s">
        <v>772</v>
      </c>
      <c r="B30" s="603"/>
      <c r="C30" s="603"/>
      <c r="D30" s="603"/>
      <c r="E30" s="603"/>
      <c r="F30" s="604"/>
    </row>
    <row r="31" spans="1:6" ht="18.75" customHeight="1">
      <c r="A31" s="601"/>
      <c r="B31" s="603"/>
      <c r="C31" s="603"/>
      <c r="D31" s="603"/>
      <c r="E31" s="603"/>
      <c r="F31" s="604"/>
    </row>
    <row r="32" spans="1:6" ht="18.75" customHeight="1">
      <c r="A32" s="615"/>
      <c r="B32" s="616"/>
      <c r="C32" s="616"/>
      <c r="D32" s="616"/>
      <c r="E32" s="616"/>
      <c r="F32" s="617"/>
    </row>
    <row r="33" spans="1:6" ht="18.75" customHeight="1">
      <c r="A33" s="601"/>
      <c r="B33" s="603"/>
      <c r="C33" s="603"/>
      <c r="D33" s="603"/>
      <c r="E33" s="603"/>
      <c r="F33" s="604"/>
    </row>
    <row r="34" spans="1:6" s="589" customFormat="1" ht="18.75" customHeight="1">
      <c r="A34" s="612" t="s">
        <v>768</v>
      </c>
      <c r="B34" s="613"/>
      <c r="C34" s="613"/>
      <c r="D34" s="613"/>
      <c r="E34" s="613"/>
      <c r="F34" s="618"/>
    </row>
    <row r="35" spans="1:6">
      <c r="A35" s="612" t="s">
        <v>451</v>
      </c>
      <c r="B35" s="603"/>
      <c r="C35" s="603"/>
      <c r="D35" s="603"/>
      <c r="E35" s="603"/>
      <c r="F35" s="604"/>
    </row>
    <row r="36" spans="1:6">
      <c r="A36" s="601"/>
      <c r="B36" s="603"/>
      <c r="C36" s="603"/>
      <c r="D36" s="603"/>
      <c r="E36" s="603"/>
      <c r="F36" s="604"/>
    </row>
    <row r="37" spans="1:6">
      <c r="A37" s="601"/>
      <c r="B37" s="603"/>
      <c r="C37" s="603"/>
      <c r="D37" s="603"/>
      <c r="E37" s="603"/>
      <c r="F37" s="604"/>
    </row>
    <row r="38" spans="1:6">
      <c r="A38" s="601"/>
      <c r="B38" s="603"/>
      <c r="C38" s="603"/>
      <c r="D38" s="603"/>
      <c r="E38" s="603"/>
      <c r="F38" s="604"/>
    </row>
    <row r="39" spans="1:6" s="589" customFormat="1" ht="18.75" customHeight="1">
      <c r="A39" s="612" t="s">
        <v>24</v>
      </c>
      <c r="B39" s="613"/>
      <c r="C39" s="613"/>
      <c r="D39" s="613"/>
      <c r="E39" s="613"/>
      <c r="F39" s="618"/>
    </row>
    <row r="40" spans="1:6" ht="18" customHeight="1">
      <c r="A40" s="601"/>
      <c r="B40" s="603"/>
      <c r="C40" s="603"/>
      <c r="D40" s="603"/>
      <c r="E40" s="603"/>
      <c r="F40" s="604"/>
    </row>
    <row r="41" spans="1:6" ht="18" customHeight="1" thickBot="1">
      <c r="A41" s="619"/>
      <c r="B41" s="620"/>
      <c r="C41" s="620"/>
      <c r="D41" s="620"/>
      <c r="E41" s="620"/>
      <c r="F41" s="621"/>
    </row>
  </sheetData>
  <mergeCells count="2">
    <mergeCell ref="A2:F2"/>
    <mergeCell ref="E7:F7"/>
  </mergeCells>
  <pageMargins left="0.5" right="0.25" top="1.2" bottom="0.75" header="0.3" footer="0.3"/>
  <pageSetup paperSize="9" scale="90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B2:W51"/>
  <sheetViews>
    <sheetView workbookViewId="0">
      <selection activeCell="J10" sqref="J10"/>
    </sheetView>
  </sheetViews>
  <sheetFormatPr defaultRowHeight="15"/>
  <cols>
    <col min="1" max="1" width="1.140625" customWidth="1"/>
    <col min="2" max="2" width="12" customWidth="1"/>
    <col min="9" max="9" width="12.42578125" customWidth="1"/>
    <col min="10" max="10" width="13.5703125" style="217" customWidth="1"/>
    <col min="11" max="11" width="11.140625" customWidth="1"/>
    <col min="12" max="12" width="10.5703125" customWidth="1"/>
    <col min="13" max="13" width="8.140625" customWidth="1"/>
    <col min="14" max="14" width="0.140625" customWidth="1"/>
  </cols>
  <sheetData>
    <row r="2" spans="2:13" ht="15.75" thickBot="1">
      <c r="B2" s="1169"/>
      <c r="C2" s="1169"/>
      <c r="D2" s="1169"/>
      <c r="E2" s="1169"/>
      <c r="F2" s="1169"/>
      <c r="G2" s="1169"/>
      <c r="H2" s="1169"/>
      <c r="I2" s="1169"/>
      <c r="J2" s="1169"/>
      <c r="K2" s="1169"/>
      <c r="L2" s="1169"/>
    </row>
    <row r="3" spans="2:13" ht="21" thickBot="1">
      <c r="B3" s="1306" t="s">
        <v>360</v>
      </c>
      <c r="C3" s="1307"/>
      <c r="D3" s="1307"/>
      <c r="E3" s="1307"/>
      <c r="F3" s="1307"/>
      <c r="G3" s="1307"/>
      <c r="H3" s="1307"/>
      <c r="I3" s="1307"/>
      <c r="J3" s="1307"/>
      <c r="K3" s="1307"/>
      <c r="L3" s="1308"/>
      <c r="M3" s="192"/>
    </row>
    <row r="4" spans="2:13" ht="14.45" customHeight="1">
      <c r="B4" s="1309" t="s">
        <v>361</v>
      </c>
      <c r="C4" s="1304"/>
      <c r="D4" s="1304"/>
      <c r="E4" s="1304"/>
      <c r="F4" s="1304"/>
      <c r="G4" s="1304"/>
      <c r="H4" s="1304"/>
      <c r="I4" s="1304"/>
      <c r="J4" s="1304"/>
      <c r="K4" s="1304"/>
      <c r="L4" s="1305"/>
      <c r="M4" s="192"/>
    </row>
    <row r="5" spans="2:13">
      <c r="B5" s="1303" t="s">
        <v>362</v>
      </c>
      <c r="C5" s="1304"/>
      <c r="D5" s="1304"/>
      <c r="E5" s="1304"/>
      <c r="F5" s="1304"/>
      <c r="G5" s="1304"/>
      <c r="H5" s="1304"/>
      <c r="I5" s="1304"/>
      <c r="J5" s="1304"/>
      <c r="K5" s="1304"/>
      <c r="L5" s="1305"/>
      <c r="M5" s="192"/>
    </row>
    <row r="6" spans="2:13">
      <c r="B6" s="1303" t="s">
        <v>363</v>
      </c>
      <c r="C6" s="1304"/>
      <c r="D6" s="1304"/>
      <c r="E6" s="1304"/>
      <c r="F6" s="1304"/>
      <c r="G6" s="1304"/>
      <c r="H6" s="1304"/>
      <c r="I6" s="1304"/>
      <c r="J6" s="1304"/>
      <c r="K6" s="1304"/>
      <c r="L6" s="1305"/>
      <c r="M6" s="192"/>
    </row>
    <row r="7" spans="2:13" ht="15.75" thickBot="1">
      <c r="B7" s="1303" t="s">
        <v>364</v>
      </c>
      <c r="C7" s="1304"/>
      <c r="D7" s="1304"/>
      <c r="E7" s="1304"/>
      <c r="F7" s="1304"/>
      <c r="G7" s="1304"/>
      <c r="H7" s="1304"/>
      <c r="I7" s="1304"/>
      <c r="J7" s="1304"/>
      <c r="K7" s="1304"/>
      <c r="L7" s="1305"/>
      <c r="M7" s="192"/>
    </row>
    <row r="8" spans="2:13" ht="24" thickBot="1">
      <c r="B8" s="1290" t="s">
        <v>365</v>
      </c>
      <c r="C8" s="1291"/>
      <c r="D8" s="1291"/>
      <c r="E8" s="1291"/>
      <c r="F8" s="1291"/>
      <c r="G8" s="1291"/>
      <c r="H8" s="1291"/>
      <c r="I8" s="1291"/>
      <c r="J8" s="1291"/>
      <c r="K8" s="1291"/>
      <c r="L8" s="1292"/>
      <c r="M8" s="192"/>
    </row>
    <row r="9" spans="2:13" ht="15.75" thickBot="1">
      <c r="B9" s="193" t="s">
        <v>774</v>
      </c>
      <c r="C9" s="194"/>
      <c r="D9" s="195"/>
      <c r="E9" s="195"/>
      <c r="F9" s="195"/>
      <c r="G9" s="195"/>
      <c r="H9" s="195"/>
      <c r="I9" s="195"/>
      <c r="J9" s="196" t="s">
        <v>865</v>
      </c>
      <c r="K9" s="195"/>
      <c r="L9" s="197"/>
      <c r="M9" s="192"/>
    </row>
    <row r="10" spans="2:13">
      <c r="B10" s="198"/>
      <c r="C10" s="199"/>
      <c r="D10" s="199"/>
      <c r="E10" s="199"/>
      <c r="F10" s="199"/>
      <c r="G10" s="199"/>
      <c r="H10" s="199"/>
      <c r="I10" s="199"/>
      <c r="J10" s="200"/>
      <c r="K10" s="199"/>
      <c r="L10" s="201"/>
      <c r="M10" s="192"/>
    </row>
    <row r="11" spans="2:13">
      <c r="B11" s="202" t="s">
        <v>366</v>
      </c>
      <c r="C11" s="203"/>
      <c r="D11" s="203"/>
      <c r="E11" s="199"/>
      <c r="F11" s="199"/>
      <c r="G11" s="203" t="s">
        <v>557</v>
      </c>
      <c r="H11" s="199"/>
      <c r="I11" s="199"/>
      <c r="J11" s="200"/>
      <c r="K11" s="199"/>
      <c r="L11" s="201"/>
      <c r="M11" s="192"/>
    </row>
    <row r="12" spans="2:13">
      <c r="B12" s="202" t="s">
        <v>368</v>
      </c>
      <c r="C12" s="199"/>
      <c r="D12" s="199"/>
      <c r="E12" s="199"/>
      <c r="F12" s="204"/>
      <c r="G12" s="203" t="s">
        <v>369</v>
      </c>
      <c r="H12" s="199"/>
      <c r="I12" s="199"/>
      <c r="J12" s="200"/>
      <c r="K12" s="199"/>
      <c r="L12" s="201"/>
      <c r="M12" s="1293"/>
    </row>
    <row r="13" spans="2:13">
      <c r="B13" s="198"/>
      <c r="C13" s="199"/>
      <c r="D13" s="199"/>
      <c r="E13" s="199"/>
      <c r="F13" s="204"/>
      <c r="G13" s="205" t="s">
        <v>370</v>
      </c>
      <c r="H13" s="203"/>
      <c r="I13" s="203"/>
      <c r="J13" s="206"/>
      <c r="K13" s="199"/>
      <c r="L13" s="201"/>
      <c r="M13" s="1293"/>
    </row>
    <row r="14" spans="2:13">
      <c r="B14" s="202" t="s">
        <v>371</v>
      </c>
      <c r="C14" s="199"/>
      <c r="D14" s="199"/>
      <c r="E14" s="199"/>
      <c r="F14" s="204"/>
      <c r="G14" s="205" t="s">
        <v>861</v>
      </c>
      <c r="H14" s="199"/>
      <c r="I14" s="199"/>
      <c r="J14" s="200"/>
      <c r="K14" s="199"/>
      <c r="L14" s="201"/>
      <c r="M14" s="1293"/>
    </row>
    <row r="15" spans="2:13" ht="15.75" thickBot="1">
      <c r="B15" s="202" t="s">
        <v>860</v>
      </c>
      <c r="C15" s="199"/>
      <c r="D15" s="199"/>
      <c r="E15" s="199"/>
      <c r="F15" s="204"/>
      <c r="G15" s="205" t="s">
        <v>862</v>
      </c>
      <c r="H15" s="199"/>
      <c r="I15" s="199"/>
      <c r="J15" s="200"/>
      <c r="K15" s="199"/>
      <c r="L15" s="201"/>
      <c r="M15" s="1293"/>
    </row>
    <row r="16" spans="2:13">
      <c r="B16" s="207"/>
      <c r="C16" s="208"/>
      <c r="D16" s="208"/>
      <c r="E16" s="208"/>
      <c r="F16" s="208"/>
      <c r="G16" s="208"/>
      <c r="H16" s="209"/>
      <c r="I16" s="209"/>
      <c r="J16" s="210"/>
      <c r="K16" s="209"/>
      <c r="L16" s="626"/>
      <c r="M16" s="1293"/>
    </row>
    <row r="17" spans="2:13">
      <c r="B17" s="212" t="s">
        <v>373</v>
      </c>
      <c r="C17" s="630"/>
      <c r="D17" s="214"/>
      <c r="E17" s="630" t="s">
        <v>374</v>
      </c>
      <c r="F17" s="214"/>
      <c r="G17" s="214"/>
      <c r="H17" s="630" t="s">
        <v>375</v>
      </c>
      <c r="J17" s="630" t="s">
        <v>376</v>
      </c>
      <c r="L17" s="628"/>
      <c r="M17" s="1293"/>
    </row>
    <row r="18" spans="2:13">
      <c r="B18" s="212" t="s">
        <v>377</v>
      </c>
      <c r="C18" s="214"/>
      <c r="D18" s="214"/>
      <c r="E18" s="630" t="s">
        <v>558</v>
      </c>
      <c r="F18" s="214"/>
      <c r="G18" s="214"/>
      <c r="H18" s="216" t="s">
        <v>379</v>
      </c>
      <c r="I18" s="214"/>
      <c r="K18" s="630" t="s">
        <v>380</v>
      </c>
      <c r="L18" s="628"/>
      <c r="M18" s="192"/>
    </row>
    <row r="19" spans="2:13">
      <c r="B19" s="212" t="s">
        <v>381</v>
      </c>
      <c r="C19" s="214"/>
      <c r="D19" s="214"/>
      <c r="E19" s="630" t="s">
        <v>382</v>
      </c>
      <c r="F19" s="214"/>
      <c r="G19" s="214"/>
      <c r="I19" s="214"/>
      <c r="J19" s="631"/>
      <c r="L19" s="628"/>
      <c r="M19" s="192"/>
    </row>
    <row r="20" spans="2:13">
      <c r="B20" s="219" t="s">
        <v>383</v>
      </c>
      <c r="C20" s="61"/>
      <c r="D20" s="61"/>
      <c r="E20" s="61"/>
      <c r="F20" s="61"/>
      <c r="G20" s="61"/>
      <c r="H20" s="61"/>
      <c r="I20" s="61"/>
      <c r="J20" s="624"/>
      <c r="K20" s="61"/>
      <c r="L20" s="62"/>
      <c r="M20" s="192"/>
    </row>
    <row r="21" spans="2:13">
      <c r="B21" s="60" t="s">
        <v>384</v>
      </c>
      <c r="C21" s="61"/>
      <c r="D21" s="61"/>
      <c r="E21" s="61"/>
      <c r="F21" s="61"/>
      <c r="G21" s="61"/>
      <c r="H21" s="61"/>
      <c r="I21" s="630" t="s">
        <v>385</v>
      </c>
      <c r="J21" s="624"/>
      <c r="K21" s="61"/>
      <c r="L21" s="62"/>
      <c r="M21" s="192"/>
    </row>
    <row r="22" spans="2:13" ht="15.75" thickBot="1">
      <c r="B22" s="220"/>
      <c r="C22" s="221"/>
      <c r="D22" s="221"/>
      <c r="E22" s="221"/>
      <c r="F22" s="221"/>
      <c r="G22" s="221"/>
      <c r="H22" s="221"/>
      <c r="I22" s="221"/>
      <c r="J22" s="623"/>
      <c r="K22" s="221"/>
      <c r="L22" s="222"/>
      <c r="M22" s="192"/>
    </row>
    <row r="23" spans="2:13">
      <c r="B23" s="1294" t="s">
        <v>386</v>
      </c>
      <c r="C23" s="1296" t="s">
        <v>321</v>
      </c>
      <c r="D23" s="1297"/>
      <c r="E23" s="1297"/>
      <c r="F23" s="1297"/>
      <c r="G23" s="1297"/>
      <c r="H23" s="1297"/>
      <c r="I23" s="1297"/>
      <c r="J23" s="1300" t="s">
        <v>387</v>
      </c>
      <c r="K23" s="1301" t="s">
        <v>167</v>
      </c>
      <c r="L23" s="1302"/>
      <c r="M23" s="192"/>
    </row>
    <row r="24" spans="2:13" ht="15.75" thickBot="1">
      <c r="B24" s="1295"/>
      <c r="C24" s="1298"/>
      <c r="D24" s="1299"/>
      <c r="E24" s="1299"/>
      <c r="F24" s="1299"/>
      <c r="G24" s="1299"/>
      <c r="H24" s="1299"/>
      <c r="I24" s="1299"/>
      <c r="J24" s="1295"/>
      <c r="K24" s="1301"/>
      <c r="L24" s="1302"/>
      <c r="M24" s="192"/>
    </row>
    <row r="25" spans="2:13">
      <c r="B25" s="223"/>
      <c r="C25" s="214"/>
      <c r="D25" s="214"/>
      <c r="E25" s="214"/>
      <c r="F25" s="214"/>
      <c r="G25" s="214"/>
      <c r="H25" s="214"/>
      <c r="I25" s="214"/>
      <c r="J25" s="224"/>
      <c r="K25" s="625"/>
      <c r="L25" s="626"/>
      <c r="M25" s="192"/>
    </row>
    <row r="26" spans="2:13">
      <c r="B26" s="224">
        <v>1</v>
      </c>
      <c r="C26" s="1280" t="s">
        <v>388</v>
      </c>
      <c r="D26" s="1281"/>
      <c r="E26" s="1281"/>
      <c r="F26" s="214"/>
      <c r="G26" s="214"/>
      <c r="H26" s="214"/>
      <c r="I26" s="214"/>
      <c r="J26" s="224"/>
      <c r="K26" s="1282"/>
      <c r="L26" s="1283"/>
      <c r="M26" s="192"/>
    </row>
    <row r="27" spans="2:13">
      <c r="B27" s="223"/>
      <c r="C27" s="212" t="s">
        <v>775</v>
      </c>
      <c r="D27" s="630"/>
      <c r="E27" s="214"/>
      <c r="F27" s="214"/>
      <c r="G27" s="214"/>
      <c r="H27" s="214"/>
      <c r="I27" s="214"/>
      <c r="J27" s="224"/>
      <c r="K27" s="1282"/>
      <c r="L27" s="1283"/>
      <c r="M27" s="192"/>
    </row>
    <row r="28" spans="2:13">
      <c r="B28" s="223"/>
      <c r="C28" s="1284" t="s">
        <v>562</v>
      </c>
      <c r="D28" s="1285"/>
      <c r="E28" s="1285"/>
      <c r="F28" s="1285"/>
      <c r="G28" s="1285"/>
      <c r="H28" s="1285"/>
      <c r="I28" s="1286"/>
      <c r="J28" s="224"/>
      <c r="K28" s="1282"/>
      <c r="L28" s="1283"/>
      <c r="M28" s="192"/>
    </row>
    <row r="29" spans="2:13">
      <c r="B29" s="223"/>
      <c r="C29" s="1284" t="s">
        <v>776</v>
      </c>
      <c r="D29" s="1285"/>
      <c r="E29" s="1285"/>
      <c r="F29" s="1285"/>
      <c r="G29" s="1285"/>
      <c r="H29" s="1285"/>
      <c r="I29" s="1286"/>
      <c r="J29" s="224"/>
      <c r="K29" s="1282"/>
      <c r="L29" s="1283"/>
      <c r="M29" s="192"/>
    </row>
    <row r="30" spans="2:13">
      <c r="B30" s="223"/>
      <c r="C30" s="696" t="s">
        <v>863</v>
      </c>
      <c r="D30" s="696"/>
      <c r="E30" s="696"/>
      <c r="F30" s="696"/>
      <c r="G30" s="696"/>
      <c r="H30" s="696"/>
      <c r="I30" s="696"/>
      <c r="J30" s="224"/>
      <c r="K30" s="694"/>
      <c r="L30" s="695"/>
      <c r="M30" s="192"/>
    </row>
    <row r="31" spans="2:13">
      <c r="B31" s="223"/>
      <c r="C31" s="630" t="s">
        <v>864</v>
      </c>
      <c r="D31" s="630"/>
      <c r="E31" s="214"/>
      <c r="F31" s="214"/>
      <c r="G31" s="214"/>
      <c r="H31" s="214"/>
      <c r="I31" s="214"/>
      <c r="J31" s="224"/>
      <c r="K31" s="1282"/>
      <c r="L31" s="1283"/>
      <c r="M31" s="192"/>
    </row>
    <row r="32" spans="2:13">
      <c r="B32" s="223"/>
      <c r="C32" s="1284" t="s">
        <v>777</v>
      </c>
      <c r="D32" s="1285"/>
      <c r="E32" s="1285"/>
      <c r="F32" s="1285"/>
      <c r="G32" s="1285"/>
      <c r="H32" s="1285"/>
      <c r="I32" s="1286"/>
      <c r="J32" s="224"/>
      <c r="K32" s="1271">
        <f>6457500*2%</f>
        <v>129150</v>
      </c>
      <c r="L32" s="1272"/>
      <c r="M32" s="192"/>
    </row>
    <row r="33" spans="2:23" ht="15.75" thickBot="1">
      <c r="B33" s="223"/>
      <c r="C33" s="228" t="s">
        <v>389</v>
      </c>
      <c r="D33" s="228"/>
      <c r="E33" s="214"/>
      <c r="F33" s="214"/>
      <c r="G33" s="214"/>
      <c r="H33" s="214"/>
      <c r="I33" s="214"/>
      <c r="J33" s="229">
        <v>0.02</v>
      </c>
      <c r="K33" s="220"/>
      <c r="L33" s="222"/>
      <c r="M33" s="192"/>
    </row>
    <row r="34" spans="2:23" ht="15.75" thickBot="1">
      <c r="B34" s="223"/>
      <c r="E34" s="214"/>
      <c r="F34" s="214"/>
      <c r="G34" s="214"/>
      <c r="H34" s="1287" t="s">
        <v>390</v>
      </c>
      <c r="I34" s="1287"/>
      <c r="J34" s="224"/>
      <c r="K34" s="1288">
        <f>K32</f>
        <v>129150</v>
      </c>
      <c r="L34" s="1289"/>
      <c r="M34" s="192"/>
    </row>
    <row r="35" spans="2:23" ht="11.25" customHeight="1">
      <c r="B35" s="223"/>
      <c r="C35" s="214"/>
      <c r="D35" s="214"/>
      <c r="E35" s="214"/>
      <c r="F35" s="214"/>
      <c r="G35" s="214"/>
      <c r="H35" s="214"/>
      <c r="I35" s="214"/>
      <c r="J35" s="224"/>
      <c r="K35" s="1278"/>
      <c r="L35" s="1279"/>
      <c r="M35" s="192"/>
      <c r="S35" s="61"/>
      <c r="T35" s="61"/>
      <c r="U35" s="61"/>
      <c r="V35" s="61"/>
      <c r="W35" s="61"/>
    </row>
    <row r="36" spans="2:23">
      <c r="B36" s="223"/>
      <c r="C36" s="212" t="s">
        <v>391</v>
      </c>
      <c r="D36" s="630"/>
      <c r="E36" s="630"/>
      <c r="F36" s="214"/>
      <c r="G36" s="214"/>
      <c r="H36" s="214"/>
      <c r="I36" s="214"/>
      <c r="J36" s="230"/>
      <c r="K36" s="214"/>
      <c r="L36" s="628"/>
      <c r="M36" s="192"/>
      <c r="N36" s="630"/>
      <c r="O36" s="630"/>
      <c r="P36" s="214"/>
      <c r="Q36" s="214"/>
      <c r="R36" s="214"/>
      <c r="S36" s="214"/>
      <c r="T36" s="231"/>
      <c r="U36" s="214"/>
      <c r="V36" s="214"/>
      <c r="W36" s="61"/>
    </row>
    <row r="37" spans="2:23">
      <c r="B37" s="223"/>
      <c r="C37" s="627" t="s">
        <v>564</v>
      </c>
      <c r="D37" s="214"/>
      <c r="E37" s="214"/>
      <c r="F37" s="214"/>
      <c r="H37" s="214"/>
      <c r="I37" s="214"/>
      <c r="J37" s="232">
        <v>0.09</v>
      </c>
      <c r="K37" s="1271">
        <f>+K32*9%</f>
        <v>11623.5</v>
      </c>
      <c r="L37" s="1272"/>
      <c r="M37" s="192"/>
      <c r="N37" s="214"/>
      <c r="O37" s="214"/>
      <c r="P37" s="214"/>
      <c r="R37" s="214"/>
      <c r="S37" s="214"/>
      <c r="T37" s="231"/>
      <c r="U37" s="1273"/>
      <c r="V37" s="1273"/>
      <c r="W37" s="61"/>
    </row>
    <row r="38" spans="2:23">
      <c r="B38" s="223"/>
      <c r="C38" s="627" t="s">
        <v>565</v>
      </c>
      <c r="D38" s="214"/>
      <c r="E38" s="214"/>
      <c r="F38" s="214"/>
      <c r="H38" s="214"/>
      <c r="I38" s="214"/>
      <c r="J38" s="232">
        <v>0.09</v>
      </c>
      <c r="K38" s="1271">
        <f>+K32*9%</f>
        <v>11623.5</v>
      </c>
      <c r="L38" s="1272"/>
      <c r="M38" s="192"/>
      <c r="N38" s="214"/>
      <c r="O38" s="214"/>
      <c r="P38" s="214"/>
      <c r="R38" s="214"/>
      <c r="S38" s="214"/>
      <c r="T38" s="231"/>
      <c r="U38" s="631"/>
      <c r="V38" s="631"/>
      <c r="W38" s="61"/>
    </row>
    <row r="39" spans="2:23" ht="15.75" thickBot="1">
      <c r="B39" s="223"/>
      <c r="C39" s="627" t="s">
        <v>650</v>
      </c>
      <c r="D39" s="214"/>
      <c r="E39" s="214"/>
      <c r="F39" s="214"/>
      <c r="H39" s="214"/>
      <c r="I39" s="214"/>
      <c r="J39" s="232">
        <v>0.18</v>
      </c>
      <c r="K39" s="1271" t="s">
        <v>102</v>
      </c>
      <c r="L39" s="1272"/>
      <c r="M39" s="192"/>
      <c r="N39" s="214"/>
      <c r="O39" s="214"/>
      <c r="P39" s="214"/>
      <c r="R39" s="214"/>
      <c r="S39" s="214"/>
      <c r="T39" s="231"/>
      <c r="U39" s="1273"/>
      <c r="V39" s="1273"/>
      <c r="W39" s="61"/>
    </row>
    <row r="40" spans="2:23" ht="15.75" thickBot="1">
      <c r="B40" s="223"/>
      <c r="C40" s="214"/>
      <c r="D40" s="214"/>
      <c r="E40" s="214"/>
      <c r="F40" s="214"/>
      <c r="G40" s="214"/>
      <c r="H40" s="214"/>
      <c r="I40" s="214"/>
      <c r="J40" s="224"/>
      <c r="K40" s="1276">
        <f>+K37+K38</f>
        <v>23247</v>
      </c>
      <c r="L40" s="1277"/>
      <c r="M40" s="192"/>
      <c r="N40" s="214"/>
      <c r="O40" s="214"/>
      <c r="P40" s="214"/>
      <c r="Q40" s="214"/>
      <c r="R40" s="214"/>
      <c r="S40" s="214"/>
      <c r="T40" s="631"/>
      <c r="U40" s="1273"/>
      <c r="V40" s="1273"/>
      <c r="W40" s="61"/>
    </row>
    <row r="41" spans="2:23">
      <c r="B41" s="625"/>
      <c r="C41" s="1257" t="s">
        <v>393</v>
      </c>
      <c r="D41" s="1258"/>
      <c r="E41" s="1258"/>
      <c r="F41" s="1258"/>
      <c r="G41" s="1258"/>
      <c r="H41" s="1258"/>
      <c r="I41" s="1258"/>
      <c r="J41" s="233"/>
      <c r="K41" s="1261">
        <f>+K34+K40</f>
        <v>152397</v>
      </c>
      <c r="L41" s="1262"/>
      <c r="M41" s="192"/>
      <c r="S41" s="61"/>
      <c r="T41" s="61"/>
      <c r="U41" s="61"/>
      <c r="V41" s="61"/>
      <c r="W41" s="61"/>
    </row>
    <row r="42" spans="2:23" ht="15.75" thickBot="1">
      <c r="B42" s="234"/>
      <c r="C42" s="1259"/>
      <c r="D42" s="1260"/>
      <c r="E42" s="1260"/>
      <c r="F42" s="1260"/>
      <c r="G42" s="1260"/>
      <c r="H42" s="1260"/>
      <c r="I42" s="1260"/>
      <c r="J42" s="235"/>
      <c r="K42" s="1263"/>
      <c r="L42" s="1264"/>
      <c r="M42" s="192"/>
    </row>
    <row r="43" spans="2:23" ht="21.6" customHeight="1" thickBot="1">
      <c r="B43" s="1265" t="s">
        <v>778</v>
      </c>
      <c r="C43" s="1266"/>
      <c r="D43" s="1266"/>
      <c r="E43" s="1266"/>
      <c r="F43" s="1266"/>
      <c r="G43" s="1266"/>
      <c r="H43" s="1266"/>
      <c r="I43" s="1266"/>
      <c r="J43" s="1266"/>
      <c r="K43" s="1266"/>
      <c r="L43" s="1267"/>
      <c r="M43" s="192"/>
    </row>
    <row r="44" spans="2:23">
      <c r="B44" s="236"/>
      <c r="C44" s="237"/>
      <c r="D44" s="237"/>
      <c r="E44" s="237"/>
      <c r="F44" s="237"/>
      <c r="G44" s="237"/>
      <c r="H44" s="237"/>
      <c r="I44" s="237"/>
      <c r="J44" s="238"/>
      <c r="K44" s="237"/>
      <c r="L44" s="239"/>
      <c r="M44" s="192"/>
    </row>
    <row r="45" spans="2:23">
      <c r="B45" s="240"/>
      <c r="C45" s="241"/>
      <c r="D45" s="241"/>
      <c r="E45" s="241"/>
      <c r="F45" s="241"/>
      <c r="G45" s="241"/>
      <c r="H45" s="241"/>
      <c r="I45" s="241"/>
      <c r="J45" s="242"/>
      <c r="K45" s="241"/>
      <c r="L45" s="243"/>
      <c r="M45" s="192"/>
    </row>
    <row r="46" spans="2:23">
      <c r="B46" s="627" t="s">
        <v>394</v>
      </c>
      <c r="C46" s="214"/>
      <c r="D46" s="214"/>
      <c r="E46" s="214"/>
      <c r="F46" s="214" t="s">
        <v>395</v>
      </c>
      <c r="G46" s="214"/>
      <c r="H46" s="214"/>
      <c r="I46" s="214"/>
      <c r="J46" s="624"/>
      <c r="K46" s="61"/>
      <c r="L46" s="62"/>
      <c r="M46" s="192"/>
    </row>
    <row r="47" spans="2:23">
      <c r="B47" s="212" t="s">
        <v>396</v>
      </c>
      <c r="C47" s="630"/>
      <c r="D47" s="630"/>
      <c r="E47" s="214"/>
      <c r="F47" s="214"/>
      <c r="G47" s="214"/>
      <c r="H47" s="214"/>
      <c r="I47" s="214"/>
      <c r="J47" s="624"/>
      <c r="K47" s="61"/>
      <c r="L47" s="62"/>
      <c r="M47" s="192"/>
    </row>
    <row r="48" spans="2:23">
      <c r="B48" s="60"/>
      <c r="C48" s="214"/>
      <c r="D48" s="214"/>
      <c r="E48" s="214"/>
      <c r="F48" s="214"/>
      <c r="G48" s="214"/>
      <c r="H48" s="214"/>
      <c r="I48" s="61"/>
      <c r="J48" s="624"/>
      <c r="K48" s="61"/>
      <c r="L48" s="62"/>
      <c r="M48" s="192"/>
    </row>
    <row r="49" spans="2:13">
      <c r="B49" s="240"/>
      <c r="C49" s="214"/>
      <c r="D49" s="214"/>
      <c r="E49" s="214"/>
      <c r="F49" s="214"/>
      <c r="G49" s="214"/>
      <c r="H49" s="214"/>
      <c r="I49" s="244" t="s">
        <v>397</v>
      </c>
      <c r="J49" s="629"/>
      <c r="K49" s="630"/>
      <c r="L49" s="245"/>
      <c r="M49" s="192"/>
    </row>
    <row r="50" spans="2:13">
      <c r="B50" s="627"/>
      <c r="C50" s="214"/>
      <c r="D50" s="214"/>
      <c r="E50" s="214"/>
      <c r="F50" s="214"/>
      <c r="G50" s="214"/>
      <c r="H50" s="214"/>
      <c r="I50" s="216"/>
      <c r="J50" s="630" t="s">
        <v>329</v>
      </c>
      <c r="K50" s="630"/>
      <c r="L50" s="245"/>
      <c r="M50" s="192"/>
    </row>
    <row r="51" spans="2:13" ht="15.75" thickBot="1">
      <c r="B51" s="1268"/>
      <c r="C51" s="1269"/>
      <c r="D51" s="1269"/>
      <c r="E51" s="1269"/>
      <c r="F51" s="632"/>
      <c r="G51" s="632"/>
      <c r="H51" s="632"/>
      <c r="I51" s="1270"/>
      <c r="J51" s="1270"/>
      <c r="K51" s="632"/>
      <c r="L51" s="247"/>
      <c r="M51" s="192"/>
    </row>
  </sheetData>
  <mergeCells count="37">
    <mergeCell ref="U40:V40"/>
    <mergeCell ref="C41:I42"/>
    <mergeCell ref="K41:L42"/>
    <mergeCell ref="B43:L43"/>
    <mergeCell ref="B51:E51"/>
    <mergeCell ref="I51:J51"/>
    <mergeCell ref="K40:L40"/>
    <mergeCell ref="K37:L37"/>
    <mergeCell ref="U37:V37"/>
    <mergeCell ref="K38:L38"/>
    <mergeCell ref="K39:L39"/>
    <mergeCell ref="U39:V39"/>
    <mergeCell ref="K35:L35"/>
    <mergeCell ref="C26:E26"/>
    <mergeCell ref="K26:L26"/>
    <mergeCell ref="K27:L27"/>
    <mergeCell ref="C28:I28"/>
    <mergeCell ref="K28:L28"/>
    <mergeCell ref="C29:I29"/>
    <mergeCell ref="K29:L29"/>
    <mergeCell ref="K31:L31"/>
    <mergeCell ref="C32:I32"/>
    <mergeCell ref="K32:L32"/>
    <mergeCell ref="H34:I34"/>
    <mergeCell ref="K34:L34"/>
    <mergeCell ref="B8:L8"/>
    <mergeCell ref="M12:M17"/>
    <mergeCell ref="B23:B24"/>
    <mergeCell ref="C23:I24"/>
    <mergeCell ref="J23:J24"/>
    <mergeCell ref="K23:L24"/>
    <mergeCell ref="B7:L7"/>
    <mergeCell ref="B2:L2"/>
    <mergeCell ref="B3:L3"/>
    <mergeCell ref="B4:L4"/>
    <mergeCell ref="B5:L5"/>
    <mergeCell ref="B6:L6"/>
  </mergeCells>
  <pageMargins left="0.23622047244094491" right="0.19685039370078741" top="1.1811023622047245" bottom="0.74803149606299213" header="0.31496062992125984" footer="0.31496062992125984"/>
  <pageSetup paperSize="9" scale="85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L40"/>
  <sheetViews>
    <sheetView view="pageBreakPreview" zoomScale="60" workbookViewId="0">
      <selection activeCell="F5" sqref="F5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28" customWidth="1"/>
    <col min="6" max="6" width="44.28515625" customWidth="1"/>
    <col min="7" max="7" width="6.28515625" customWidth="1"/>
    <col min="12" max="12" width="9.7109375" bestFit="1" customWidth="1"/>
    <col min="22" max="22" width="13.42578125" bestFit="1" customWidth="1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635</v>
      </c>
      <c r="B4" s="40"/>
      <c r="C4" s="40"/>
      <c r="D4" s="41"/>
      <c r="E4" s="41"/>
      <c r="F4" s="494" t="s">
        <v>781</v>
      </c>
    </row>
    <row r="5" spans="1:6" ht="24" thickBot="1">
      <c r="A5" s="39"/>
      <c r="B5" s="4"/>
      <c r="C5" s="4"/>
      <c r="D5" s="4"/>
      <c r="E5" s="4"/>
      <c r="F5" s="71" t="s">
        <v>809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264</v>
      </c>
      <c r="B9" s="1068"/>
      <c r="C9" s="1069"/>
      <c r="D9" s="8"/>
      <c r="E9" s="1067" t="s">
        <v>641</v>
      </c>
      <c r="F9" s="1069"/>
    </row>
    <row r="10" spans="1:6" ht="23.25">
      <c r="A10" s="1070" t="s">
        <v>2</v>
      </c>
      <c r="B10" s="1071"/>
      <c r="C10" s="1072"/>
      <c r="D10" s="7"/>
      <c r="E10" s="1073" t="s">
        <v>637</v>
      </c>
      <c r="F10" s="1074"/>
    </row>
    <row r="11" spans="1:6" ht="23.25">
      <c r="A11" s="1070" t="s">
        <v>3</v>
      </c>
      <c r="B11" s="1071"/>
      <c r="C11" s="1072"/>
      <c r="D11" s="7"/>
      <c r="E11" s="1073" t="s">
        <v>638</v>
      </c>
      <c r="F11" s="1074"/>
    </row>
    <row r="12" spans="1:6" ht="23.25">
      <c r="A12" s="1070" t="s">
        <v>14</v>
      </c>
      <c r="B12" s="1071"/>
      <c r="C12" s="1072"/>
      <c r="D12" s="7"/>
      <c r="E12" s="1073" t="s">
        <v>639</v>
      </c>
      <c r="F12" s="1074"/>
    </row>
    <row r="13" spans="1:6" s="1" customFormat="1" ht="23.25">
      <c r="A13" s="1070" t="s">
        <v>4</v>
      </c>
      <c r="B13" s="1071"/>
      <c r="C13" s="1072"/>
      <c r="D13" s="9"/>
      <c r="E13" s="1073" t="s">
        <v>640</v>
      </c>
      <c r="F13" s="1074"/>
    </row>
    <row r="14" spans="1:6" s="1" customFormat="1" ht="23.25">
      <c r="A14" s="633" t="s">
        <v>96</v>
      </c>
      <c r="B14" s="634"/>
      <c r="C14" s="635"/>
      <c r="D14" s="9"/>
      <c r="E14" s="1073"/>
      <c r="F14" s="1074"/>
    </row>
    <row r="15" spans="1:6" s="1" customFormat="1" ht="24" thickBot="1">
      <c r="A15" s="633" t="s">
        <v>89</v>
      </c>
      <c r="B15" s="634"/>
      <c r="C15" s="635"/>
      <c r="D15" s="9"/>
      <c r="E15" s="1230" t="s">
        <v>782</v>
      </c>
      <c r="F15" s="1231"/>
    </row>
    <row r="16" spans="1:6" ht="24" thickBot="1">
      <c r="A16" s="1077" t="s">
        <v>5</v>
      </c>
      <c r="B16" s="1078"/>
      <c r="C16" s="1079"/>
      <c r="D16" s="10"/>
      <c r="E16" s="1077" t="s">
        <v>314</v>
      </c>
      <c r="F16" s="1079"/>
    </row>
    <row r="17" spans="1:12" ht="3.4" customHeight="1">
      <c r="A17" s="60"/>
      <c r="B17" s="61"/>
      <c r="C17" s="61"/>
      <c r="D17" s="61"/>
      <c r="E17" s="61"/>
      <c r="F17" s="62"/>
    </row>
    <row r="18" spans="1:12" ht="42" customHeight="1">
      <c r="A18" s="63" t="s">
        <v>8</v>
      </c>
      <c r="B18" s="14" t="s">
        <v>9</v>
      </c>
      <c r="C18" s="14" t="s">
        <v>25</v>
      </c>
      <c r="D18" s="1058" t="s">
        <v>28</v>
      </c>
      <c r="E18" s="1058"/>
      <c r="F18" s="64" t="s">
        <v>10</v>
      </c>
    </row>
    <row r="19" spans="1:12" ht="52.9" customHeight="1">
      <c r="A19" s="65">
        <v>1</v>
      </c>
      <c r="B19" s="74" t="s">
        <v>636</v>
      </c>
      <c r="C19" s="133">
        <v>9304</v>
      </c>
      <c r="D19" s="1089" t="s">
        <v>806</v>
      </c>
      <c r="E19" s="1089"/>
      <c r="F19" s="75" t="s">
        <v>807</v>
      </c>
      <c r="G19" s="2"/>
    </row>
    <row r="20" spans="1:12" ht="43.5" customHeight="1">
      <c r="A20" s="1081"/>
      <c r="B20" s="1053"/>
      <c r="C20" s="1054"/>
      <c r="D20" s="1040" t="s">
        <v>104</v>
      </c>
      <c r="E20" s="1041"/>
      <c r="F20" s="68">
        <f>10037780*2%+0.4</f>
        <v>200756</v>
      </c>
    </row>
    <row r="21" spans="1:12" ht="47.65" customHeight="1">
      <c r="A21" s="1081"/>
      <c r="B21" s="1053"/>
      <c r="C21" s="1054"/>
      <c r="D21" s="1045" t="s">
        <v>105</v>
      </c>
      <c r="E21" s="1046"/>
      <c r="F21" s="365">
        <v>0</v>
      </c>
    </row>
    <row r="22" spans="1:12" ht="47.65" customHeight="1">
      <c r="A22" s="638"/>
      <c r="B22" s="636"/>
      <c r="C22" s="637"/>
      <c r="D22" s="1040" t="s">
        <v>248</v>
      </c>
      <c r="E22" s="1041"/>
      <c r="F22" s="365">
        <v>0</v>
      </c>
    </row>
    <row r="23" spans="1:12" ht="48.6" customHeight="1">
      <c r="A23" s="1081"/>
      <c r="B23" s="1053"/>
      <c r="C23" s="1054"/>
      <c r="D23" s="1045" t="s">
        <v>26</v>
      </c>
      <c r="E23" s="1046"/>
      <c r="F23" s="69"/>
      <c r="L23" s="123"/>
    </row>
    <row r="24" spans="1:12" ht="25.9" customHeight="1">
      <c r="A24" s="1081"/>
      <c r="B24" s="1053"/>
      <c r="C24" s="1054"/>
      <c r="D24" s="1043" t="s">
        <v>11</v>
      </c>
      <c r="E24" s="1044"/>
      <c r="F24" s="68" t="s">
        <v>102</v>
      </c>
    </row>
    <row r="25" spans="1:12" ht="25.9" customHeight="1">
      <c r="A25" s="1081"/>
      <c r="B25" s="1053"/>
      <c r="C25" s="1054"/>
      <c r="D25" s="1043" t="s">
        <v>12</v>
      </c>
      <c r="E25" s="1044"/>
      <c r="F25" s="68" t="s">
        <v>102</v>
      </c>
    </row>
    <row r="26" spans="1:12" ht="25.9" customHeight="1">
      <c r="A26" s="1081" t="s">
        <v>301</v>
      </c>
      <c r="B26" s="1053"/>
      <c r="C26" s="1054"/>
      <c r="D26" s="1043" t="s">
        <v>27</v>
      </c>
      <c r="E26" s="1044"/>
      <c r="F26" s="68">
        <f>+F20*18%-0.08</f>
        <v>36136</v>
      </c>
    </row>
    <row r="27" spans="1:12" ht="52.9" customHeight="1" thickBot="1">
      <c r="A27" s="1082"/>
      <c r="B27" s="1083"/>
      <c r="C27" s="1084"/>
      <c r="D27" s="1085" t="s">
        <v>13</v>
      </c>
      <c r="E27" s="1086"/>
      <c r="F27" s="77">
        <f>+F20+F26</f>
        <v>236892</v>
      </c>
    </row>
    <row r="28" spans="1:12" ht="28.5" customHeight="1">
      <c r="A28" s="1087" t="s">
        <v>808</v>
      </c>
      <c r="B28" s="1087"/>
      <c r="C28" s="1087"/>
      <c r="D28" s="1087"/>
      <c r="E28" s="1087"/>
      <c r="F28" s="1087"/>
    </row>
    <row r="29" spans="1:12" ht="16.5" customHeight="1">
      <c r="A29" s="11"/>
      <c r="B29" s="11"/>
      <c r="C29" s="11"/>
      <c r="D29" s="12"/>
      <c r="E29" s="12"/>
      <c r="F29" s="13" t="s">
        <v>22</v>
      </c>
    </row>
    <row r="30" spans="1:12" ht="23.25">
      <c r="A30" s="78" t="s">
        <v>15</v>
      </c>
      <c r="B30" s="78"/>
      <c r="C30" s="78"/>
      <c r="D30" s="78"/>
      <c r="E30" s="78"/>
      <c r="F30" s="78"/>
    </row>
    <row r="31" spans="1:12" ht="18.75" customHeight="1">
      <c r="A31" s="78" t="s">
        <v>265</v>
      </c>
      <c r="B31" s="78"/>
      <c r="C31" s="78"/>
      <c r="D31" s="78"/>
    </row>
    <row r="32" spans="1:12" ht="18.75" customHeight="1">
      <c r="A32" s="78" t="s">
        <v>18</v>
      </c>
      <c r="B32" s="78"/>
      <c r="C32" s="78"/>
      <c r="D32" s="78"/>
    </row>
    <row r="33" spans="1:6" ht="23.25">
      <c r="A33" s="78" t="s">
        <v>16</v>
      </c>
      <c r="B33" s="78"/>
      <c r="C33" s="78"/>
      <c r="D33" s="78"/>
      <c r="E33" s="1090" t="s">
        <v>20</v>
      </c>
      <c r="F33" s="1090"/>
    </row>
    <row r="34" spans="1:6" ht="23.25">
      <c r="A34" s="78" t="s">
        <v>19</v>
      </c>
      <c r="B34" s="78"/>
      <c r="C34" s="78"/>
      <c r="D34" s="78"/>
      <c r="E34" s="1091" t="s">
        <v>266</v>
      </c>
      <c r="F34" s="1091"/>
    </row>
    <row r="35" spans="1:6" ht="23.25">
      <c r="A35" s="78"/>
      <c r="B35" s="78"/>
      <c r="C35" s="78"/>
      <c r="D35" s="78"/>
      <c r="E35" s="78"/>
      <c r="F35" s="78"/>
    </row>
    <row r="36" spans="1:6" ht="23.25">
      <c r="A36" s="78" t="s">
        <v>229</v>
      </c>
      <c r="B36" s="78"/>
      <c r="C36" s="78"/>
      <c r="D36" s="78"/>
      <c r="E36" s="1090" t="s">
        <v>267</v>
      </c>
      <c r="F36" s="1090"/>
    </row>
    <row r="37" spans="1:6" ht="23.25">
      <c r="A37" s="78"/>
      <c r="B37" s="78" t="s">
        <v>228</v>
      </c>
      <c r="C37" s="78"/>
      <c r="D37" s="78"/>
      <c r="E37" s="78"/>
      <c r="F37" s="78"/>
    </row>
    <row r="38" spans="1:6" ht="23.25">
      <c r="A38" s="78"/>
      <c r="B38" s="78"/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78"/>
      <c r="F39" s="78"/>
    </row>
    <row r="40" spans="1:6" ht="23.25">
      <c r="A40" s="78"/>
      <c r="B40" s="78"/>
      <c r="C40" s="78"/>
      <c r="D40" s="78"/>
      <c r="E40" s="1090" t="s">
        <v>24</v>
      </c>
      <c r="F40" s="1090"/>
    </row>
  </sheetData>
  <mergeCells count="36">
    <mergeCell ref="A28:F28"/>
    <mergeCell ref="E33:F33"/>
    <mergeCell ref="E34:F34"/>
    <mergeCell ref="E36:F36"/>
    <mergeCell ref="E40:F40"/>
    <mergeCell ref="A23:C25"/>
    <mergeCell ref="D23:E23"/>
    <mergeCell ref="D24:E24"/>
    <mergeCell ref="D25:E25"/>
    <mergeCell ref="A26:C27"/>
    <mergeCell ref="D26:E26"/>
    <mergeCell ref="D27:E27"/>
    <mergeCell ref="D22:E22"/>
    <mergeCell ref="A13:C13"/>
    <mergeCell ref="E13:F13"/>
    <mergeCell ref="E14:F14"/>
    <mergeCell ref="E15:F15"/>
    <mergeCell ref="A16:C16"/>
    <mergeCell ref="E16:F16"/>
    <mergeCell ref="D18:E18"/>
    <mergeCell ref="D19:E19"/>
    <mergeCell ref="A20:C21"/>
    <mergeCell ref="D20:E20"/>
    <mergeCell ref="D21:E21"/>
    <mergeCell ref="A10:C10"/>
    <mergeCell ref="E10:F10"/>
    <mergeCell ref="A11:C11"/>
    <mergeCell ref="E11:F11"/>
    <mergeCell ref="A12:C12"/>
    <mergeCell ref="E12:F12"/>
    <mergeCell ref="A2:F2"/>
    <mergeCell ref="A7:C7"/>
    <mergeCell ref="E7:F7"/>
    <mergeCell ref="E8:F8"/>
    <mergeCell ref="A9:C9"/>
    <mergeCell ref="E9:F9"/>
  </mergeCells>
  <hyperlinks>
    <hyperlink ref="B37" r:id="rId1" display="sanjit.sharma@sarestates.in"/>
  </hyperlinks>
  <pageMargins left="0.15748031496062992" right="0.11811023622047245" top="1.1811023622047245" bottom="0.78740157480314965" header="0.31496062992125984" footer="0.31496062992125984"/>
  <pageSetup paperSize="9" scale="65" orientation="portrait" r:id="rId2"/>
</worksheet>
</file>

<file path=xl/worksheets/sheet64.xml><?xml version="1.0" encoding="utf-8"?>
<worksheet xmlns="http://schemas.openxmlformats.org/spreadsheetml/2006/main" xmlns:r="http://schemas.openxmlformats.org/officeDocument/2006/relationships">
  <dimension ref="A1:L40"/>
  <sheetViews>
    <sheetView view="pageBreakPreview" zoomScale="60" workbookViewId="0">
      <selection sqref="A1:XFD1048576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28" customWidth="1"/>
    <col min="6" max="6" width="44.28515625" customWidth="1"/>
    <col min="7" max="7" width="6.28515625" customWidth="1"/>
    <col min="12" max="12" width="9.7109375" bestFit="1" customWidth="1"/>
    <col min="22" max="22" width="13.42578125" bestFit="1" customWidth="1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795</v>
      </c>
      <c r="B4" s="40"/>
      <c r="C4" s="40"/>
      <c r="D4" s="41"/>
      <c r="E4" s="41"/>
      <c r="F4" s="494" t="s">
        <v>783</v>
      </c>
    </row>
    <row r="5" spans="1:6" ht="24" thickBot="1">
      <c r="A5" s="39"/>
      <c r="B5" s="4"/>
      <c r="C5" s="4"/>
      <c r="D5" s="4"/>
      <c r="E5" s="4"/>
      <c r="F5" s="71" t="s">
        <v>796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264</v>
      </c>
      <c r="B9" s="1068"/>
      <c r="C9" s="1069"/>
      <c r="D9" s="8"/>
      <c r="E9" s="1067" t="s">
        <v>784</v>
      </c>
      <c r="F9" s="1069"/>
    </row>
    <row r="10" spans="1:6" ht="23.25">
      <c r="A10" s="1070" t="s">
        <v>2</v>
      </c>
      <c r="B10" s="1071"/>
      <c r="C10" s="1072"/>
      <c r="D10" s="7"/>
      <c r="E10" s="1073" t="s">
        <v>785</v>
      </c>
      <c r="F10" s="1074"/>
    </row>
    <row r="11" spans="1:6" ht="23.25">
      <c r="A11" s="1070" t="s">
        <v>3</v>
      </c>
      <c r="B11" s="1071"/>
      <c r="C11" s="1072"/>
      <c r="D11" s="7"/>
      <c r="E11" s="1073" t="s">
        <v>786</v>
      </c>
      <c r="F11" s="1074"/>
    </row>
    <row r="12" spans="1:6" ht="23.25">
      <c r="A12" s="1070" t="s">
        <v>14</v>
      </c>
      <c r="B12" s="1071"/>
      <c r="C12" s="1072"/>
      <c r="D12" s="7"/>
      <c r="E12" s="1073" t="s">
        <v>787</v>
      </c>
      <c r="F12" s="1074"/>
    </row>
    <row r="13" spans="1:6" s="1" customFormat="1" ht="23.25">
      <c r="A13" s="1070" t="s">
        <v>4</v>
      </c>
      <c r="B13" s="1071"/>
      <c r="C13" s="1072"/>
      <c r="D13" s="9"/>
      <c r="E13" s="1073"/>
      <c r="F13" s="1074"/>
    </row>
    <row r="14" spans="1:6" s="1" customFormat="1" ht="23.25">
      <c r="A14" s="639" t="s">
        <v>96</v>
      </c>
      <c r="B14" s="640"/>
      <c r="C14" s="641"/>
      <c r="D14" s="9"/>
      <c r="E14" s="1073"/>
      <c r="F14" s="1074"/>
    </row>
    <row r="15" spans="1:6" s="1" customFormat="1" ht="24" thickBot="1">
      <c r="A15" s="639" t="s">
        <v>89</v>
      </c>
      <c r="B15" s="640"/>
      <c r="C15" s="641"/>
      <c r="D15" s="9"/>
      <c r="E15" s="1230" t="s">
        <v>788</v>
      </c>
      <c r="F15" s="1231"/>
    </row>
    <row r="16" spans="1:6" ht="24" thickBot="1">
      <c r="A16" s="1077" t="s">
        <v>5</v>
      </c>
      <c r="B16" s="1078"/>
      <c r="C16" s="1079"/>
      <c r="D16" s="10"/>
      <c r="E16" s="1077" t="s">
        <v>5</v>
      </c>
      <c r="F16" s="1079"/>
    </row>
    <row r="17" spans="1:12" ht="3.4" customHeight="1">
      <c r="A17" s="60"/>
      <c r="B17" s="61"/>
      <c r="C17" s="61"/>
      <c r="D17" s="61"/>
      <c r="E17" s="61"/>
      <c r="F17" s="62"/>
    </row>
    <row r="18" spans="1:12" ht="42" customHeight="1">
      <c r="A18" s="63" t="s">
        <v>8</v>
      </c>
      <c r="B18" s="14" t="s">
        <v>9</v>
      </c>
      <c r="C18" s="14" t="s">
        <v>25</v>
      </c>
      <c r="D18" s="1058" t="s">
        <v>28</v>
      </c>
      <c r="E18" s="1058"/>
      <c r="F18" s="64" t="s">
        <v>10</v>
      </c>
    </row>
    <row r="19" spans="1:12" ht="52.9" customHeight="1">
      <c r="A19" s="65">
        <v>1</v>
      </c>
      <c r="B19" s="74" t="s">
        <v>789</v>
      </c>
      <c r="C19" s="133" t="s">
        <v>790</v>
      </c>
      <c r="D19" s="1089" t="s">
        <v>797</v>
      </c>
      <c r="E19" s="1089"/>
      <c r="F19" s="75" t="s">
        <v>798</v>
      </c>
      <c r="G19" s="2"/>
    </row>
    <row r="20" spans="1:12" ht="43.5" customHeight="1">
      <c r="A20" s="1081"/>
      <c r="B20" s="1053"/>
      <c r="C20" s="1054"/>
      <c r="D20" s="1040" t="s">
        <v>791</v>
      </c>
      <c r="E20" s="1041"/>
      <c r="F20" s="68">
        <v>213180</v>
      </c>
    </row>
    <row r="21" spans="1:12" ht="47.65" customHeight="1">
      <c r="A21" s="1081"/>
      <c r="B21" s="1053"/>
      <c r="C21" s="1054"/>
      <c r="D21" s="1045" t="s">
        <v>105</v>
      </c>
      <c r="E21" s="1046"/>
      <c r="F21" s="365">
        <v>0</v>
      </c>
    </row>
    <row r="22" spans="1:12" ht="47.65" customHeight="1">
      <c r="A22" s="644"/>
      <c r="B22" s="642"/>
      <c r="C22" s="643"/>
      <c r="D22" s="1040" t="s">
        <v>248</v>
      </c>
      <c r="E22" s="1041"/>
      <c r="F22" s="365">
        <v>0</v>
      </c>
    </row>
    <row r="23" spans="1:12" ht="48.6" customHeight="1">
      <c r="A23" s="1081"/>
      <c r="B23" s="1053"/>
      <c r="C23" s="1054"/>
      <c r="D23" s="1045" t="s">
        <v>26</v>
      </c>
      <c r="E23" s="1046"/>
      <c r="F23" s="69"/>
      <c r="L23" s="123"/>
    </row>
    <row r="24" spans="1:12" ht="25.9" customHeight="1">
      <c r="A24" s="1081"/>
      <c r="B24" s="1053"/>
      <c r="C24" s="1054"/>
      <c r="D24" s="1043" t="s">
        <v>11</v>
      </c>
      <c r="E24" s="1044"/>
      <c r="F24" s="68">
        <f>+F20*9%-0.2</f>
        <v>19186</v>
      </c>
    </row>
    <row r="25" spans="1:12" ht="25.9" customHeight="1">
      <c r="A25" s="1081"/>
      <c r="B25" s="1053"/>
      <c r="C25" s="1054"/>
      <c r="D25" s="1043" t="s">
        <v>12</v>
      </c>
      <c r="E25" s="1044"/>
      <c r="F25" s="68">
        <f>+F20*9%-0.2</f>
        <v>19186</v>
      </c>
    </row>
    <row r="26" spans="1:12" ht="25.9" customHeight="1">
      <c r="A26" s="1081" t="s">
        <v>263</v>
      </c>
      <c r="B26" s="1053"/>
      <c r="C26" s="1054"/>
      <c r="D26" s="1043" t="s">
        <v>27</v>
      </c>
      <c r="E26" s="1044"/>
      <c r="F26" s="68" t="s">
        <v>102</v>
      </c>
    </row>
    <row r="27" spans="1:12" ht="52.9" customHeight="1" thickBot="1">
      <c r="A27" s="1082"/>
      <c r="B27" s="1083"/>
      <c r="C27" s="1084"/>
      <c r="D27" s="1085" t="s">
        <v>13</v>
      </c>
      <c r="E27" s="1086"/>
      <c r="F27" s="77">
        <f>+F20+F24+F25</f>
        <v>251552</v>
      </c>
    </row>
    <row r="28" spans="1:12" ht="28.5" customHeight="1">
      <c r="A28" s="1087" t="s">
        <v>799</v>
      </c>
      <c r="B28" s="1087"/>
      <c r="C28" s="1087"/>
      <c r="D28" s="1087"/>
      <c r="E28" s="1087"/>
      <c r="F28" s="1087"/>
    </row>
    <row r="29" spans="1:12" ht="16.5" customHeight="1">
      <c r="A29" s="11"/>
      <c r="B29" s="11"/>
      <c r="C29" s="11"/>
      <c r="D29" s="12"/>
      <c r="E29" s="12"/>
      <c r="F29" s="13" t="s">
        <v>22</v>
      </c>
    </row>
    <row r="30" spans="1:12" ht="23.25">
      <c r="A30" s="78" t="s">
        <v>15</v>
      </c>
      <c r="B30" s="78"/>
      <c r="C30" s="78"/>
      <c r="D30" s="78"/>
      <c r="E30" s="78"/>
      <c r="F30" s="78"/>
    </row>
    <row r="31" spans="1:12" ht="18.75" customHeight="1">
      <c r="A31" s="78" t="s">
        <v>265</v>
      </c>
      <c r="B31" s="78"/>
      <c r="C31" s="78"/>
      <c r="D31" s="78"/>
    </row>
    <row r="32" spans="1:12" ht="18.75" customHeight="1">
      <c r="A32" s="78" t="s">
        <v>18</v>
      </c>
      <c r="B32" s="78"/>
      <c r="C32" s="78"/>
      <c r="D32" s="78"/>
    </row>
    <row r="33" spans="1:6" ht="23.25">
      <c r="A33" s="78" t="s">
        <v>16</v>
      </c>
      <c r="B33" s="78"/>
      <c r="C33" s="78"/>
      <c r="D33" s="78"/>
      <c r="E33" s="1090" t="s">
        <v>20</v>
      </c>
      <c r="F33" s="1090"/>
    </row>
    <row r="34" spans="1:6" ht="23.25">
      <c r="A34" s="78" t="s">
        <v>19</v>
      </c>
      <c r="B34" s="78"/>
      <c r="C34" s="78"/>
      <c r="D34" s="78"/>
      <c r="E34" s="1091" t="s">
        <v>266</v>
      </c>
      <c r="F34" s="1091"/>
    </row>
    <row r="35" spans="1:6" ht="23.25">
      <c r="A35" s="78"/>
      <c r="B35" s="78"/>
      <c r="C35" s="78"/>
      <c r="D35" s="78"/>
      <c r="E35" s="78"/>
      <c r="F35" s="78"/>
    </row>
    <row r="36" spans="1:6" ht="23.25">
      <c r="A36" s="78" t="s">
        <v>229</v>
      </c>
      <c r="B36" s="78"/>
      <c r="C36" s="78"/>
      <c r="D36" s="78"/>
      <c r="E36" s="1090" t="s">
        <v>267</v>
      </c>
      <c r="F36" s="1090"/>
    </row>
    <row r="37" spans="1:6" ht="23.25">
      <c r="A37" s="78"/>
      <c r="B37" s="78" t="s">
        <v>228</v>
      </c>
      <c r="C37" s="78"/>
      <c r="D37" s="78"/>
      <c r="E37" s="78"/>
      <c r="F37" s="78"/>
    </row>
    <row r="38" spans="1:6" ht="23.25">
      <c r="A38" s="78"/>
      <c r="B38" s="78"/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78"/>
      <c r="F39" s="78"/>
    </row>
    <row r="40" spans="1:6" ht="23.25">
      <c r="A40" s="78"/>
      <c r="B40" s="78"/>
      <c r="C40" s="78"/>
      <c r="D40" s="78"/>
      <c r="E40" s="1090" t="s">
        <v>24</v>
      </c>
      <c r="F40" s="1090"/>
    </row>
  </sheetData>
  <mergeCells count="36">
    <mergeCell ref="A28:F28"/>
    <mergeCell ref="E33:F33"/>
    <mergeCell ref="E34:F34"/>
    <mergeCell ref="E36:F36"/>
    <mergeCell ref="E40:F40"/>
    <mergeCell ref="A23:C25"/>
    <mergeCell ref="D23:E23"/>
    <mergeCell ref="D24:E24"/>
    <mergeCell ref="D25:E25"/>
    <mergeCell ref="A26:C27"/>
    <mergeCell ref="D26:E26"/>
    <mergeCell ref="D27:E27"/>
    <mergeCell ref="D22:E22"/>
    <mergeCell ref="A13:C13"/>
    <mergeCell ref="E13:F13"/>
    <mergeCell ref="E14:F14"/>
    <mergeCell ref="E15:F15"/>
    <mergeCell ref="A16:C16"/>
    <mergeCell ref="E16:F16"/>
    <mergeCell ref="D18:E18"/>
    <mergeCell ref="D19:E19"/>
    <mergeCell ref="A20:C21"/>
    <mergeCell ref="D20:E20"/>
    <mergeCell ref="D21:E21"/>
    <mergeCell ref="A10:C10"/>
    <mergeCell ref="E10:F10"/>
    <mergeCell ref="A11:C11"/>
    <mergeCell ref="E11:F11"/>
    <mergeCell ref="A12:C12"/>
    <mergeCell ref="E12:F12"/>
    <mergeCell ref="A2:F2"/>
    <mergeCell ref="A7:C7"/>
    <mergeCell ref="E7:F7"/>
    <mergeCell ref="E8:F8"/>
    <mergeCell ref="A9:C9"/>
    <mergeCell ref="E9:F9"/>
  </mergeCells>
  <hyperlinks>
    <hyperlink ref="B37" r:id="rId1" display="sanjit.sharma@sarestates.in"/>
  </hyperlinks>
  <pageMargins left="0.35" right="0.25" top="1.2" bottom="0.75" header="0.3" footer="0.3"/>
  <pageSetup paperSize="9" scale="64" orientation="portrait" r:id="rId2"/>
</worksheet>
</file>

<file path=xl/worksheets/sheet65.xml><?xml version="1.0" encoding="utf-8"?>
<worksheet xmlns="http://schemas.openxmlformats.org/spreadsheetml/2006/main" xmlns:r="http://schemas.openxmlformats.org/officeDocument/2006/relationships">
  <dimension ref="A2:I38"/>
  <sheetViews>
    <sheetView topLeftCell="A4" workbookViewId="0">
      <selection activeCell="S20" sqref="S20"/>
    </sheetView>
  </sheetViews>
  <sheetFormatPr defaultColWidth="9.140625" defaultRowHeight="15.75"/>
  <cols>
    <col min="1" max="1" width="15.85546875" style="160" bestFit="1" customWidth="1"/>
    <col min="2" max="2" width="16.140625" style="160" customWidth="1"/>
    <col min="3" max="3" width="10.7109375" style="160" customWidth="1"/>
    <col min="4" max="4" width="15.140625" style="160" customWidth="1"/>
    <col min="5" max="5" width="15" style="160" customWidth="1"/>
    <col min="6" max="7" width="9.140625" style="160"/>
    <col min="8" max="8" width="15.140625" style="160" customWidth="1"/>
    <col min="9" max="16384" width="9.140625" style="160"/>
  </cols>
  <sheetData>
    <row r="2" spans="1:8" ht="16.5" thickBot="1">
      <c r="A2" s="323"/>
      <c r="B2" s="323"/>
      <c r="C2" s="323"/>
      <c r="D2" s="323"/>
      <c r="E2" s="323"/>
      <c r="F2" s="323"/>
      <c r="G2" s="323"/>
      <c r="H2" s="323"/>
    </row>
    <row r="3" spans="1:8" ht="26.25">
      <c r="A3" s="1324" t="s">
        <v>451</v>
      </c>
      <c r="B3" s="1325"/>
      <c r="C3" s="1325"/>
      <c r="D3" s="1325"/>
      <c r="E3" s="1325"/>
      <c r="F3" s="1325"/>
      <c r="G3" s="1325"/>
      <c r="H3" s="1326"/>
    </row>
    <row r="4" spans="1:8">
      <c r="A4" s="1327" t="s">
        <v>452</v>
      </c>
      <c r="B4" s="1328"/>
      <c r="C4" s="1328"/>
      <c r="D4" s="1328"/>
      <c r="E4" s="1328"/>
      <c r="F4" s="1328"/>
      <c r="G4" s="1328"/>
      <c r="H4" s="1329"/>
    </row>
    <row r="5" spans="1:8">
      <c r="A5" s="1327" t="s">
        <v>453</v>
      </c>
      <c r="B5" s="1328"/>
      <c r="C5" s="1328"/>
      <c r="D5" s="1328"/>
      <c r="E5" s="1328"/>
      <c r="F5" s="1328"/>
      <c r="G5" s="1328"/>
      <c r="H5" s="1329"/>
    </row>
    <row r="6" spans="1:8">
      <c r="A6" s="1327" t="s">
        <v>454</v>
      </c>
      <c r="B6" s="1328"/>
      <c r="C6" s="1328"/>
      <c r="D6" s="1328"/>
      <c r="E6" s="1328"/>
      <c r="F6" s="1328"/>
      <c r="G6" s="1328"/>
      <c r="H6" s="1329"/>
    </row>
    <row r="7" spans="1:8">
      <c r="A7" s="1330" t="s">
        <v>455</v>
      </c>
      <c r="B7" s="1331"/>
      <c r="C7" s="1331"/>
      <c r="D7" s="1331"/>
      <c r="E7" s="1331"/>
      <c r="F7" s="1331"/>
      <c r="G7" s="1331"/>
      <c r="H7" s="1332"/>
    </row>
    <row r="8" spans="1:8" ht="21">
      <c r="A8" s="1321" t="s">
        <v>7</v>
      </c>
      <c r="B8" s="1322"/>
      <c r="C8" s="1322"/>
      <c r="D8" s="1322"/>
      <c r="E8" s="1322"/>
      <c r="F8" s="1322"/>
      <c r="G8" s="1322"/>
      <c r="H8" s="1323"/>
    </row>
    <row r="9" spans="1:8" ht="31.5">
      <c r="A9" s="324" t="s">
        <v>456</v>
      </c>
      <c r="B9" s="325" t="s">
        <v>792</v>
      </c>
      <c r="C9" s="326" t="s">
        <v>458</v>
      </c>
      <c r="D9" s="327" t="s">
        <v>823</v>
      </c>
      <c r="E9" s="328" t="s">
        <v>460</v>
      </c>
      <c r="F9" s="1333"/>
      <c r="G9" s="1334"/>
      <c r="H9" s="1335"/>
    </row>
    <row r="10" spans="1:8" ht="31.5">
      <c r="A10" s="329" t="s">
        <v>461</v>
      </c>
      <c r="B10" s="645"/>
      <c r="C10" s="645" t="s">
        <v>458</v>
      </c>
      <c r="D10" s="645"/>
      <c r="E10" s="331" t="s">
        <v>462</v>
      </c>
      <c r="F10" s="1336"/>
      <c r="G10" s="1337"/>
      <c r="H10" s="332" t="s">
        <v>463</v>
      </c>
    </row>
    <row r="11" spans="1:8">
      <c r="A11" s="329" t="s">
        <v>464</v>
      </c>
      <c r="B11" s="645"/>
      <c r="C11" s="645" t="s">
        <v>458</v>
      </c>
      <c r="D11" s="645"/>
      <c r="E11" s="331" t="s">
        <v>465</v>
      </c>
      <c r="F11" s="1338"/>
      <c r="G11" s="1338"/>
      <c r="H11" s="1339"/>
    </row>
    <row r="12" spans="1:8" ht="31.5">
      <c r="A12" s="333" t="s">
        <v>466</v>
      </c>
      <c r="B12" s="645"/>
      <c r="C12" s="645" t="s">
        <v>467</v>
      </c>
      <c r="D12" s="645"/>
      <c r="E12" s="334" t="s">
        <v>468</v>
      </c>
      <c r="F12" s="1340" t="s">
        <v>285</v>
      </c>
      <c r="G12" s="1341"/>
      <c r="H12" s="1342"/>
    </row>
    <row r="13" spans="1:8">
      <c r="A13" s="335"/>
      <c r="B13" s="336"/>
      <c r="C13" s="336"/>
      <c r="D13" s="336"/>
      <c r="E13" s="336"/>
      <c r="F13" s="336"/>
      <c r="G13" s="336"/>
      <c r="H13" s="337"/>
    </row>
    <row r="14" spans="1:8">
      <c r="A14" s="338" t="s">
        <v>469</v>
      </c>
      <c r="B14" s="1343" t="s">
        <v>820</v>
      </c>
      <c r="C14" s="1344"/>
      <c r="D14" s="1345"/>
      <c r="E14" s="339" t="s">
        <v>471</v>
      </c>
      <c r="F14" s="1343" t="s">
        <v>793</v>
      </c>
      <c r="G14" s="1344"/>
      <c r="H14" s="1346"/>
    </row>
    <row r="15" spans="1:8" ht="15.6" customHeight="1">
      <c r="A15" s="338" t="s">
        <v>472</v>
      </c>
      <c r="B15" s="1348" t="s">
        <v>473</v>
      </c>
      <c r="C15" s="1349"/>
      <c r="D15" s="1350"/>
      <c r="E15" s="339" t="s">
        <v>474</v>
      </c>
      <c r="F15" s="1343" t="s">
        <v>793</v>
      </c>
      <c r="G15" s="1344"/>
      <c r="H15" s="1346"/>
    </row>
    <row r="16" spans="1:8">
      <c r="A16" s="329" t="s">
        <v>476</v>
      </c>
      <c r="B16" s="1343" t="s">
        <v>477</v>
      </c>
      <c r="C16" s="1344"/>
      <c r="D16" s="1345"/>
      <c r="E16" s="645" t="s">
        <v>476</v>
      </c>
      <c r="F16" s="1343" t="s">
        <v>477</v>
      </c>
      <c r="G16" s="1344"/>
      <c r="H16" s="1345"/>
    </row>
    <row r="17" spans="1:9">
      <c r="A17" s="329" t="s">
        <v>478</v>
      </c>
      <c r="B17" s="1343" t="s">
        <v>821</v>
      </c>
      <c r="C17" s="1344"/>
      <c r="D17" s="1345"/>
      <c r="E17" s="645"/>
      <c r="F17" s="1340"/>
      <c r="G17" s="1341"/>
      <c r="H17" s="1342"/>
    </row>
    <row r="18" spans="1:9">
      <c r="A18" s="329" t="s">
        <v>480</v>
      </c>
      <c r="B18" s="1343" t="s">
        <v>822</v>
      </c>
      <c r="C18" s="1344"/>
      <c r="D18" s="1344"/>
      <c r="E18" s="340"/>
      <c r="F18" s="340"/>
      <c r="G18" s="340"/>
      <c r="H18" s="341"/>
    </row>
    <row r="19" spans="1:9" ht="31.5">
      <c r="A19" s="342" t="s">
        <v>482</v>
      </c>
      <c r="B19" s="1351" t="s">
        <v>483</v>
      </c>
      <c r="C19" s="1352"/>
      <c r="D19" s="343" t="s">
        <v>484</v>
      </c>
      <c r="E19" s="343" t="s">
        <v>485</v>
      </c>
      <c r="F19" s="343" t="s">
        <v>159</v>
      </c>
      <c r="G19" s="343" t="s">
        <v>486</v>
      </c>
      <c r="H19" s="344" t="s">
        <v>487</v>
      </c>
    </row>
    <row r="20" spans="1:9" ht="49.9" customHeight="1">
      <c r="A20" s="345">
        <v>1</v>
      </c>
      <c r="B20" s="1353" t="s">
        <v>488</v>
      </c>
      <c r="C20" s="1353"/>
      <c r="D20" s="347" t="s">
        <v>489</v>
      </c>
      <c r="E20" s="347">
        <v>5103696</v>
      </c>
      <c r="F20" s="348">
        <v>0.03</v>
      </c>
      <c r="G20" s="349" t="s">
        <v>794</v>
      </c>
      <c r="H20" s="350">
        <f>+E20*F20</f>
        <v>153110.88</v>
      </c>
      <c r="I20" s="351"/>
    </row>
    <row r="21" spans="1:9" ht="21.95" customHeight="1">
      <c r="A21" s="352"/>
      <c r="B21" s="1347"/>
      <c r="C21" s="1347"/>
      <c r="D21" s="334"/>
      <c r="E21" s="334"/>
      <c r="F21" s="353"/>
      <c r="G21" s="353"/>
      <c r="H21" s="354"/>
    </row>
    <row r="22" spans="1:9" ht="21.95" customHeight="1">
      <c r="A22" s="352"/>
      <c r="B22" s="1347"/>
      <c r="C22" s="1347"/>
      <c r="D22" s="334"/>
      <c r="E22" s="334"/>
      <c r="F22" s="353"/>
      <c r="G22" s="353"/>
      <c r="H22" s="354"/>
    </row>
    <row r="23" spans="1:9" ht="21.95" customHeight="1">
      <c r="A23" s="352"/>
      <c r="B23" s="1347"/>
      <c r="C23" s="1347"/>
      <c r="D23" s="334"/>
      <c r="E23" s="334"/>
      <c r="F23" s="353"/>
      <c r="G23" s="353"/>
      <c r="H23" s="354"/>
    </row>
    <row r="24" spans="1:9" ht="21.95" customHeight="1">
      <c r="A24" s="352"/>
      <c r="B24" s="1347"/>
      <c r="C24" s="1347"/>
      <c r="D24" s="334"/>
      <c r="E24" s="334"/>
      <c r="F24" s="353"/>
      <c r="G24" s="353"/>
      <c r="H24" s="354"/>
    </row>
    <row r="25" spans="1:9" ht="21.95" customHeight="1">
      <c r="A25" s="352"/>
      <c r="B25" s="1347"/>
      <c r="C25" s="1347"/>
      <c r="D25" s="334"/>
      <c r="E25" s="334"/>
      <c r="F25" s="353"/>
      <c r="G25" s="353"/>
      <c r="H25" s="354"/>
    </row>
    <row r="26" spans="1:9">
      <c r="A26" s="352"/>
      <c r="B26" s="1347"/>
      <c r="C26" s="1347"/>
      <c r="D26" s="334"/>
      <c r="E26" s="334"/>
      <c r="F26" s="334"/>
      <c r="G26" s="334"/>
      <c r="H26" s="355"/>
    </row>
    <row r="27" spans="1:9">
      <c r="A27" s="352"/>
      <c r="B27" s="1361" t="s">
        <v>491</v>
      </c>
      <c r="C27" s="1361"/>
      <c r="D27" s="334"/>
      <c r="E27" s="334"/>
      <c r="F27" s="334"/>
      <c r="G27" s="334"/>
      <c r="H27" s="356"/>
    </row>
    <row r="28" spans="1:9">
      <c r="A28" s="352"/>
      <c r="B28" s="357" t="s">
        <v>492</v>
      </c>
      <c r="C28" s="358">
        <v>0.09</v>
      </c>
      <c r="D28" s="334"/>
      <c r="E28" s="334"/>
      <c r="F28" s="334"/>
      <c r="G28" s="334"/>
      <c r="H28" s="359">
        <f>+H20*9%</f>
        <v>13779.9792</v>
      </c>
    </row>
    <row r="29" spans="1:9">
      <c r="A29" s="352"/>
      <c r="B29" s="357" t="s">
        <v>493</v>
      </c>
      <c r="C29" s="358">
        <v>0.09</v>
      </c>
      <c r="D29" s="334"/>
      <c r="E29" s="334"/>
      <c r="F29" s="334"/>
      <c r="G29" s="334"/>
      <c r="H29" s="359">
        <f>+H20*9%</f>
        <v>13779.9792</v>
      </c>
    </row>
    <row r="30" spans="1:9">
      <c r="A30" s="352"/>
      <c r="B30" s="357" t="s">
        <v>494</v>
      </c>
      <c r="C30" s="358">
        <v>0.18</v>
      </c>
      <c r="D30" s="334"/>
      <c r="E30" s="334"/>
      <c r="F30" s="334"/>
      <c r="G30" s="334"/>
      <c r="H30" s="359">
        <v>0</v>
      </c>
    </row>
    <row r="31" spans="1:9">
      <c r="A31" s="352"/>
      <c r="B31" s="1340"/>
      <c r="C31" s="1362"/>
      <c r="D31" s="334"/>
      <c r="E31" s="334"/>
      <c r="F31" s="334"/>
      <c r="G31" s="334"/>
      <c r="H31" s="356"/>
    </row>
    <row r="32" spans="1:9">
      <c r="A32" s="352"/>
      <c r="B32" s="1363" t="s">
        <v>166</v>
      </c>
      <c r="C32" s="1363"/>
      <c r="D32" s="334"/>
      <c r="E32" s="334"/>
      <c r="F32" s="334"/>
      <c r="G32" s="334"/>
      <c r="H32" s="360">
        <f>+H20+H28+H29</f>
        <v>180670.83840000001</v>
      </c>
    </row>
    <row r="33" spans="1:8">
      <c r="A33" s="1354" t="s">
        <v>810</v>
      </c>
      <c r="B33" s="1355"/>
      <c r="C33" s="1355"/>
      <c r="D33" s="1355"/>
      <c r="E33" s="1355"/>
      <c r="F33" s="1355"/>
      <c r="G33" s="1355"/>
      <c r="H33" s="1356"/>
    </row>
    <row r="34" spans="1:8">
      <c r="A34" s="361"/>
      <c r="B34" s="362"/>
      <c r="C34" s="362"/>
      <c r="D34" s="1357" t="s">
        <v>496</v>
      </c>
      <c r="E34" s="1357"/>
      <c r="F34" s="1357"/>
      <c r="G34" s="1357"/>
      <c r="H34" s="1358"/>
    </row>
    <row r="35" spans="1:8">
      <c r="A35" s="579"/>
      <c r="B35" s="580"/>
      <c r="C35" s="580"/>
      <c r="D35" s="581"/>
      <c r="E35" s="581"/>
      <c r="F35" s="581"/>
      <c r="G35" s="581"/>
      <c r="H35" s="582"/>
    </row>
    <row r="36" spans="1:8">
      <c r="A36" s="579"/>
      <c r="B36" s="580"/>
      <c r="C36" s="580"/>
      <c r="D36" s="581"/>
      <c r="E36" s="581"/>
      <c r="F36" s="581"/>
      <c r="G36" s="581"/>
      <c r="H36" s="582"/>
    </row>
    <row r="37" spans="1:8">
      <c r="A37" s="579"/>
      <c r="B37" s="580"/>
      <c r="C37" s="580"/>
      <c r="D37" s="581"/>
      <c r="E37" s="581"/>
      <c r="F37" s="581"/>
      <c r="G37" s="581"/>
      <c r="H37" s="582"/>
    </row>
    <row r="38" spans="1:8" ht="16.5" thickBot="1">
      <c r="A38" s="363"/>
      <c r="B38" s="364"/>
      <c r="C38" s="364"/>
      <c r="D38" s="1359" t="s">
        <v>329</v>
      </c>
      <c r="E38" s="1359"/>
      <c r="F38" s="1359"/>
      <c r="G38" s="1359"/>
      <c r="H38" s="1360"/>
    </row>
  </sheetData>
  <mergeCells count="33">
    <mergeCell ref="A8:H8"/>
    <mergeCell ref="A3:H3"/>
    <mergeCell ref="A4:H4"/>
    <mergeCell ref="A5:H5"/>
    <mergeCell ref="A6:H6"/>
    <mergeCell ref="A7:H7"/>
    <mergeCell ref="F9:H9"/>
    <mergeCell ref="F10:G10"/>
    <mergeCell ref="F11:H11"/>
    <mergeCell ref="F12:H12"/>
    <mergeCell ref="B14:D14"/>
    <mergeCell ref="F14:H14"/>
    <mergeCell ref="B23:C23"/>
    <mergeCell ref="B15:D15"/>
    <mergeCell ref="F15:H15"/>
    <mergeCell ref="B16:D16"/>
    <mergeCell ref="F16:H16"/>
    <mergeCell ref="B17:D17"/>
    <mergeCell ref="F17:H17"/>
    <mergeCell ref="B18:D18"/>
    <mergeCell ref="B19:C19"/>
    <mergeCell ref="B20:C20"/>
    <mergeCell ref="B21:C21"/>
    <mergeCell ref="B22:C22"/>
    <mergeCell ref="A33:H33"/>
    <mergeCell ref="D34:H34"/>
    <mergeCell ref="D38:H38"/>
    <mergeCell ref="B24:C24"/>
    <mergeCell ref="B25:C25"/>
    <mergeCell ref="B26:C26"/>
    <mergeCell ref="B27:C27"/>
    <mergeCell ref="B31:C31"/>
    <mergeCell ref="B32:C32"/>
  </mergeCells>
  <pageMargins left="0.35" right="0.35" top="1.2" bottom="0.75" header="0.3" footer="0.3"/>
  <pageSetup paperSize="9" scale="90" orientation="portrait" r:id="rId1"/>
  <colBreaks count="1" manualBreakCount="1">
    <brk id="8" max="1048575" man="1"/>
  </colBreaks>
</worksheet>
</file>

<file path=xl/worksheets/sheet66.xml><?xml version="1.0" encoding="utf-8"?>
<worksheet xmlns="http://schemas.openxmlformats.org/spreadsheetml/2006/main" xmlns:r="http://schemas.openxmlformats.org/officeDocument/2006/relationships">
  <dimension ref="A9:P60"/>
  <sheetViews>
    <sheetView topLeftCell="A13" workbookViewId="0">
      <selection activeCell="O41" sqref="O41:P41"/>
    </sheetView>
  </sheetViews>
  <sheetFormatPr defaultRowHeight="15"/>
  <cols>
    <col min="1" max="1" width="3.28515625" customWidth="1"/>
    <col min="2" max="2" width="23.85546875" customWidth="1"/>
    <col min="3" max="3" width="7.7109375" customWidth="1"/>
    <col min="4" max="4" width="9.5703125" bestFit="1" customWidth="1"/>
    <col min="5" max="5" width="6.7109375" customWidth="1"/>
    <col min="6" max="6" width="9.7109375" customWidth="1"/>
    <col min="7" max="7" width="12.42578125" customWidth="1"/>
    <col min="8" max="8" width="10.7109375" customWidth="1"/>
    <col min="9" max="9" width="6.140625" customWidth="1"/>
    <col min="10" max="10" width="10.140625" bestFit="1" customWidth="1"/>
    <col min="11" max="11" width="4.7109375" customWidth="1"/>
    <col min="12" max="12" width="7.7109375" customWidth="1"/>
    <col min="13" max="13" width="5" customWidth="1"/>
    <col min="14" max="14" width="8.85546875" customWidth="1"/>
    <col min="15" max="15" width="8.28515625" customWidth="1"/>
    <col min="16" max="16" width="2.85546875" customWidth="1"/>
  </cols>
  <sheetData>
    <row r="9" spans="1:16" ht="15.75" thickBot="1"/>
    <row r="10" spans="1:16" ht="16.149999999999999" customHeight="1">
      <c r="A10" s="1196" t="s">
        <v>532</v>
      </c>
      <c r="B10" s="1197"/>
      <c r="C10" s="1197"/>
      <c r="D10" s="1197"/>
      <c r="E10" s="1197"/>
      <c r="F10" s="1197"/>
      <c r="G10" s="1197"/>
      <c r="H10" s="1197"/>
      <c r="I10" s="1197"/>
      <c r="J10" s="1197"/>
      <c r="K10" s="1197"/>
      <c r="L10" s="1197"/>
      <c r="M10" s="1197"/>
      <c r="N10" s="1197"/>
      <c r="O10" s="1197"/>
      <c r="P10" s="1198"/>
    </row>
    <row r="11" spans="1:16" ht="16.149999999999999" customHeight="1">
      <c r="A11" s="1199"/>
      <c r="B11" s="1200"/>
      <c r="C11" s="1200"/>
      <c r="D11" s="1200"/>
      <c r="E11" s="1200"/>
      <c r="F11" s="1200"/>
      <c r="G11" s="1200"/>
      <c r="H11" s="1200"/>
      <c r="I11" s="1200"/>
      <c r="J11" s="1200"/>
      <c r="K11" s="1200"/>
      <c r="L11" s="1200"/>
      <c r="M11" s="1200"/>
      <c r="N11" s="1200"/>
      <c r="O11" s="1200"/>
      <c r="P11" s="1201"/>
    </row>
    <row r="12" spans="1:16" ht="40.15" customHeight="1" thickBot="1">
      <c r="A12" s="1202" t="s">
        <v>135</v>
      </c>
      <c r="B12" s="1203"/>
      <c r="C12" s="1203"/>
      <c r="D12" s="1203"/>
      <c r="E12" s="1203"/>
      <c r="F12" s="1203"/>
      <c r="G12" s="1203"/>
      <c r="H12" s="1203"/>
      <c r="I12" s="1203"/>
      <c r="J12" s="1203"/>
      <c r="K12" s="1203"/>
      <c r="L12" s="1203"/>
      <c r="M12" s="1203"/>
      <c r="N12" s="1203"/>
      <c r="O12" s="1203"/>
      <c r="P12" s="1204"/>
    </row>
    <row r="13" spans="1:16" ht="11.1" customHeight="1" thickBot="1">
      <c r="A13" s="1107"/>
      <c r="B13" s="1170"/>
      <c r="C13" s="1170"/>
      <c r="D13" s="1170"/>
      <c r="E13" s="1170"/>
      <c r="F13" s="1170"/>
      <c r="G13" s="1170"/>
      <c r="H13" s="1170"/>
      <c r="I13" s="1170"/>
      <c r="J13" s="1170"/>
      <c r="K13" s="1170"/>
      <c r="L13" s="1170"/>
      <c r="M13" s="1170"/>
      <c r="N13" s="1170"/>
      <c r="O13" s="1170"/>
      <c r="P13" s="1108"/>
    </row>
    <row r="14" spans="1:16" ht="16.899999999999999" customHeight="1">
      <c r="A14" s="1205" t="s">
        <v>136</v>
      </c>
      <c r="B14" s="1206"/>
      <c r="C14" s="1206"/>
      <c r="D14" s="1206"/>
      <c r="E14" s="1206"/>
      <c r="F14" s="1206"/>
      <c r="G14" s="1206"/>
      <c r="H14" s="1206"/>
      <c r="I14" s="1206"/>
      <c r="J14" s="1206"/>
      <c r="K14" s="1206"/>
      <c r="L14" s="1206"/>
      <c r="M14" s="1206"/>
      <c r="N14" s="1206"/>
      <c r="O14" s="1206"/>
      <c r="P14" s="1207"/>
    </row>
    <row r="15" spans="1:16" ht="16.899999999999999" customHeight="1" thickBot="1">
      <c r="A15" s="1208"/>
      <c r="B15" s="1209"/>
      <c r="C15" s="1209"/>
      <c r="D15" s="1209"/>
      <c r="E15" s="1209"/>
      <c r="F15" s="1209"/>
      <c r="G15" s="1209"/>
      <c r="H15" s="1209"/>
      <c r="I15" s="1209"/>
      <c r="J15" s="1209"/>
      <c r="K15" s="1209"/>
      <c r="L15" s="1209"/>
      <c r="M15" s="1209"/>
      <c r="N15" s="1209"/>
      <c r="O15" s="1209"/>
      <c r="P15" s="1210"/>
    </row>
    <row r="16" spans="1:16" ht="16.899999999999999" customHeight="1">
      <c r="A16" s="1211" t="s">
        <v>137</v>
      </c>
      <c r="B16" s="1212"/>
      <c r="C16" s="1212"/>
      <c r="D16" s="1212"/>
      <c r="E16" s="1212"/>
      <c r="F16" s="1212"/>
      <c r="G16" s="1212"/>
      <c r="H16" s="1212"/>
      <c r="I16" s="1213"/>
      <c r="J16" s="1214" t="s">
        <v>800</v>
      </c>
      <c r="K16" s="1214"/>
      <c r="L16" s="1214"/>
      <c r="M16" s="1214"/>
      <c r="N16" s="1214"/>
      <c r="O16" s="1214"/>
      <c r="P16" s="1215"/>
    </row>
    <row r="17" spans="1:16" ht="16.899999999999999" customHeight="1">
      <c r="A17" s="1165" t="s">
        <v>139</v>
      </c>
      <c r="B17" s="1166"/>
      <c r="C17" s="1166"/>
      <c r="D17" s="1166"/>
      <c r="E17" s="1166"/>
      <c r="F17" s="1166"/>
      <c r="G17" s="1166"/>
      <c r="H17" s="1166"/>
      <c r="I17" s="1182"/>
      <c r="J17" s="1183" t="s">
        <v>804</v>
      </c>
      <c r="K17" s="1183"/>
      <c r="L17" s="1183"/>
      <c r="M17" s="1183"/>
      <c r="N17" s="1183"/>
      <c r="O17" s="1183"/>
      <c r="P17" s="1184"/>
    </row>
    <row r="18" spans="1:16" ht="16.899999999999999" customHeight="1">
      <c r="A18" s="1185" t="s">
        <v>141</v>
      </c>
      <c r="B18" s="1186"/>
      <c r="C18" s="1186"/>
      <c r="D18" s="1186"/>
      <c r="E18" s="1186"/>
      <c r="F18" s="1186"/>
      <c r="G18" s="1186"/>
      <c r="H18" s="1186"/>
      <c r="I18" s="84"/>
      <c r="J18" s="1183"/>
      <c r="K18" s="1183"/>
      <c r="L18" s="1183"/>
      <c r="M18" s="1183"/>
      <c r="N18" s="1183"/>
      <c r="O18" s="1183"/>
      <c r="P18" s="1184"/>
    </row>
    <row r="19" spans="1:16" ht="16.899999999999999" customHeight="1" thickBot="1">
      <c r="A19" s="1187" t="s">
        <v>142</v>
      </c>
      <c r="B19" s="1188"/>
      <c r="C19" s="1188"/>
      <c r="D19" s="1188"/>
      <c r="E19" s="1188"/>
      <c r="F19" s="1188"/>
      <c r="G19" s="646"/>
      <c r="H19" s="86" t="s">
        <v>143</v>
      </c>
      <c r="I19" s="87">
        <v>29</v>
      </c>
      <c r="J19" s="1189" t="s">
        <v>144</v>
      </c>
      <c r="K19" s="1189"/>
      <c r="L19" s="1189"/>
      <c r="M19" s="1189"/>
      <c r="N19" s="1189"/>
      <c r="O19" s="1189"/>
      <c r="P19" s="1190"/>
    </row>
    <row r="20" spans="1:16" ht="16.899999999999999" customHeight="1" thickBot="1">
      <c r="A20" s="1191"/>
      <c r="B20" s="1192"/>
      <c r="C20" s="1192"/>
      <c r="D20" s="1192"/>
      <c r="E20" s="1192"/>
      <c r="F20" s="1192"/>
      <c r="G20" s="1192"/>
      <c r="H20" s="1192"/>
      <c r="I20" s="1192"/>
      <c r="J20" s="1192"/>
      <c r="K20" s="1192"/>
      <c r="L20" s="1192"/>
      <c r="M20" s="1192"/>
      <c r="N20" s="1192"/>
      <c r="O20" s="1192"/>
      <c r="P20" s="1193"/>
    </row>
    <row r="21" spans="1:16" ht="16.899999999999999" customHeight="1" thickBot="1">
      <c r="A21" s="1147" t="s">
        <v>145</v>
      </c>
      <c r="B21" s="1148"/>
      <c r="C21" s="1148"/>
      <c r="D21" s="1148"/>
      <c r="E21" s="1148"/>
      <c r="F21" s="1148"/>
      <c r="G21" s="1148"/>
      <c r="H21" s="1148"/>
      <c r="I21" s="1194"/>
      <c r="J21" s="1147" t="s">
        <v>146</v>
      </c>
      <c r="K21" s="1148"/>
      <c r="L21" s="1148"/>
      <c r="M21" s="1148"/>
      <c r="N21" s="1148"/>
      <c r="O21" s="1148"/>
      <c r="P21" s="1194"/>
    </row>
    <row r="22" spans="1:16" ht="16.899999999999999" customHeight="1">
      <c r="A22" s="1149" t="s">
        <v>147</v>
      </c>
      <c r="B22" s="1150"/>
      <c r="C22" s="1150"/>
      <c r="D22" s="1150"/>
      <c r="E22" s="1150"/>
      <c r="F22" s="1150"/>
      <c r="G22" s="1150"/>
      <c r="H22" s="1150"/>
      <c r="I22" s="1195"/>
      <c r="J22" s="1149" t="s">
        <v>148</v>
      </c>
      <c r="K22" s="1150"/>
      <c r="L22" s="1150"/>
      <c r="M22" s="1150"/>
      <c r="N22" s="1150"/>
      <c r="O22" s="1150"/>
      <c r="P22" s="1195"/>
    </row>
    <row r="23" spans="1:16" ht="16.899999999999999" customHeight="1">
      <c r="A23" s="1176" t="s">
        <v>149</v>
      </c>
      <c r="B23" s="1177"/>
      <c r="C23" s="1177"/>
      <c r="D23" s="1177"/>
      <c r="E23" s="1177"/>
      <c r="F23" s="1177"/>
      <c r="G23" s="1177"/>
      <c r="H23" s="1177"/>
      <c r="I23" s="1178"/>
      <c r="J23" s="1176" t="s">
        <v>150</v>
      </c>
      <c r="K23" s="1177"/>
      <c r="L23" s="1177"/>
      <c r="M23" s="1177"/>
      <c r="N23" s="1177"/>
      <c r="O23" s="1177"/>
      <c r="P23" s="1178"/>
    </row>
    <row r="24" spans="1:16" ht="16.899999999999999" customHeight="1">
      <c r="A24" s="1179"/>
      <c r="B24" s="1180"/>
      <c r="C24" s="1180"/>
      <c r="D24" s="1180"/>
      <c r="E24" s="1180"/>
      <c r="F24" s="1180"/>
      <c r="G24" s="1180"/>
      <c r="H24" s="1180"/>
      <c r="I24" s="1181"/>
      <c r="J24" s="1179"/>
      <c r="K24" s="1180"/>
      <c r="L24" s="1180"/>
      <c r="M24" s="1180"/>
      <c r="N24" s="1180"/>
      <c r="O24" s="1180"/>
      <c r="P24" s="1181"/>
    </row>
    <row r="25" spans="1:16" ht="16.899999999999999" customHeight="1">
      <c r="A25" s="1165" t="s">
        <v>151</v>
      </c>
      <c r="B25" s="1166"/>
      <c r="C25" s="1166"/>
      <c r="D25" s="1166"/>
      <c r="E25" s="1166"/>
      <c r="F25" s="1166"/>
      <c r="G25" s="1166"/>
      <c r="H25" s="1166"/>
      <c r="I25" s="1167"/>
      <c r="J25" s="1165" t="s">
        <v>152</v>
      </c>
      <c r="K25" s="1166"/>
      <c r="L25" s="1166"/>
      <c r="M25" s="1166"/>
      <c r="N25" s="1166"/>
      <c r="O25" s="1166"/>
      <c r="P25" s="1167"/>
    </row>
    <row r="26" spans="1:16" ht="16.899999999999999" customHeight="1" thickBot="1">
      <c r="A26" s="1135" t="s">
        <v>153</v>
      </c>
      <c r="B26" s="1136"/>
      <c r="C26" s="1136"/>
      <c r="D26" s="1136"/>
      <c r="E26" s="1136"/>
      <c r="F26" s="1136"/>
      <c r="G26" s="647"/>
      <c r="H26" s="86" t="s">
        <v>143</v>
      </c>
      <c r="I26" s="89">
        <v>29</v>
      </c>
      <c r="J26" s="1135" t="s">
        <v>142</v>
      </c>
      <c r="K26" s="1136"/>
      <c r="L26" s="1136"/>
      <c r="M26" s="1136"/>
      <c r="N26" s="1136"/>
      <c r="O26" s="86" t="s">
        <v>143</v>
      </c>
      <c r="P26" s="89">
        <v>29</v>
      </c>
    </row>
    <row r="27" spans="1:16" ht="11.1" customHeight="1" thickBot="1">
      <c r="A27" s="1168"/>
      <c r="B27" s="1169"/>
      <c r="C27" s="1169"/>
      <c r="D27" s="1169"/>
      <c r="E27" s="1169"/>
      <c r="F27" s="1169"/>
      <c r="G27" s="1169"/>
      <c r="H27" s="1169"/>
      <c r="I27" s="1169"/>
      <c r="J27" s="1170"/>
      <c r="K27" s="1170"/>
      <c r="L27" s="1170"/>
      <c r="M27" s="1170"/>
      <c r="N27" s="1170"/>
      <c r="O27" s="1170"/>
      <c r="P27" s="1108"/>
    </row>
    <row r="28" spans="1:16" ht="16.149999999999999" customHeight="1">
      <c r="A28" s="1171" t="s">
        <v>154</v>
      </c>
      <c r="B28" s="1173" t="s">
        <v>155</v>
      </c>
      <c r="C28" s="1173" t="s">
        <v>156</v>
      </c>
      <c r="D28" s="1173" t="s">
        <v>157</v>
      </c>
      <c r="E28" s="1173" t="s">
        <v>158</v>
      </c>
      <c r="F28" s="1173" t="s">
        <v>159</v>
      </c>
      <c r="G28" s="1175" t="s">
        <v>160</v>
      </c>
      <c r="H28" s="1173" t="s">
        <v>161</v>
      </c>
      <c r="I28" s="1173" t="s">
        <v>162</v>
      </c>
      <c r="J28" s="1173" t="s">
        <v>163</v>
      </c>
      <c r="K28" s="1156" t="s">
        <v>164</v>
      </c>
      <c r="L28" s="1164"/>
      <c r="M28" s="1156" t="s">
        <v>165</v>
      </c>
      <c r="N28" s="1157"/>
      <c r="O28" s="1158" t="s">
        <v>166</v>
      </c>
      <c r="P28" s="1159"/>
    </row>
    <row r="29" spans="1:16" ht="16.149999999999999" customHeight="1">
      <c r="A29" s="1172"/>
      <c r="B29" s="1174"/>
      <c r="C29" s="1174"/>
      <c r="D29" s="1174"/>
      <c r="E29" s="1174"/>
      <c r="F29" s="1174"/>
      <c r="G29" s="1173"/>
      <c r="H29" s="1174"/>
      <c r="I29" s="1174"/>
      <c r="J29" s="1174"/>
      <c r="K29" s="90" t="s">
        <v>159</v>
      </c>
      <c r="L29" s="91" t="s">
        <v>167</v>
      </c>
      <c r="M29" s="90" t="s">
        <v>159</v>
      </c>
      <c r="N29" s="90" t="s">
        <v>167</v>
      </c>
      <c r="O29" s="1160"/>
      <c r="P29" s="1161"/>
    </row>
    <row r="30" spans="1:16" ht="18" customHeight="1">
      <c r="A30" s="656">
        <v>1</v>
      </c>
      <c r="B30" s="655" t="s">
        <v>715</v>
      </c>
      <c r="C30" s="93">
        <v>997222</v>
      </c>
      <c r="D30" s="97" t="s">
        <v>718</v>
      </c>
      <c r="E30" s="93">
        <v>1275</v>
      </c>
      <c r="F30" s="514">
        <f>+G30/E30</f>
        <v>3871.294117647059</v>
      </c>
      <c r="G30" s="97">
        <v>4935900</v>
      </c>
      <c r="H30" s="98">
        <f>G30*3%</f>
        <v>148077</v>
      </c>
      <c r="I30" s="382">
        <v>0</v>
      </c>
      <c r="J30" s="98">
        <f>H30-I30</f>
        <v>148077</v>
      </c>
      <c r="K30" s="383">
        <v>0.09</v>
      </c>
      <c r="L30" s="649">
        <f>+J30*K30</f>
        <v>13326.93</v>
      </c>
      <c r="M30" s="383">
        <v>0.09</v>
      </c>
      <c r="N30" s="649">
        <f>+J30*M30</f>
        <v>13326.93</v>
      </c>
      <c r="O30" s="1162">
        <f>J30+L30+N30</f>
        <v>174730.86</v>
      </c>
      <c r="P30" s="1163"/>
    </row>
    <row r="31" spans="1:16" ht="18" customHeight="1">
      <c r="A31" s="92"/>
      <c r="B31" s="93"/>
      <c r="C31" s="93"/>
      <c r="D31" s="97"/>
      <c r="E31" s="93"/>
      <c r="F31" s="514"/>
      <c r="G31" s="97"/>
      <c r="H31" s="98"/>
      <c r="I31" s="382"/>
      <c r="J31" s="98"/>
      <c r="K31" s="383"/>
      <c r="L31" s="649"/>
      <c r="M31" s="383"/>
      <c r="N31" s="649"/>
      <c r="O31" s="1162"/>
      <c r="P31" s="1163"/>
    </row>
    <row r="32" spans="1:16" ht="18" customHeight="1">
      <c r="A32" s="92"/>
      <c r="B32" s="93"/>
      <c r="C32" s="93"/>
      <c r="D32" s="97"/>
      <c r="E32" s="97"/>
      <c r="F32" s="98"/>
      <c r="G32" s="97"/>
      <c r="H32" s="97"/>
      <c r="I32" s="97"/>
      <c r="J32" s="97"/>
      <c r="K32" s="383"/>
      <c r="L32" s="649"/>
      <c r="M32" s="383"/>
      <c r="N32" s="649"/>
      <c r="O32" s="1162"/>
      <c r="P32" s="1163"/>
    </row>
    <row r="33" spans="1:16" ht="18" customHeight="1">
      <c r="A33" s="92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648"/>
      <c r="M33" s="97"/>
      <c r="N33" s="97"/>
      <c r="O33" s="1154"/>
      <c r="P33" s="1155"/>
    </row>
    <row r="34" spans="1:16" ht="18" customHeight="1">
      <c r="A34" s="92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648"/>
      <c r="M34" s="97"/>
      <c r="N34" s="97"/>
      <c r="O34" s="1154"/>
      <c r="P34" s="1155"/>
    </row>
    <row r="35" spans="1:16" ht="18" customHeight="1">
      <c r="A35" s="92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648"/>
      <c r="M35" s="97"/>
      <c r="N35" s="97"/>
      <c r="O35" s="1154"/>
      <c r="P35" s="1155"/>
    </row>
    <row r="36" spans="1:16" ht="18" customHeight="1">
      <c r="A36" s="92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648"/>
      <c r="M36" s="97"/>
      <c r="N36" s="97"/>
      <c r="O36" s="1154"/>
      <c r="P36" s="1155"/>
    </row>
    <row r="37" spans="1:16" ht="18" customHeight="1">
      <c r="A37" s="92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648"/>
      <c r="M37" s="97"/>
      <c r="N37" s="97"/>
      <c r="O37" s="1154"/>
      <c r="P37" s="1155"/>
    </row>
    <row r="38" spans="1:16" ht="18" customHeight="1">
      <c r="A38" s="92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648"/>
      <c r="M38" s="97"/>
      <c r="N38" s="97"/>
      <c r="O38" s="1154"/>
      <c r="P38" s="1155"/>
    </row>
    <row r="39" spans="1:16" ht="18" customHeight="1">
      <c r="A39" s="92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648"/>
      <c r="M39" s="97"/>
      <c r="N39" s="97"/>
      <c r="O39" s="1154"/>
      <c r="P39" s="1155"/>
    </row>
    <row r="40" spans="1:16" ht="18" customHeight="1" thickBot="1">
      <c r="A40" s="101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650"/>
      <c r="M40" s="102"/>
      <c r="N40" s="102"/>
      <c r="O40" s="1140"/>
      <c r="P40" s="1141"/>
    </row>
    <row r="41" spans="1:16" ht="30" customHeight="1" thickBot="1">
      <c r="A41" s="1142" t="s">
        <v>166</v>
      </c>
      <c r="B41" s="1143"/>
      <c r="C41" s="1143"/>
      <c r="D41" s="1144"/>
      <c r="E41" s="104">
        <f t="shared" ref="E41:J41" si="0">SUM(E30:E40)</f>
        <v>1275</v>
      </c>
      <c r="F41" s="104">
        <f t="shared" si="0"/>
        <v>3871.294117647059</v>
      </c>
      <c r="G41" s="104">
        <f t="shared" si="0"/>
        <v>4935900</v>
      </c>
      <c r="H41" s="104">
        <f t="shared" si="0"/>
        <v>148077</v>
      </c>
      <c r="I41" s="104">
        <f t="shared" si="0"/>
        <v>0</v>
      </c>
      <c r="J41" s="104">
        <f t="shared" si="0"/>
        <v>148077</v>
      </c>
      <c r="K41" s="513">
        <v>0.09</v>
      </c>
      <c r="L41" s="651">
        <f>SUM(L30:L40)</f>
        <v>13326.93</v>
      </c>
      <c r="M41" s="513">
        <v>0.09</v>
      </c>
      <c r="N41" s="108">
        <f>SUM(N30:N40)</f>
        <v>13326.93</v>
      </c>
      <c r="O41" s="1145">
        <f>SUM(O30:P40)</f>
        <v>174730.86</v>
      </c>
      <c r="P41" s="1146"/>
    </row>
    <row r="42" spans="1:16" ht="15.75" thickBot="1">
      <c r="A42" s="1147" t="s">
        <v>170</v>
      </c>
      <c r="B42" s="1148"/>
      <c r="C42" s="1148"/>
      <c r="D42" s="1148"/>
      <c r="E42" s="1148"/>
      <c r="F42" s="1148"/>
      <c r="G42" s="1148"/>
      <c r="H42" s="1148"/>
      <c r="I42" s="1148"/>
      <c r="J42" s="1148"/>
      <c r="K42" s="1149" t="s">
        <v>171</v>
      </c>
      <c r="L42" s="1150"/>
      <c r="M42" s="1150"/>
      <c r="N42" s="1151"/>
      <c r="O42" s="1152">
        <f>J41</f>
        <v>148077</v>
      </c>
      <c r="P42" s="1153"/>
    </row>
    <row r="43" spans="1:16">
      <c r="A43" s="1128" t="s">
        <v>802</v>
      </c>
      <c r="B43" s="1129"/>
      <c r="C43" s="1129"/>
      <c r="D43" s="1129"/>
      <c r="E43" s="1129"/>
      <c r="F43" s="1129"/>
      <c r="G43" s="1129"/>
      <c r="H43" s="1129"/>
      <c r="I43" s="1129"/>
      <c r="J43" s="1129"/>
      <c r="K43" s="1130" t="s">
        <v>173</v>
      </c>
      <c r="L43" s="1131"/>
      <c r="M43" s="1131"/>
      <c r="N43" s="1132"/>
      <c r="O43" s="1133">
        <f>L41</f>
        <v>13326.93</v>
      </c>
      <c r="P43" s="1134"/>
    </row>
    <row r="44" spans="1:16">
      <c r="A44" s="1118"/>
      <c r="B44" s="1119"/>
      <c r="C44" s="1119"/>
      <c r="D44" s="1119"/>
      <c r="E44" s="1119"/>
      <c r="F44" s="1119"/>
      <c r="G44" s="1119"/>
      <c r="H44" s="1119"/>
      <c r="I44" s="1119"/>
      <c r="J44" s="1119"/>
      <c r="K44" s="1130" t="s">
        <v>174</v>
      </c>
      <c r="L44" s="1131"/>
      <c r="M44" s="1131"/>
      <c r="N44" s="1132"/>
      <c r="O44" s="1133">
        <f>N41</f>
        <v>13326.93</v>
      </c>
      <c r="P44" s="1134"/>
    </row>
    <row r="45" spans="1:16">
      <c r="A45" s="1118"/>
      <c r="B45" s="1119"/>
      <c r="C45" s="1119"/>
      <c r="D45" s="1119"/>
      <c r="E45" s="1119"/>
      <c r="F45" s="1119"/>
      <c r="G45" s="1119"/>
      <c r="H45" s="1119"/>
      <c r="I45" s="1119"/>
      <c r="J45" s="1119"/>
      <c r="K45" s="1130" t="s">
        <v>175</v>
      </c>
      <c r="L45" s="1131"/>
      <c r="M45" s="1131"/>
      <c r="N45" s="1132"/>
      <c r="O45" s="1133">
        <f>O43+O44</f>
        <v>26653.86</v>
      </c>
      <c r="P45" s="1134"/>
    </row>
    <row r="46" spans="1:16" ht="15.75" thickBot="1">
      <c r="A46" s="1092"/>
      <c r="B46" s="1093"/>
      <c r="C46" s="1093"/>
      <c r="D46" s="1093"/>
      <c r="E46" s="1093"/>
      <c r="F46" s="1093"/>
      <c r="G46" s="1119"/>
      <c r="H46" s="1119"/>
      <c r="I46" s="1119"/>
      <c r="J46" s="1119"/>
      <c r="K46" s="1135" t="s">
        <v>176</v>
      </c>
      <c r="L46" s="1136"/>
      <c r="M46" s="1136"/>
      <c r="N46" s="1137"/>
      <c r="O46" s="1138">
        <f>O42+O45</f>
        <v>174730.86</v>
      </c>
      <c r="P46" s="1139"/>
    </row>
    <row r="47" spans="1:16" ht="15.75" thickBot="1">
      <c r="A47" s="1096" t="s">
        <v>177</v>
      </c>
      <c r="B47" s="1097"/>
      <c r="C47" s="1097"/>
      <c r="D47" s="1097"/>
      <c r="E47" s="1097"/>
      <c r="F47" s="1097"/>
      <c r="G47" s="652"/>
      <c r="H47" s="1098"/>
      <c r="I47" s="1099"/>
      <c r="J47" s="1100"/>
      <c r="K47" s="1105" t="s">
        <v>178</v>
      </c>
      <c r="L47" s="1105"/>
      <c r="M47" s="1105"/>
      <c r="N47" s="1106"/>
      <c r="O47" s="1107">
        <f>IF(I18="Y",SUM(O43:P44),0)</f>
        <v>0</v>
      </c>
      <c r="P47" s="1108"/>
    </row>
    <row r="48" spans="1:16" ht="16.149999999999999" customHeight="1">
      <c r="A48" s="1109" t="s">
        <v>179</v>
      </c>
      <c r="B48" s="1110"/>
      <c r="C48" s="1110"/>
      <c r="D48" s="1110"/>
      <c r="E48" s="1110"/>
      <c r="F48" s="1110"/>
      <c r="G48" s="1111"/>
      <c r="H48" s="1101"/>
      <c r="I48" s="1102"/>
      <c r="J48" s="1103"/>
      <c r="K48" s="1112" t="s">
        <v>180</v>
      </c>
      <c r="L48" s="1113"/>
      <c r="M48" s="1113"/>
      <c r="N48" s="1113"/>
      <c r="O48" s="1113"/>
      <c r="P48" s="1114"/>
    </row>
    <row r="49" spans="1:16" ht="16.149999999999999" customHeight="1" thickBot="1">
      <c r="A49" s="1115" t="s">
        <v>181</v>
      </c>
      <c r="B49" s="1116"/>
      <c r="C49" s="1116"/>
      <c r="D49" s="1116"/>
      <c r="E49" s="1116"/>
      <c r="F49" s="1116"/>
      <c r="G49" s="1117"/>
      <c r="H49" s="1101"/>
      <c r="I49" s="1102"/>
      <c r="J49" s="1103"/>
      <c r="K49" s="1118" t="s">
        <v>182</v>
      </c>
      <c r="L49" s="1119"/>
      <c r="M49" s="1119"/>
      <c r="N49" s="1119"/>
      <c r="O49" s="1119"/>
      <c r="P49" s="1120"/>
    </row>
    <row r="50" spans="1:16" ht="16.149999999999999" customHeight="1">
      <c r="A50" s="1121" t="s">
        <v>183</v>
      </c>
      <c r="B50" s="1122"/>
      <c r="C50" s="1122"/>
      <c r="D50" s="1122"/>
      <c r="E50" s="1122"/>
      <c r="F50" s="1122"/>
      <c r="G50" s="653"/>
      <c r="H50" s="1104"/>
      <c r="I50" s="1102"/>
      <c r="J50" s="1103"/>
      <c r="K50" s="1125"/>
      <c r="L50" s="1126"/>
      <c r="M50" s="1126"/>
      <c r="N50" s="1126"/>
      <c r="O50" s="1126"/>
      <c r="P50" s="1127"/>
    </row>
    <row r="51" spans="1:16" ht="16.149999999999999" customHeight="1">
      <c r="A51" s="1121"/>
      <c r="B51" s="1122"/>
      <c r="C51" s="1122"/>
      <c r="D51" s="1122"/>
      <c r="E51" s="1122"/>
      <c r="F51" s="1122"/>
      <c r="G51" s="653"/>
      <c r="H51" s="1104"/>
      <c r="I51" s="1102"/>
      <c r="J51" s="1103"/>
      <c r="K51" s="1125"/>
      <c r="L51" s="1126"/>
      <c r="M51" s="1126"/>
      <c r="N51" s="1126"/>
      <c r="O51" s="1126"/>
      <c r="P51" s="1127"/>
    </row>
    <row r="52" spans="1:16" ht="16.149999999999999" customHeight="1">
      <c r="A52" s="1121"/>
      <c r="B52" s="1122"/>
      <c r="C52" s="1122"/>
      <c r="D52" s="1122"/>
      <c r="E52" s="1122"/>
      <c r="F52" s="1122"/>
      <c r="G52" s="653"/>
      <c r="H52" s="1104"/>
      <c r="I52" s="1102"/>
      <c r="J52" s="1103"/>
      <c r="K52" s="1125"/>
      <c r="L52" s="1126"/>
      <c r="M52" s="1126"/>
      <c r="N52" s="1126"/>
      <c r="O52" s="1126"/>
      <c r="P52" s="1127"/>
    </row>
    <row r="53" spans="1:16" ht="16.149999999999999" customHeight="1">
      <c r="A53" s="1121"/>
      <c r="B53" s="1122"/>
      <c r="C53" s="1122"/>
      <c r="D53" s="1122"/>
      <c r="E53" s="1122"/>
      <c r="F53" s="1122"/>
      <c r="G53" s="653"/>
      <c r="H53" s="1104"/>
      <c r="I53" s="1102"/>
      <c r="J53" s="1103"/>
      <c r="K53" s="1125"/>
      <c r="L53" s="1126"/>
      <c r="M53" s="1126"/>
      <c r="N53" s="1126"/>
      <c r="O53" s="1126"/>
      <c r="P53" s="1127"/>
    </row>
    <row r="54" spans="1:16" ht="16.149999999999999" customHeight="1" thickBot="1">
      <c r="A54" s="1123"/>
      <c r="B54" s="1124"/>
      <c r="C54" s="1124"/>
      <c r="D54" s="1124"/>
      <c r="E54" s="1124"/>
      <c r="F54" s="1124"/>
      <c r="G54" s="654"/>
      <c r="H54" s="1092" t="s">
        <v>184</v>
      </c>
      <c r="I54" s="1093"/>
      <c r="J54" s="1094"/>
      <c r="K54" s="1092" t="s">
        <v>185</v>
      </c>
      <c r="L54" s="1093"/>
      <c r="M54" s="1093"/>
      <c r="N54" s="1093"/>
      <c r="O54" s="1093"/>
      <c r="P54" s="1094"/>
    </row>
    <row r="60" spans="1:16" ht="26.25">
      <c r="D60" s="1095"/>
      <c r="E60" s="1095"/>
      <c r="F60" s="1095"/>
      <c r="G60" s="1095"/>
      <c r="H60" s="1095"/>
      <c r="I60" s="1095"/>
      <c r="J60" s="1095"/>
    </row>
  </sheetData>
  <mergeCells count="75">
    <mergeCell ref="H54:J54"/>
    <mergeCell ref="K54:P54"/>
    <mergeCell ref="D60:J60"/>
    <mergeCell ref="A47:F47"/>
    <mergeCell ref="H47:J53"/>
    <mergeCell ref="K47:N47"/>
    <mergeCell ref="O47:P47"/>
    <mergeCell ref="A48:G48"/>
    <mergeCell ref="K48:P48"/>
    <mergeCell ref="A49:G49"/>
    <mergeCell ref="K49:P49"/>
    <mergeCell ref="A50:F54"/>
    <mergeCell ref="K50:P53"/>
    <mergeCell ref="A43:J46"/>
    <mergeCell ref="K43:N43"/>
    <mergeCell ref="O43:P43"/>
    <mergeCell ref="K44:N44"/>
    <mergeCell ref="O44:P44"/>
    <mergeCell ref="K45:N45"/>
    <mergeCell ref="O45:P45"/>
    <mergeCell ref="K46:N46"/>
    <mergeCell ref="O46:P46"/>
    <mergeCell ref="O40:P40"/>
    <mergeCell ref="A41:D41"/>
    <mergeCell ref="O41:P41"/>
    <mergeCell ref="A42:J42"/>
    <mergeCell ref="K42:N42"/>
    <mergeCell ref="O42:P42"/>
    <mergeCell ref="O39:P39"/>
    <mergeCell ref="M28:N28"/>
    <mergeCell ref="O28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K28:L28"/>
    <mergeCell ref="A25:I25"/>
    <mergeCell ref="J25:P25"/>
    <mergeCell ref="A26:F26"/>
    <mergeCell ref="J26:N26"/>
    <mergeCell ref="A27:P27"/>
    <mergeCell ref="A28:A29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A23:I24"/>
    <mergeCell ref="J23:P24"/>
    <mergeCell ref="A17:I17"/>
    <mergeCell ref="J17:P17"/>
    <mergeCell ref="A18:H18"/>
    <mergeCell ref="J18:P18"/>
    <mergeCell ref="A19:F19"/>
    <mergeCell ref="J19:P19"/>
    <mergeCell ref="A20:P20"/>
    <mergeCell ref="A21:I21"/>
    <mergeCell ref="J21:P21"/>
    <mergeCell ref="A22:I22"/>
    <mergeCell ref="J22:P22"/>
    <mergeCell ref="A10:P11"/>
    <mergeCell ref="A12:P12"/>
    <mergeCell ref="A13:P13"/>
    <mergeCell ref="A14:P15"/>
    <mergeCell ref="A16:I16"/>
    <mergeCell ref="J16:P16"/>
  </mergeCells>
  <pageMargins left="9.8425196850393706E-2" right="0.11811023622047245" top="0.47244094488188981" bottom="0.31496062992125984" header="0.31496062992125984" footer="0.31496062992125984"/>
  <pageSetup paperSize="9" scale="75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9:P60"/>
  <sheetViews>
    <sheetView topLeftCell="A13" workbookViewId="0">
      <selection activeCell="A25" sqref="A25:I25"/>
    </sheetView>
  </sheetViews>
  <sheetFormatPr defaultRowHeight="15"/>
  <cols>
    <col min="1" max="1" width="3.28515625" customWidth="1"/>
    <col min="2" max="2" width="20.28515625" customWidth="1"/>
    <col min="3" max="3" width="7.7109375" customWidth="1"/>
    <col min="4" max="4" width="9.5703125" bestFit="1" customWidth="1"/>
    <col min="5" max="5" width="6.7109375" customWidth="1"/>
    <col min="6" max="6" width="9.7109375" customWidth="1"/>
    <col min="7" max="7" width="12.42578125" customWidth="1"/>
    <col min="8" max="8" width="10.7109375" customWidth="1"/>
    <col min="9" max="9" width="6.140625" customWidth="1"/>
    <col min="10" max="10" width="10.140625" bestFit="1" customWidth="1"/>
    <col min="11" max="11" width="4.7109375" customWidth="1"/>
    <col min="12" max="12" width="7.7109375" customWidth="1"/>
    <col min="13" max="13" width="5" customWidth="1"/>
    <col min="14" max="14" width="8.85546875" customWidth="1"/>
    <col min="15" max="15" width="8.28515625" customWidth="1"/>
    <col min="16" max="16" width="2.85546875" customWidth="1"/>
  </cols>
  <sheetData>
    <row r="9" spans="1:16" ht="15.75" thickBot="1"/>
    <row r="10" spans="1:16" ht="16.149999999999999" customHeight="1">
      <c r="A10" s="1196" t="s">
        <v>532</v>
      </c>
      <c r="B10" s="1197"/>
      <c r="C10" s="1197"/>
      <c r="D10" s="1197"/>
      <c r="E10" s="1197"/>
      <c r="F10" s="1197"/>
      <c r="G10" s="1197"/>
      <c r="H10" s="1197"/>
      <c r="I10" s="1197"/>
      <c r="J10" s="1197"/>
      <c r="K10" s="1197"/>
      <c r="L10" s="1197"/>
      <c r="M10" s="1197"/>
      <c r="N10" s="1197"/>
      <c r="O10" s="1197"/>
      <c r="P10" s="1198"/>
    </row>
    <row r="11" spans="1:16" ht="16.149999999999999" customHeight="1">
      <c r="A11" s="1199"/>
      <c r="B11" s="1200"/>
      <c r="C11" s="1200"/>
      <c r="D11" s="1200"/>
      <c r="E11" s="1200"/>
      <c r="F11" s="1200"/>
      <c r="G11" s="1200"/>
      <c r="H11" s="1200"/>
      <c r="I11" s="1200"/>
      <c r="J11" s="1200"/>
      <c r="K11" s="1200"/>
      <c r="L11" s="1200"/>
      <c r="M11" s="1200"/>
      <c r="N11" s="1200"/>
      <c r="O11" s="1200"/>
      <c r="P11" s="1201"/>
    </row>
    <row r="12" spans="1:16" ht="40.15" customHeight="1" thickBot="1">
      <c r="A12" s="1202" t="s">
        <v>135</v>
      </c>
      <c r="B12" s="1203"/>
      <c r="C12" s="1203"/>
      <c r="D12" s="1203"/>
      <c r="E12" s="1203"/>
      <c r="F12" s="1203"/>
      <c r="G12" s="1203"/>
      <c r="H12" s="1203"/>
      <c r="I12" s="1203"/>
      <c r="J12" s="1203"/>
      <c r="K12" s="1203"/>
      <c r="L12" s="1203"/>
      <c r="M12" s="1203"/>
      <c r="N12" s="1203"/>
      <c r="O12" s="1203"/>
      <c r="P12" s="1204"/>
    </row>
    <row r="13" spans="1:16" ht="11.1" customHeight="1" thickBot="1">
      <c r="A13" s="1107"/>
      <c r="B13" s="1170"/>
      <c r="C13" s="1170"/>
      <c r="D13" s="1170"/>
      <c r="E13" s="1170"/>
      <c r="F13" s="1170"/>
      <c r="G13" s="1170"/>
      <c r="H13" s="1170"/>
      <c r="I13" s="1170"/>
      <c r="J13" s="1170"/>
      <c r="K13" s="1170"/>
      <c r="L13" s="1170"/>
      <c r="M13" s="1170"/>
      <c r="N13" s="1170"/>
      <c r="O13" s="1170"/>
      <c r="P13" s="1108"/>
    </row>
    <row r="14" spans="1:16" ht="16.899999999999999" customHeight="1">
      <c r="A14" s="1205" t="s">
        <v>136</v>
      </c>
      <c r="B14" s="1206"/>
      <c r="C14" s="1206"/>
      <c r="D14" s="1206"/>
      <c r="E14" s="1206"/>
      <c r="F14" s="1206"/>
      <c r="G14" s="1206"/>
      <c r="H14" s="1206"/>
      <c r="I14" s="1206"/>
      <c r="J14" s="1206"/>
      <c r="K14" s="1206"/>
      <c r="L14" s="1206"/>
      <c r="M14" s="1206"/>
      <c r="N14" s="1206"/>
      <c r="O14" s="1206"/>
      <c r="P14" s="1207"/>
    </row>
    <row r="15" spans="1:16" ht="16.899999999999999" customHeight="1" thickBot="1">
      <c r="A15" s="1208"/>
      <c r="B15" s="1209"/>
      <c r="C15" s="1209"/>
      <c r="D15" s="1209"/>
      <c r="E15" s="1209"/>
      <c r="F15" s="1209"/>
      <c r="G15" s="1209"/>
      <c r="H15" s="1209"/>
      <c r="I15" s="1209"/>
      <c r="J15" s="1209"/>
      <c r="K15" s="1209"/>
      <c r="L15" s="1209"/>
      <c r="M15" s="1209"/>
      <c r="N15" s="1209"/>
      <c r="O15" s="1209"/>
      <c r="P15" s="1210"/>
    </row>
    <row r="16" spans="1:16" ht="16.899999999999999" customHeight="1">
      <c r="A16" s="1211" t="s">
        <v>137</v>
      </c>
      <c r="B16" s="1212"/>
      <c r="C16" s="1212"/>
      <c r="D16" s="1212"/>
      <c r="E16" s="1212"/>
      <c r="F16" s="1212"/>
      <c r="G16" s="1212"/>
      <c r="H16" s="1212"/>
      <c r="I16" s="1213"/>
      <c r="J16" s="1214" t="s">
        <v>801</v>
      </c>
      <c r="K16" s="1214"/>
      <c r="L16" s="1214"/>
      <c r="M16" s="1214"/>
      <c r="N16" s="1214"/>
      <c r="O16" s="1214"/>
      <c r="P16" s="1215"/>
    </row>
    <row r="17" spans="1:16" ht="16.899999999999999" customHeight="1">
      <c r="A17" s="1165" t="s">
        <v>139</v>
      </c>
      <c r="B17" s="1166"/>
      <c r="C17" s="1166"/>
      <c r="D17" s="1166"/>
      <c r="E17" s="1166"/>
      <c r="F17" s="1166"/>
      <c r="G17" s="1166"/>
      <c r="H17" s="1166"/>
      <c r="I17" s="1182"/>
      <c r="J17" s="1183" t="s">
        <v>804</v>
      </c>
      <c r="K17" s="1183"/>
      <c r="L17" s="1183"/>
      <c r="M17" s="1183"/>
      <c r="N17" s="1183"/>
      <c r="O17" s="1183"/>
      <c r="P17" s="1184"/>
    </row>
    <row r="18" spans="1:16" ht="16.899999999999999" customHeight="1">
      <c r="A18" s="1185" t="s">
        <v>141</v>
      </c>
      <c r="B18" s="1186"/>
      <c r="C18" s="1186"/>
      <c r="D18" s="1186"/>
      <c r="E18" s="1186"/>
      <c r="F18" s="1186"/>
      <c r="G18" s="1186"/>
      <c r="H18" s="1186"/>
      <c r="I18" s="84"/>
      <c r="J18" s="1183"/>
      <c r="K18" s="1183"/>
      <c r="L18" s="1183"/>
      <c r="M18" s="1183"/>
      <c r="N18" s="1183"/>
      <c r="O18" s="1183"/>
      <c r="P18" s="1184"/>
    </row>
    <row r="19" spans="1:16" ht="16.899999999999999" customHeight="1" thickBot="1">
      <c r="A19" s="1187" t="s">
        <v>142</v>
      </c>
      <c r="B19" s="1188"/>
      <c r="C19" s="1188"/>
      <c r="D19" s="1188"/>
      <c r="E19" s="1188"/>
      <c r="F19" s="1188"/>
      <c r="G19" s="646"/>
      <c r="H19" s="86" t="s">
        <v>143</v>
      </c>
      <c r="I19" s="87">
        <v>29</v>
      </c>
      <c r="J19" s="1189" t="s">
        <v>144</v>
      </c>
      <c r="K19" s="1189"/>
      <c r="L19" s="1189"/>
      <c r="M19" s="1189"/>
      <c r="N19" s="1189"/>
      <c r="O19" s="1189"/>
      <c r="P19" s="1190"/>
    </row>
    <row r="20" spans="1:16" ht="16.899999999999999" customHeight="1" thickBot="1">
      <c r="A20" s="1191"/>
      <c r="B20" s="1192"/>
      <c r="C20" s="1192"/>
      <c r="D20" s="1192"/>
      <c r="E20" s="1192"/>
      <c r="F20" s="1192"/>
      <c r="G20" s="1192"/>
      <c r="H20" s="1192"/>
      <c r="I20" s="1192"/>
      <c r="J20" s="1192"/>
      <c r="K20" s="1192"/>
      <c r="L20" s="1192"/>
      <c r="M20" s="1192"/>
      <c r="N20" s="1192"/>
      <c r="O20" s="1192"/>
      <c r="P20" s="1193"/>
    </row>
    <row r="21" spans="1:16" ht="16.899999999999999" customHeight="1" thickBot="1">
      <c r="A21" s="1147" t="s">
        <v>145</v>
      </c>
      <c r="B21" s="1148"/>
      <c r="C21" s="1148"/>
      <c r="D21" s="1148"/>
      <c r="E21" s="1148"/>
      <c r="F21" s="1148"/>
      <c r="G21" s="1148"/>
      <c r="H21" s="1148"/>
      <c r="I21" s="1194"/>
      <c r="J21" s="1147" t="s">
        <v>146</v>
      </c>
      <c r="K21" s="1148"/>
      <c r="L21" s="1148"/>
      <c r="M21" s="1148"/>
      <c r="N21" s="1148"/>
      <c r="O21" s="1148"/>
      <c r="P21" s="1194"/>
    </row>
    <row r="22" spans="1:16" ht="16.899999999999999" customHeight="1">
      <c r="A22" s="1149" t="s">
        <v>147</v>
      </c>
      <c r="B22" s="1150"/>
      <c r="C22" s="1150"/>
      <c r="D22" s="1150"/>
      <c r="E22" s="1150"/>
      <c r="F22" s="1150"/>
      <c r="G22" s="1150"/>
      <c r="H22" s="1150"/>
      <c r="I22" s="1195"/>
      <c r="J22" s="1149" t="s">
        <v>148</v>
      </c>
      <c r="K22" s="1150"/>
      <c r="L22" s="1150"/>
      <c r="M22" s="1150"/>
      <c r="N22" s="1150"/>
      <c r="O22" s="1150"/>
      <c r="P22" s="1195"/>
    </row>
    <row r="23" spans="1:16" ht="16.899999999999999" customHeight="1">
      <c r="A23" s="1176" t="s">
        <v>149</v>
      </c>
      <c r="B23" s="1177"/>
      <c r="C23" s="1177"/>
      <c r="D23" s="1177"/>
      <c r="E23" s="1177"/>
      <c r="F23" s="1177"/>
      <c r="G23" s="1177"/>
      <c r="H23" s="1177"/>
      <c r="I23" s="1178"/>
      <c r="J23" s="1176" t="s">
        <v>150</v>
      </c>
      <c r="K23" s="1177"/>
      <c r="L23" s="1177"/>
      <c r="M23" s="1177"/>
      <c r="N23" s="1177"/>
      <c r="O23" s="1177"/>
      <c r="P23" s="1178"/>
    </row>
    <row r="24" spans="1:16" ht="16.899999999999999" customHeight="1">
      <c r="A24" s="1179"/>
      <c r="B24" s="1180"/>
      <c r="C24" s="1180"/>
      <c r="D24" s="1180"/>
      <c r="E24" s="1180"/>
      <c r="F24" s="1180"/>
      <c r="G24" s="1180"/>
      <c r="H24" s="1180"/>
      <c r="I24" s="1181"/>
      <c r="J24" s="1179"/>
      <c r="K24" s="1180"/>
      <c r="L24" s="1180"/>
      <c r="M24" s="1180"/>
      <c r="N24" s="1180"/>
      <c r="O24" s="1180"/>
      <c r="P24" s="1181"/>
    </row>
    <row r="25" spans="1:16" ht="16.899999999999999" customHeight="1">
      <c r="A25" s="1165" t="s">
        <v>151</v>
      </c>
      <c r="B25" s="1166"/>
      <c r="C25" s="1166"/>
      <c r="D25" s="1166"/>
      <c r="E25" s="1166"/>
      <c r="F25" s="1166"/>
      <c r="G25" s="1166"/>
      <c r="H25" s="1166"/>
      <c r="I25" s="1167"/>
      <c r="J25" s="1165" t="s">
        <v>152</v>
      </c>
      <c r="K25" s="1166"/>
      <c r="L25" s="1166"/>
      <c r="M25" s="1166"/>
      <c r="N25" s="1166"/>
      <c r="O25" s="1166"/>
      <c r="P25" s="1167"/>
    </row>
    <row r="26" spans="1:16" ht="16.899999999999999" customHeight="1" thickBot="1">
      <c r="A26" s="1135" t="s">
        <v>153</v>
      </c>
      <c r="B26" s="1136"/>
      <c r="C26" s="1136"/>
      <c r="D26" s="1136"/>
      <c r="E26" s="1136"/>
      <c r="F26" s="1136"/>
      <c r="G26" s="647"/>
      <c r="H26" s="86" t="s">
        <v>143</v>
      </c>
      <c r="I26" s="89">
        <v>29</v>
      </c>
      <c r="J26" s="1135" t="s">
        <v>142</v>
      </c>
      <c r="K26" s="1136"/>
      <c r="L26" s="1136"/>
      <c r="M26" s="1136"/>
      <c r="N26" s="1136"/>
      <c r="O26" s="86" t="s">
        <v>143</v>
      </c>
      <c r="P26" s="89">
        <v>29</v>
      </c>
    </row>
    <row r="27" spans="1:16" ht="11.1" customHeight="1" thickBot="1">
      <c r="A27" s="1168"/>
      <c r="B27" s="1169"/>
      <c r="C27" s="1169"/>
      <c r="D27" s="1169"/>
      <c r="E27" s="1169"/>
      <c r="F27" s="1169"/>
      <c r="G27" s="1169"/>
      <c r="H27" s="1169"/>
      <c r="I27" s="1169"/>
      <c r="J27" s="1170"/>
      <c r="K27" s="1170"/>
      <c r="L27" s="1170"/>
      <c r="M27" s="1170"/>
      <c r="N27" s="1170"/>
      <c r="O27" s="1170"/>
      <c r="P27" s="1108"/>
    </row>
    <row r="28" spans="1:16" ht="16.149999999999999" customHeight="1">
      <c r="A28" s="1171" t="s">
        <v>154</v>
      </c>
      <c r="B28" s="1173" t="s">
        <v>155</v>
      </c>
      <c r="C28" s="1173" t="s">
        <v>156</v>
      </c>
      <c r="D28" s="1173" t="s">
        <v>157</v>
      </c>
      <c r="E28" s="1173" t="s">
        <v>158</v>
      </c>
      <c r="F28" s="1173" t="s">
        <v>159</v>
      </c>
      <c r="G28" s="1175" t="s">
        <v>160</v>
      </c>
      <c r="H28" s="1173" t="s">
        <v>161</v>
      </c>
      <c r="I28" s="1173" t="s">
        <v>162</v>
      </c>
      <c r="J28" s="1173" t="s">
        <v>163</v>
      </c>
      <c r="K28" s="1156" t="s">
        <v>164</v>
      </c>
      <c r="L28" s="1164"/>
      <c r="M28" s="1156" t="s">
        <v>165</v>
      </c>
      <c r="N28" s="1157"/>
      <c r="O28" s="1158" t="s">
        <v>166</v>
      </c>
      <c r="P28" s="1159"/>
    </row>
    <row r="29" spans="1:16" ht="16.149999999999999" customHeight="1">
      <c r="A29" s="1172"/>
      <c r="B29" s="1174"/>
      <c r="C29" s="1174"/>
      <c r="D29" s="1174"/>
      <c r="E29" s="1174"/>
      <c r="F29" s="1174"/>
      <c r="G29" s="1173"/>
      <c r="H29" s="1174"/>
      <c r="I29" s="1174"/>
      <c r="J29" s="1174"/>
      <c r="K29" s="90" t="s">
        <v>159</v>
      </c>
      <c r="L29" s="91" t="s">
        <v>167</v>
      </c>
      <c r="M29" s="90" t="s">
        <v>159</v>
      </c>
      <c r="N29" s="90" t="s">
        <v>167</v>
      </c>
      <c r="O29" s="1160"/>
      <c r="P29" s="1161"/>
    </row>
    <row r="30" spans="1:16" ht="18" customHeight="1">
      <c r="A30" s="92">
        <v>1</v>
      </c>
      <c r="B30" s="93" t="s">
        <v>716</v>
      </c>
      <c r="C30" s="93">
        <v>997222</v>
      </c>
      <c r="D30" s="97" t="s">
        <v>719</v>
      </c>
      <c r="E30" s="97">
        <v>1170</v>
      </c>
      <c r="F30" s="98">
        <f>+G30/E30</f>
        <v>4256.4102564102568</v>
      </c>
      <c r="G30" s="97">
        <v>4980000</v>
      </c>
      <c r="H30" s="97">
        <f>G30*2%</f>
        <v>99600</v>
      </c>
      <c r="I30" s="382">
        <v>0</v>
      </c>
      <c r="J30" s="97">
        <f t="shared" ref="J30" si="0">H30-I30</f>
        <v>99600</v>
      </c>
      <c r="K30" s="383">
        <v>0.09</v>
      </c>
      <c r="L30" s="649">
        <f>+J30*K30</f>
        <v>8964</v>
      </c>
      <c r="M30" s="383">
        <v>0.09</v>
      </c>
      <c r="N30" s="649">
        <f>+J30*M30</f>
        <v>8964</v>
      </c>
      <c r="O30" s="1162">
        <f t="shared" ref="O30" si="1">J30+L30+N30</f>
        <v>117528</v>
      </c>
      <c r="P30" s="1163"/>
    </row>
    <row r="31" spans="1:16" ht="18" customHeight="1">
      <c r="A31" s="92"/>
      <c r="B31" s="93"/>
      <c r="C31" s="93"/>
      <c r="D31" s="97"/>
      <c r="E31" s="93"/>
      <c r="F31" s="514"/>
      <c r="G31" s="97"/>
      <c r="H31" s="98"/>
      <c r="I31" s="382"/>
      <c r="J31" s="98"/>
      <c r="K31" s="383"/>
      <c r="L31" s="649"/>
      <c r="M31" s="383"/>
      <c r="N31" s="649"/>
      <c r="O31" s="1162"/>
      <c r="P31" s="1163"/>
    </row>
    <row r="32" spans="1:16" ht="18" customHeight="1">
      <c r="A32" s="92"/>
      <c r="B32" s="93"/>
      <c r="C32" s="93"/>
      <c r="D32" s="97"/>
      <c r="E32" s="97"/>
      <c r="F32" s="98"/>
      <c r="G32" s="97"/>
      <c r="H32" s="97"/>
      <c r="I32" s="97"/>
      <c r="J32" s="97"/>
      <c r="K32" s="383"/>
      <c r="L32" s="649"/>
      <c r="M32" s="383"/>
      <c r="N32" s="649"/>
      <c r="O32" s="1162"/>
      <c r="P32" s="1163"/>
    </row>
    <row r="33" spans="1:16" ht="18" customHeight="1">
      <c r="A33" s="92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648"/>
      <c r="M33" s="97"/>
      <c r="N33" s="97"/>
      <c r="O33" s="1154"/>
      <c r="P33" s="1155"/>
    </row>
    <row r="34" spans="1:16" ht="18" customHeight="1">
      <c r="A34" s="92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648"/>
      <c r="M34" s="97"/>
      <c r="N34" s="97"/>
      <c r="O34" s="1154"/>
      <c r="P34" s="1155"/>
    </row>
    <row r="35" spans="1:16" ht="18" customHeight="1">
      <c r="A35" s="92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648"/>
      <c r="M35" s="97"/>
      <c r="N35" s="97"/>
      <c r="O35" s="1154"/>
      <c r="P35" s="1155"/>
    </row>
    <row r="36" spans="1:16" ht="18" customHeight="1">
      <c r="A36" s="92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648"/>
      <c r="M36" s="97"/>
      <c r="N36" s="97"/>
      <c r="O36" s="1154"/>
      <c r="P36" s="1155"/>
    </row>
    <row r="37" spans="1:16" ht="18" customHeight="1">
      <c r="A37" s="92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648"/>
      <c r="M37" s="97"/>
      <c r="N37" s="97"/>
      <c r="O37" s="1154"/>
      <c r="P37" s="1155"/>
    </row>
    <row r="38" spans="1:16" ht="18" customHeight="1">
      <c r="A38" s="92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648"/>
      <c r="M38" s="97"/>
      <c r="N38" s="97"/>
      <c r="O38" s="1154"/>
      <c r="P38" s="1155"/>
    </row>
    <row r="39" spans="1:16" ht="18" customHeight="1">
      <c r="A39" s="92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648"/>
      <c r="M39" s="97"/>
      <c r="N39" s="97"/>
      <c r="O39" s="1154"/>
      <c r="P39" s="1155"/>
    </row>
    <row r="40" spans="1:16" ht="18" customHeight="1" thickBot="1">
      <c r="A40" s="101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650"/>
      <c r="M40" s="102"/>
      <c r="N40" s="102"/>
      <c r="O40" s="1140"/>
      <c r="P40" s="1141"/>
    </row>
    <row r="41" spans="1:16" ht="30" customHeight="1" thickBot="1">
      <c r="A41" s="1142" t="s">
        <v>166</v>
      </c>
      <c r="B41" s="1143"/>
      <c r="C41" s="1143"/>
      <c r="D41" s="1144"/>
      <c r="E41" s="104">
        <f t="shared" ref="E41:J41" si="2">SUM(E30:E40)</f>
        <v>1170</v>
      </c>
      <c r="F41" s="104">
        <f t="shared" si="2"/>
        <v>4256.4102564102568</v>
      </c>
      <c r="G41" s="104">
        <f t="shared" si="2"/>
        <v>4980000</v>
      </c>
      <c r="H41" s="104">
        <f t="shared" si="2"/>
        <v>99600</v>
      </c>
      <c r="I41" s="104">
        <f t="shared" si="2"/>
        <v>0</v>
      </c>
      <c r="J41" s="104">
        <f t="shared" si="2"/>
        <v>99600</v>
      </c>
      <c r="K41" s="513">
        <v>0.09</v>
      </c>
      <c r="L41" s="651">
        <f>SUM(L30:L40)</f>
        <v>8964</v>
      </c>
      <c r="M41" s="513">
        <v>0.09</v>
      </c>
      <c r="N41" s="108">
        <f>SUM(N30:N40)</f>
        <v>8964</v>
      </c>
      <c r="O41" s="1145">
        <f>SUM(O30:P40)</f>
        <v>117528</v>
      </c>
      <c r="P41" s="1146"/>
    </row>
    <row r="42" spans="1:16" ht="15.75" thickBot="1">
      <c r="A42" s="1147" t="s">
        <v>170</v>
      </c>
      <c r="B42" s="1148"/>
      <c r="C42" s="1148"/>
      <c r="D42" s="1148"/>
      <c r="E42" s="1148"/>
      <c r="F42" s="1148"/>
      <c r="G42" s="1148"/>
      <c r="H42" s="1148"/>
      <c r="I42" s="1148"/>
      <c r="J42" s="1148"/>
      <c r="K42" s="1149" t="s">
        <v>171</v>
      </c>
      <c r="L42" s="1150"/>
      <c r="M42" s="1150"/>
      <c r="N42" s="1151"/>
      <c r="O42" s="1152">
        <f>J41</f>
        <v>99600</v>
      </c>
      <c r="P42" s="1153"/>
    </row>
    <row r="43" spans="1:16">
      <c r="A43" s="1128" t="s">
        <v>803</v>
      </c>
      <c r="B43" s="1129"/>
      <c r="C43" s="1129"/>
      <c r="D43" s="1129"/>
      <c r="E43" s="1129"/>
      <c r="F43" s="1129"/>
      <c r="G43" s="1129"/>
      <c r="H43" s="1129"/>
      <c r="I43" s="1129"/>
      <c r="J43" s="1129"/>
      <c r="K43" s="1130" t="s">
        <v>173</v>
      </c>
      <c r="L43" s="1131"/>
      <c r="M43" s="1131"/>
      <c r="N43" s="1132"/>
      <c r="O43" s="1133">
        <f>L41</f>
        <v>8964</v>
      </c>
      <c r="P43" s="1134"/>
    </row>
    <row r="44" spans="1:16">
      <c r="A44" s="1118"/>
      <c r="B44" s="1119"/>
      <c r="C44" s="1119"/>
      <c r="D44" s="1119"/>
      <c r="E44" s="1119"/>
      <c r="F44" s="1119"/>
      <c r="G44" s="1119"/>
      <c r="H44" s="1119"/>
      <c r="I44" s="1119"/>
      <c r="J44" s="1119"/>
      <c r="K44" s="1130" t="s">
        <v>174</v>
      </c>
      <c r="L44" s="1131"/>
      <c r="M44" s="1131"/>
      <c r="N44" s="1132"/>
      <c r="O44" s="1133">
        <f>N41</f>
        <v>8964</v>
      </c>
      <c r="P44" s="1134"/>
    </row>
    <row r="45" spans="1:16">
      <c r="A45" s="1118"/>
      <c r="B45" s="1119"/>
      <c r="C45" s="1119"/>
      <c r="D45" s="1119"/>
      <c r="E45" s="1119"/>
      <c r="F45" s="1119"/>
      <c r="G45" s="1119"/>
      <c r="H45" s="1119"/>
      <c r="I45" s="1119"/>
      <c r="J45" s="1119"/>
      <c r="K45" s="1130" t="s">
        <v>175</v>
      </c>
      <c r="L45" s="1131"/>
      <c r="M45" s="1131"/>
      <c r="N45" s="1132"/>
      <c r="O45" s="1133">
        <f>O43+O44</f>
        <v>17928</v>
      </c>
      <c r="P45" s="1134"/>
    </row>
    <row r="46" spans="1:16" ht="15.75" thickBot="1">
      <c r="A46" s="1092"/>
      <c r="B46" s="1093"/>
      <c r="C46" s="1093"/>
      <c r="D46" s="1093"/>
      <c r="E46" s="1093"/>
      <c r="F46" s="1093"/>
      <c r="G46" s="1119"/>
      <c r="H46" s="1119"/>
      <c r="I46" s="1119"/>
      <c r="J46" s="1119"/>
      <c r="K46" s="1135" t="s">
        <v>176</v>
      </c>
      <c r="L46" s="1136"/>
      <c r="M46" s="1136"/>
      <c r="N46" s="1137"/>
      <c r="O46" s="1138">
        <f>O42+O45</f>
        <v>117528</v>
      </c>
      <c r="P46" s="1139"/>
    </row>
    <row r="47" spans="1:16" ht="15.75" thickBot="1">
      <c r="A47" s="1096" t="s">
        <v>177</v>
      </c>
      <c r="B47" s="1097"/>
      <c r="C47" s="1097"/>
      <c r="D47" s="1097"/>
      <c r="E47" s="1097"/>
      <c r="F47" s="1097"/>
      <c r="G47" s="652"/>
      <c r="H47" s="1098"/>
      <c r="I47" s="1099"/>
      <c r="J47" s="1100"/>
      <c r="K47" s="1105" t="s">
        <v>178</v>
      </c>
      <c r="L47" s="1105"/>
      <c r="M47" s="1105"/>
      <c r="N47" s="1106"/>
      <c r="O47" s="1107">
        <f>IF(I18="Y",SUM(O43:P44),0)</f>
        <v>0</v>
      </c>
      <c r="P47" s="1108"/>
    </row>
    <row r="48" spans="1:16" ht="16.149999999999999" customHeight="1">
      <c r="A48" s="1109" t="s">
        <v>179</v>
      </c>
      <c r="B48" s="1110"/>
      <c r="C48" s="1110"/>
      <c r="D48" s="1110"/>
      <c r="E48" s="1110"/>
      <c r="F48" s="1110"/>
      <c r="G48" s="1111"/>
      <c r="H48" s="1101"/>
      <c r="I48" s="1102"/>
      <c r="J48" s="1103"/>
      <c r="K48" s="1112" t="s">
        <v>180</v>
      </c>
      <c r="L48" s="1113"/>
      <c r="M48" s="1113"/>
      <c r="N48" s="1113"/>
      <c r="O48" s="1113"/>
      <c r="P48" s="1114"/>
    </row>
    <row r="49" spans="1:16" ht="16.149999999999999" customHeight="1" thickBot="1">
      <c r="A49" s="1115" t="s">
        <v>181</v>
      </c>
      <c r="B49" s="1116"/>
      <c r="C49" s="1116"/>
      <c r="D49" s="1116"/>
      <c r="E49" s="1116"/>
      <c r="F49" s="1116"/>
      <c r="G49" s="1117"/>
      <c r="H49" s="1101"/>
      <c r="I49" s="1102"/>
      <c r="J49" s="1103"/>
      <c r="K49" s="1118" t="s">
        <v>182</v>
      </c>
      <c r="L49" s="1119"/>
      <c r="M49" s="1119"/>
      <c r="N49" s="1119"/>
      <c r="O49" s="1119"/>
      <c r="P49" s="1120"/>
    </row>
    <row r="50" spans="1:16" ht="16.149999999999999" customHeight="1">
      <c r="A50" s="1121" t="s">
        <v>183</v>
      </c>
      <c r="B50" s="1122"/>
      <c r="C50" s="1122"/>
      <c r="D50" s="1122"/>
      <c r="E50" s="1122"/>
      <c r="F50" s="1122"/>
      <c r="G50" s="653"/>
      <c r="H50" s="1104"/>
      <c r="I50" s="1102"/>
      <c r="J50" s="1103"/>
      <c r="K50" s="1125"/>
      <c r="L50" s="1126"/>
      <c r="M50" s="1126"/>
      <c r="N50" s="1126"/>
      <c r="O50" s="1126"/>
      <c r="P50" s="1127"/>
    </row>
    <row r="51" spans="1:16" ht="16.149999999999999" customHeight="1">
      <c r="A51" s="1121"/>
      <c r="B51" s="1122"/>
      <c r="C51" s="1122"/>
      <c r="D51" s="1122"/>
      <c r="E51" s="1122"/>
      <c r="F51" s="1122"/>
      <c r="G51" s="653"/>
      <c r="H51" s="1104"/>
      <c r="I51" s="1102"/>
      <c r="J51" s="1103"/>
      <c r="K51" s="1125"/>
      <c r="L51" s="1126"/>
      <c r="M51" s="1126"/>
      <c r="N51" s="1126"/>
      <c r="O51" s="1126"/>
      <c r="P51" s="1127"/>
    </row>
    <row r="52" spans="1:16" ht="16.149999999999999" customHeight="1">
      <c r="A52" s="1121"/>
      <c r="B52" s="1122"/>
      <c r="C52" s="1122"/>
      <c r="D52" s="1122"/>
      <c r="E52" s="1122"/>
      <c r="F52" s="1122"/>
      <c r="G52" s="653"/>
      <c r="H52" s="1104"/>
      <c r="I52" s="1102"/>
      <c r="J52" s="1103"/>
      <c r="K52" s="1125"/>
      <c r="L52" s="1126"/>
      <c r="M52" s="1126"/>
      <c r="N52" s="1126"/>
      <c r="O52" s="1126"/>
      <c r="P52" s="1127"/>
    </row>
    <row r="53" spans="1:16" ht="16.149999999999999" customHeight="1">
      <c r="A53" s="1121"/>
      <c r="B53" s="1122"/>
      <c r="C53" s="1122"/>
      <c r="D53" s="1122"/>
      <c r="E53" s="1122"/>
      <c r="F53" s="1122"/>
      <c r="G53" s="653"/>
      <c r="H53" s="1104"/>
      <c r="I53" s="1102"/>
      <c r="J53" s="1103"/>
      <c r="K53" s="1125"/>
      <c r="L53" s="1126"/>
      <c r="M53" s="1126"/>
      <c r="N53" s="1126"/>
      <c r="O53" s="1126"/>
      <c r="P53" s="1127"/>
    </row>
    <row r="54" spans="1:16" ht="16.149999999999999" customHeight="1" thickBot="1">
      <c r="A54" s="1123"/>
      <c r="B54" s="1124"/>
      <c r="C54" s="1124"/>
      <c r="D54" s="1124"/>
      <c r="E54" s="1124"/>
      <c r="F54" s="1124"/>
      <c r="G54" s="654"/>
      <c r="H54" s="1092" t="s">
        <v>184</v>
      </c>
      <c r="I54" s="1093"/>
      <c r="J54" s="1094"/>
      <c r="K54" s="1092" t="s">
        <v>185</v>
      </c>
      <c r="L54" s="1093"/>
      <c r="M54" s="1093"/>
      <c r="N54" s="1093"/>
      <c r="O54" s="1093"/>
      <c r="P54" s="1094"/>
    </row>
    <row r="60" spans="1:16" ht="26.25">
      <c r="D60" s="1095"/>
      <c r="E60" s="1095"/>
      <c r="F60" s="1095"/>
      <c r="G60" s="1095"/>
      <c r="H60" s="1095"/>
      <c r="I60" s="1095"/>
      <c r="J60" s="1095"/>
    </row>
  </sheetData>
  <mergeCells count="75">
    <mergeCell ref="H54:J54"/>
    <mergeCell ref="K54:P54"/>
    <mergeCell ref="D60:J60"/>
    <mergeCell ref="A47:F47"/>
    <mergeCell ref="H47:J53"/>
    <mergeCell ref="K47:N47"/>
    <mergeCell ref="O47:P47"/>
    <mergeCell ref="A48:G48"/>
    <mergeCell ref="K48:P48"/>
    <mergeCell ref="A49:G49"/>
    <mergeCell ref="K49:P49"/>
    <mergeCell ref="A50:F54"/>
    <mergeCell ref="K50:P53"/>
    <mergeCell ref="A43:J46"/>
    <mergeCell ref="K43:N43"/>
    <mergeCell ref="O43:P43"/>
    <mergeCell ref="K44:N44"/>
    <mergeCell ref="O44:P44"/>
    <mergeCell ref="K45:N45"/>
    <mergeCell ref="O45:P45"/>
    <mergeCell ref="K46:N46"/>
    <mergeCell ref="O46:P46"/>
    <mergeCell ref="O40:P40"/>
    <mergeCell ref="A41:D41"/>
    <mergeCell ref="O41:P41"/>
    <mergeCell ref="A42:J42"/>
    <mergeCell ref="K42:N42"/>
    <mergeCell ref="O42:P42"/>
    <mergeCell ref="O39:P39"/>
    <mergeCell ref="M28:N28"/>
    <mergeCell ref="O28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K28:L28"/>
    <mergeCell ref="A25:I25"/>
    <mergeCell ref="J25:P25"/>
    <mergeCell ref="A26:F26"/>
    <mergeCell ref="J26:N26"/>
    <mergeCell ref="A27:P27"/>
    <mergeCell ref="A28:A29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A23:I24"/>
    <mergeCell ref="J23:P24"/>
    <mergeCell ref="A17:I17"/>
    <mergeCell ref="J17:P17"/>
    <mergeCell ref="A18:H18"/>
    <mergeCell ref="J18:P18"/>
    <mergeCell ref="A19:F19"/>
    <mergeCell ref="J19:P19"/>
    <mergeCell ref="A20:P20"/>
    <mergeCell ref="A21:I21"/>
    <mergeCell ref="J21:P21"/>
    <mergeCell ref="A22:I22"/>
    <mergeCell ref="J22:P22"/>
    <mergeCell ref="A10:P11"/>
    <mergeCell ref="A12:P12"/>
    <mergeCell ref="A13:P13"/>
    <mergeCell ref="A14:P15"/>
    <mergeCell ref="A16:I16"/>
    <mergeCell ref="J16:P16"/>
  </mergeCells>
  <pageMargins left="0.17716535433070868" right="0.11811023622047245" top="0.47244094488188981" bottom="0.31496062992125984" header="0.31496062992125984" footer="0.31496062992125984"/>
  <pageSetup paperSize="9" scale="75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B2:W50"/>
  <sheetViews>
    <sheetView workbookViewId="0">
      <selection activeCell="W50" sqref="W50"/>
    </sheetView>
  </sheetViews>
  <sheetFormatPr defaultRowHeight="15"/>
  <cols>
    <col min="1" max="1" width="1.140625" customWidth="1"/>
    <col min="2" max="2" width="12" customWidth="1"/>
    <col min="9" max="9" width="12.42578125" customWidth="1"/>
    <col min="10" max="10" width="13.5703125" style="217" customWidth="1"/>
    <col min="11" max="11" width="11.140625" customWidth="1"/>
    <col min="12" max="12" width="10.5703125" customWidth="1"/>
    <col min="13" max="13" width="8.140625" customWidth="1"/>
    <col min="14" max="14" width="0.140625" customWidth="1"/>
  </cols>
  <sheetData>
    <row r="2" spans="2:13" ht="15.75" thickBot="1">
      <c r="B2" s="1169"/>
      <c r="C2" s="1169"/>
      <c r="D2" s="1169"/>
      <c r="E2" s="1169"/>
      <c r="F2" s="1169"/>
      <c r="G2" s="1169"/>
      <c r="H2" s="1169"/>
      <c r="I2" s="1169"/>
      <c r="J2" s="1169"/>
      <c r="K2" s="1169"/>
      <c r="L2" s="1169"/>
    </row>
    <row r="3" spans="2:13" ht="21" thickBot="1">
      <c r="B3" s="1306" t="s">
        <v>360</v>
      </c>
      <c r="C3" s="1307"/>
      <c r="D3" s="1307"/>
      <c r="E3" s="1307"/>
      <c r="F3" s="1307"/>
      <c r="G3" s="1307"/>
      <c r="H3" s="1307"/>
      <c r="I3" s="1307"/>
      <c r="J3" s="1307"/>
      <c r="K3" s="1307"/>
      <c r="L3" s="1308"/>
      <c r="M3" s="192"/>
    </row>
    <row r="4" spans="2:13" ht="14.45" customHeight="1">
      <c r="B4" s="1309" t="s">
        <v>361</v>
      </c>
      <c r="C4" s="1304"/>
      <c r="D4" s="1304"/>
      <c r="E4" s="1304"/>
      <c r="F4" s="1304"/>
      <c r="G4" s="1304"/>
      <c r="H4" s="1304"/>
      <c r="I4" s="1304"/>
      <c r="J4" s="1304"/>
      <c r="K4" s="1304"/>
      <c r="L4" s="1305"/>
      <c r="M4" s="192"/>
    </row>
    <row r="5" spans="2:13">
      <c r="B5" s="1303" t="s">
        <v>362</v>
      </c>
      <c r="C5" s="1304"/>
      <c r="D5" s="1304"/>
      <c r="E5" s="1304"/>
      <c r="F5" s="1304"/>
      <c r="G5" s="1304"/>
      <c r="H5" s="1304"/>
      <c r="I5" s="1304"/>
      <c r="J5" s="1304"/>
      <c r="K5" s="1304"/>
      <c r="L5" s="1305"/>
      <c r="M5" s="192"/>
    </row>
    <row r="6" spans="2:13">
      <c r="B6" s="1303" t="s">
        <v>363</v>
      </c>
      <c r="C6" s="1304"/>
      <c r="D6" s="1304"/>
      <c r="E6" s="1304"/>
      <c r="F6" s="1304"/>
      <c r="G6" s="1304"/>
      <c r="H6" s="1304"/>
      <c r="I6" s="1304"/>
      <c r="J6" s="1304"/>
      <c r="K6" s="1304"/>
      <c r="L6" s="1305"/>
      <c r="M6" s="192"/>
    </row>
    <row r="7" spans="2:13" ht="15.75" thickBot="1">
      <c r="B7" s="1303" t="s">
        <v>364</v>
      </c>
      <c r="C7" s="1304"/>
      <c r="D7" s="1304"/>
      <c r="E7" s="1304"/>
      <c r="F7" s="1304"/>
      <c r="G7" s="1304"/>
      <c r="H7" s="1304"/>
      <c r="I7" s="1304"/>
      <c r="J7" s="1304"/>
      <c r="K7" s="1304"/>
      <c r="L7" s="1305"/>
      <c r="M7" s="192"/>
    </row>
    <row r="8" spans="2:13" ht="24" thickBot="1">
      <c r="B8" s="1290" t="s">
        <v>365</v>
      </c>
      <c r="C8" s="1291"/>
      <c r="D8" s="1291"/>
      <c r="E8" s="1291"/>
      <c r="F8" s="1291"/>
      <c r="G8" s="1291"/>
      <c r="H8" s="1291"/>
      <c r="I8" s="1291"/>
      <c r="J8" s="1291"/>
      <c r="K8" s="1291"/>
      <c r="L8" s="1292"/>
      <c r="M8" s="192"/>
    </row>
    <row r="9" spans="2:13" ht="15.75" thickBot="1">
      <c r="B9" s="193" t="s">
        <v>814</v>
      </c>
      <c r="C9" s="194"/>
      <c r="D9" s="195"/>
      <c r="E9" s="195"/>
      <c r="F9" s="195"/>
      <c r="G9" s="195"/>
      <c r="H9" s="195"/>
      <c r="I9" s="195"/>
      <c r="J9" s="196" t="s">
        <v>813</v>
      </c>
      <c r="K9" s="195"/>
      <c r="L9" s="197"/>
      <c r="M9" s="192"/>
    </row>
    <row r="10" spans="2:13">
      <c r="B10" s="198"/>
      <c r="C10" s="199"/>
      <c r="D10" s="199"/>
      <c r="E10" s="199"/>
      <c r="F10" s="199"/>
      <c r="G10" s="199"/>
      <c r="H10" s="199"/>
      <c r="I10" s="199"/>
      <c r="J10" s="200"/>
      <c r="K10" s="199"/>
      <c r="L10" s="201"/>
      <c r="M10" s="192"/>
    </row>
    <row r="11" spans="2:13">
      <c r="B11" s="202" t="s">
        <v>366</v>
      </c>
      <c r="C11" s="203"/>
      <c r="D11" s="203"/>
      <c r="E11" s="199"/>
      <c r="F11" s="199"/>
      <c r="G11" s="203" t="s">
        <v>557</v>
      </c>
      <c r="H11" s="199"/>
      <c r="I11" s="199"/>
      <c r="J11" s="200"/>
      <c r="K11" s="199"/>
      <c r="L11" s="201"/>
      <c r="M11" s="192"/>
    </row>
    <row r="12" spans="2:13">
      <c r="B12" s="202" t="s">
        <v>368</v>
      </c>
      <c r="C12" s="199"/>
      <c r="D12" s="199"/>
      <c r="E12" s="199"/>
      <c r="F12" s="204"/>
      <c r="G12" s="203" t="s">
        <v>369</v>
      </c>
      <c r="H12" s="199"/>
      <c r="I12" s="199"/>
      <c r="J12" s="200"/>
      <c r="K12" s="199"/>
      <c r="L12" s="201"/>
      <c r="M12" s="1293"/>
    </row>
    <row r="13" spans="2:13">
      <c r="B13" s="198"/>
      <c r="C13" s="199"/>
      <c r="D13" s="199"/>
      <c r="E13" s="199"/>
      <c r="F13" s="204"/>
      <c r="G13" s="205" t="s">
        <v>370</v>
      </c>
      <c r="H13" s="203"/>
      <c r="I13" s="203"/>
      <c r="J13" s="206"/>
      <c r="K13" s="199"/>
      <c r="L13" s="201"/>
      <c r="M13" s="1293"/>
    </row>
    <row r="14" spans="2:13" ht="15.75" thickBot="1">
      <c r="B14" s="202" t="s">
        <v>371</v>
      </c>
      <c r="C14" s="199"/>
      <c r="D14" s="199"/>
      <c r="E14" s="199"/>
      <c r="F14" s="204"/>
      <c r="G14" s="205" t="s">
        <v>556</v>
      </c>
      <c r="H14" s="199"/>
      <c r="I14" s="199"/>
      <c r="J14" s="200"/>
      <c r="K14" s="199"/>
      <c r="L14" s="201"/>
      <c r="M14" s="1293"/>
    </row>
    <row r="15" spans="2:13">
      <c r="B15" s="207"/>
      <c r="C15" s="208"/>
      <c r="D15" s="208"/>
      <c r="E15" s="208"/>
      <c r="F15" s="208"/>
      <c r="G15" s="208"/>
      <c r="H15" s="209"/>
      <c r="I15" s="209"/>
      <c r="J15" s="210"/>
      <c r="K15" s="209"/>
      <c r="L15" s="665"/>
      <c r="M15" s="1293"/>
    </row>
    <row r="16" spans="2:13">
      <c r="B16" s="212" t="s">
        <v>373</v>
      </c>
      <c r="C16" s="669"/>
      <c r="D16" s="214"/>
      <c r="E16" s="669" t="s">
        <v>374</v>
      </c>
      <c r="F16" s="214"/>
      <c r="G16" s="214"/>
      <c r="H16" s="669" t="s">
        <v>375</v>
      </c>
      <c r="J16" s="669" t="s">
        <v>376</v>
      </c>
      <c r="L16" s="667"/>
      <c r="M16" s="1293"/>
    </row>
    <row r="17" spans="2:13">
      <c r="B17" s="212" t="s">
        <v>377</v>
      </c>
      <c r="C17" s="214"/>
      <c r="D17" s="214"/>
      <c r="E17" s="669" t="s">
        <v>558</v>
      </c>
      <c r="F17" s="214"/>
      <c r="G17" s="214"/>
      <c r="H17" s="216" t="s">
        <v>379</v>
      </c>
      <c r="I17" s="214"/>
      <c r="K17" s="669" t="s">
        <v>380</v>
      </c>
      <c r="L17" s="667"/>
      <c r="M17" s="192"/>
    </row>
    <row r="18" spans="2:13">
      <c r="B18" s="212" t="s">
        <v>381</v>
      </c>
      <c r="C18" s="214"/>
      <c r="D18" s="214"/>
      <c r="E18" s="669" t="s">
        <v>382</v>
      </c>
      <c r="F18" s="214"/>
      <c r="G18" s="214"/>
      <c r="I18" s="214"/>
      <c r="J18" s="663"/>
      <c r="L18" s="667"/>
      <c r="M18" s="192"/>
    </row>
    <row r="19" spans="2:13">
      <c r="B19" s="219" t="s">
        <v>383</v>
      </c>
      <c r="C19" s="61"/>
      <c r="D19" s="61"/>
      <c r="E19" s="61"/>
      <c r="F19" s="61"/>
      <c r="G19" s="61"/>
      <c r="H19" s="61"/>
      <c r="I19" s="61"/>
      <c r="J19" s="660"/>
      <c r="K19" s="61"/>
      <c r="L19" s="62"/>
      <c r="M19" s="192"/>
    </row>
    <row r="20" spans="2:13">
      <c r="B20" s="60" t="s">
        <v>384</v>
      </c>
      <c r="C20" s="61"/>
      <c r="D20" s="61"/>
      <c r="E20" s="61"/>
      <c r="F20" s="61"/>
      <c r="G20" s="61"/>
      <c r="H20" s="61"/>
      <c r="I20" s="669" t="s">
        <v>385</v>
      </c>
      <c r="J20" s="660"/>
      <c r="K20" s="61"/>
      <c r="L20" s="62"/>
      <c r="M20" s="192"/>
    </row>
    <row r="21" spans="2:13" ht="15.75" thickBot="1">
      <c r="B21" s="220"/>
      <c r="C21" s="221"/>
      <c r="D21" s="221"/>
      <c r="E21" s="221"/>
      <c r="F21" s="221"/>
      <c r="G21" s="221"/>
      <c r="H21" s="221"/>
      <c r="I21" s="221"/>
      <c r="J21" s="661"/>
      <c r="K21" s="221"/>
      <c r="L21" s="222"/>
      <c r="M21" s="192"/>
    </row>
    <row r="22" spans="2:13">
      <c r="B22" s="1294" t="s">
        <v>386</v>
      </c>
      <c r="C22" s="1296" t="s">
        <v>321</v>
      </c>
      <c r="D22" s="1297"/>
      <c r="E22" s="1297"/>
      <c r="F22" s="1297"/>
      <c r="G22" s="1297"/>
      <c r="H22" s="1297"/>
      <c r="I22" s="1297"/>
      <c r="J22" s="1300" t="s">
        <v>387</v>
      </c>
      <c r="K22" s="1301" t="s">
        <v>167</v>
      </c>
      <c r="L22" s="1302"/>
      <c r="M22" s="192"/>
    </row>
    <row r="23" spans="2:13" ht="15.75" thickBot="1">
      <c r="B23" s="1295"/>
      <c r="C23" s="1298"/>
      <c r="D23" s="1299"/>
      <c r="E23" s="1299"/>
      <c r="F23" s="1299"/>
      <c r="G23" s="1299"/>
      <c r="H23" s="1299"/>
      <c r="I23" s="1299"/>
      <c r="J23" s="1295"/>
      <c r="K23" s="1301"/>
      <c r="L23" s="1302"/>
      <c r="M23" s="192"/>
    </row>
    <row r="24" spans="2:13">
      <c r="B24" s="223"/>
      <c r="C24" s="214"/>
      <c r="D24" s="214"/>
      <c r="E24" s="214"/>
      <c r="F24" s="214"/>
      <c r="G24" s="214"/>
      <c r="H24" s="214"/>
      <c r="I24" s="214"/>
      <c r="J24" s="224"/>
      <c r="K24" s="664"/>
      <c r="L24" s="665"/>
      <c r="M24" s="192"/>
    </row>
    <row r="25" spans="2:13">
      <c r="B25" s="224">
        <v>1</v>
      </c>
      <c r="C25" s="1280" t="s">
        <v>388</v>
      </c>
      <c r="D25" s="1281"/>
      <c r="E25" s="1281"/>
      <c r="F25" s="214"/>
      <c r="G25" s="214"/>
      <c r="H25" s="214"/>
      <c r="I25" s="214"/>
      <c r="J25" s="224"/>
      <c r="K25" s="1282"/>
      <c r="L25" s="1283"/>
      <c r="M25" s="192"/>
    </row>
    <row r="26" spans="2:13">
      <c r="B26" s="223"/>
      <c r="C26" s="212" t="s">
        <v>815</v>
      </c>
      <c r="D26" s="669"/>
      <c r="E26" s="214"/>
      <c r="F26" s="214"/>
      <c r="G26" s="214"/>
      <c r="H26" s="214"/>
      <c r="I26" s="214"/>
      <c r="J26" s="224"/>
      <c r="K26" s="1282"/>
      <c r="L26" s="1283"/>
      <c r="M26" s="192"/>
    </row>
    <row r="27" spans="2:13">
      <c r="B27" s="223"/>
      <c r="C27" s="1284" t="s">
        <v>562</v>
      </c>
      <c r="D27" s="1285"/>
      <c r="E27" s="1285"/>
      <c r="F27" s="1285"/>
      <c r="G27" s="1285"/>
      <c r="H27" s="1285"/>
      <c r="I27" s="1286"/>
      <c r="J27" s="224"/>
      <c r="K27" s="1282"/>
      <c r="L27" s="1283"/>
      <c r="M27" s="192"/>
    </row>
    <row r="28" spans="2:13">
      <c r="B28" s="223"/>
      <c r="C28" s="1284" t="s">
        <v>776</v>
      </c>
      <c r="D28" s="1285"/>
      <c r="E28" s="1285"/>
      <c r="F28" s="1285"/>
      <c r="G28" s="1285"/>
      <c r="H28" s="1285"/>
      <c r="I28" s="1286"/>
      <c r="J28" s="224"/>
      <c r="K28" s="1282"/>
      <c r="L28" s="1283"/>
      <c r="M28" s="192"/>
    </row>
    <row r="29" spans="2:13">
      <c r="B29" s="223"/>
      <c r="C29" s="1284" t="s">
        <v>818</v>
      </c>
      <c r="D29" s="1285"/>
      <c r="E29" s="1285"/>
      <c r="F29" s="1285"/>
      <c r="G29" s="1285"/>
      <c r="H29" s="1285"/>
      <c r="I29" s="1286"/>
      <c r="J29" s="224"/>
      <c r="K29" s="666"/>
      <c r="L29" s="667"/>
      <c r="M29" s="192"/>
    </row>
    <row r="30" spans="2:13">
      <c r="B30" s="223"/>
      <c r="C30" s="669" t="s">
        <v>819</v>
      </c>
      <c r="D30" s="669"/>
      <c r="E30" s="214"/>
      <c r="F30" s="214"/>
      <c r="G30" s="214"/>
      <c r="H30" s="214"/>
      <c r="I30" s="214"/>
      <c r="J30" s="224"/>
      <c r="K30" s="1282"/>
      <c r="L30" s="1283"/>
      <c r="M30" s="192"/>
    </row>
    <row r="31" spans="2:13">
      <c r="B31" s="223"/>
      <c r="C31" s="1284" t="s">
        <v>816</v>
      </c>
      <c r="D31" s="1285"/>
      <c r="E31" s="1285"/>
      <c r="F31" s="1285"/>
      <c r="G31" s="1285"/>
      <c r="H31" s="1285"/>
      <c r="I31" s="1286"/>
      <c r="J31" s="224"/>
      <c r="K31" s="1271">
        <f>4450164*2%</f>
        <v>89003.28</v>
      </c>
      <c r="L31" s="1272"/>
      <c r="M31" s="192"/>
    </row>
    <row r="32" spans="2:13" ht="15.75" thickBot="1">
      <c r="B32" s="223"/>
      <c r="C32" s="228" t="s">
        <v>389</v>
      </c>
      <c r="D32" s="228"/>
      <c r="E32" s="214"/>
      <c r="F32" s="214"/>
      <c r="G32" s="214"/>
      <c r="H32" s="214"/>
      <c r="I32" s="214"/>
      <c r="J32" s="229">
        <v>0.02</v>
      </c>
      <c r="K32" s="220"/>
      <c r="L32" s="222"/>
      <c r="M32" s="192"/>
    </row>
    <row r="33" spans="2:23" ht="15.75" thickBot="1">
      <c r="B33" s="223"/>
      <c r="E33" s="214"/>
      <c r="F33" s="214"/>
      <c r="G33" s="214"/>
      <c r="H33" s="1287" t="s">
        <v>390</v>
      </c>
      <c r="I33" s="1287"/>
      <c r="J33" s="224"/>
      <c r="K33" s="1288">
        <f>K31</f>
        <v>89003.28</v>
      </c>
      <c r="L33" s="1289"/>
      <c r="M33" s="192"/>
    </row>
    <row r="34" spans="2:23" ht="11.25" customHeight="1">
      <c r="B34" s="223"/>
      <c r="C34" s="214"/>
      <c r="D34" s="214"/>
      <c r="E34" s="214"/>
      <c r="F34" s="214"/>
      <c r="G34" s="214"/>
      <c r="H34" s="214"/>
      <c r="I34" s="214"/>
      <c r="J34" s="224"/>
      <c r="K34" s="1278"/>
      <c r="L34" s="1279"/>
      <c r="M34" s="192"/>
      <c r="S34" s="61"/>
      <c r="T34" s="61"/>
      <c r="U34" s="61"/>
      <c r="V34" s="61"/>
      <c r="W34" s="61"/>
    </row>
    <row r="35" spans="2:23">
      <c r="B35" s="223"/>
      <c r="C35" s="212" t="s">
        <v>391</v>
      </c>
      <c r="D35" s="669"/>
      <c r="E35" s="669"/>
      <c r="F35" s="214"/>
      <c r="G35" s="214"/>
      <c r="H35" s="214"/>
      <c r="I35" s="214"/>
      <c r="J35" s="230"/>
      <c r="K35" s="214"/>
      <c r="L35" s="667"/>
      <c r="M35" s="192"/>
      <c r="N35" s="669"/>
      <c r="O35" s="669"/>
      <c r="P35" s="214"/>
      <c r="Q35" s="214"/>
      <c r="R35" s="214"/>
      <c r="S35" s="214"/>
      <c r="T35" s="231"/>
      <c r="U35" s="214"/>
      <c r="V35" s="214"/>
      <c r="W35" s="61"/>
    </row>
    <row r="36" spans="2:23">
      <c r="B36" s="223"/>
      <c r="C36" s="666" t="s">
        <v>564</v>
      </c>
      <c r="D36" s="214"/>
      <c r="E36" s="214"/>
      <c r="F36" s="214"/>
      <c r="H36" s="214"/>
      <c r="I36" s="214"/>
      <c r="J36" s="232">
        <v>0.09</v>
      </c>
      <c r="K36" s="1271">
        <f>+K31*9%</f>
        <v>8010.2951999999996</v>
      </c>
      <c r="L36" s="1272"/>
      <c r="M36" s="192"/>
      <c r="N36" s="214"/>
      <c r="O36" s="214"/>
      <c r="P36" s="214"/>
      <c r="R36" s="214"/>
      <c r="S36" s="214"/>
      <c r="T36" s="231"/>
      <c r="U36" s="1273"/>
      <c r="V36" s="1273"/>
      <c r="W36" s="61"/>
    </row>
    <row r="37" spans="2:23">
      <c r="B37" s="223"/>
      <c r="C37" s="666" t="s">
        <v>565</v>
      </c>
      <c r="D37" s="214"/>
      <c r="E37" s="214"/>
      <c r="F37" s="214"/>
      <c r="H37" s="214"/>
      <c r="I37" s="214"/>
      <c r="J37" s="232">
        <v>0.09</v>
      </c>
      <c r="K37" s="1271">
        <f>+K31*9%</f>
        <v>8010.2951999999996</v>
      </c>
      <c r="L37" s="1272"/>
      <c r="M37" s="192"/>
      <c r="N37" s="214"/>
      <c r="O37" s="214"/>
      <c r="P37" s="214"/>
      <c r="R37" s="214"/>
      <c r="S37" s="214"/>
      <c r="T37" s="231"/>
      <c r="U37" s="663"/>
      <c r="V37" s="663"/>
      <c r="W37" s="61"/>
    </row>
    <row r="38" spans="2:23" ht="15.75" thickBot="1">
      <c r="B38" s="223"/>
      <c r="C38" s="666" t="s">
        <v>650</v>
      </c>
      <c r="D38" s="214"/>
      <c r="E38" s="214"/>
      <c r="F38" s="214"/>
      <c r="H38" s="214"/>
      <c r="I38" s="214"/>
      <c r="J38" s="232">
        <v>0.18</v>
      </c>
      <c r="K38" s="1271" t="s">
        <v>102</v>
      </c>
      <c r="L38" s="1272"/>
      <c r="M38" s="192"/>
      <c r="N38" s="214"/>
      <c r="O38" s="214"/>
      <c r="P38" s="214"/>
      <c r="R38" s="214"/>
      <c r="S38" s="214"/>
      <c r="T38" s="231"/>
      <c r="U38" s="1273"/>
      <c r="V38" s="1273"/>
      <c r="W38" s="61"/>
    </row>
    <row r="39" spans="2:23" ht="15.75" thickBot="1">
      <c r="B39" s="223"/>
      <c r="C39" s="214"/>
      <c r="D39" s="214"/>
      <c r="E39" s="214"/>
      <c r="F39" s="214"/>
      <c r="G39" s="214"/>
      <c r="H39" s="214"/>
      <c r="I39" s="214"/>
      <c r="J39" s="224"/>
      <c r="K39" s="1276">
        <f>+K36+K37</f>
        <v>16020.590399999999</v>
      </c>
      <c r="L39" s="1277"/>
      <c r="M39" s="192"/>
      <c r="N39" s="214"/>
      <c r="O39" s="214"/>
      <c r="P39" s="214"/>
      <c r="Q39" s="214"/>
      <c r="R39" s="214"/>
      <c r="S39" s="214"/>
      <c r="T39" s="663"/>
      <c r="U39" s="1273"/>
      <c r="V39" s="1273"/>
      <c r="W39" s="61"/>
    </row>
    <row r="40" spans="2:23">
      <c r="B40" s="664"/>
      <c r="C40" s="1257" t="s">
        <v>393</v>
      </c>
      <c r="D40" s="1258"/>
      <c r="E40" s="1258"/>
      <c r="F40" s="1258"/>
      <c r="G40" s="1258"/>
      <c r="H40" s="1258"/>
      <c r="I40" s="1258"/>
      <c r="J40" s="233"/>
      <c r="K40" s="1261">
        <f>+K33+K39</f>
        <v>105023.8704</v>
      </c>
      <c r="L40" s="1262"/>
      <c r="M40" s="192"/>
      <c r="S40" s="61"/>
      <c r="T40" s="61"/>
      <c r="U40" s="61"/>
      <c r="V40" s="61"/>
      <c r="W40" s="61"/>
    </row>
    <row r="41" spans="2:23" ht="15.75" thickBot="1">
      <c r="B41" s="234"/>
      <c r="C41" s="1259"/>
      <c r="D41" s="1260"/>
      <c r="E41" s="1260"/>
      <c r="F41" s="1260"/>
      <c r="G41" s="1260"/>
      <c r="H41" s="1260"/>
      <c r="I41" s="1260"/>
      <c r="J41" s="235"/>
      <c r="K41" s="1263"/>
      <c r="L41" s="1264"/>
      <c r="M41" s="192"/>
    </row>
    <row r="42" spans="2:23" ht="21.6" customHeight="1" thickBot="1">
      <c r="B42" s="1265" t="s">
        <v>817</v>
      </c>
      <c r="C42" s="1266"/>
      <c r="D42" s="1266"/>
      <c r="E42" s="1266"/>
      <c r="F42" s="1266"/>
      <c r="G42" s="1266"/>
      <c r="H42" s="1266"/>
      <c r="I42" s="1266"/>
      <c r="J42" s="1266"/>
      <c r="K42" s="1266"/>
      <c r="L42" s="1267"/>
      <c r="M42" s="192"/>
    </row>
    <row r="43" spans="2:23">
      <c r="B43" s="236"/>
      <c r="C43" s="237"/>
      <c r="D43" s="237"/>
      <c r="E43" s="237"/>
      <c r="F43" s="237"/>
      <c r="G43" s="237"/>
      <c r="H43" s="237"/>
      <c r="I43" s="237"/>
      <c r="J43" s="238"/>
      <c r="K43" s="237"/>
      <c r="L43" s="239"/>
      <c r="M43" s="192"/>
    </row>
    <row r="44" spans="2:23">
      <c r="B44" s="240"/>
      <c r="C44" s="241"/>
      <c r="D44" s="241"/>
      <c r="E44" s="241"/>
      <c r="F44" s="241"/>
      <c r="G44" s="241"/>
      <c r="H44" s="241"/>
      <c r="I44" s="241"/>
      <c r="J44" s="242"/>
      <c r="K44" s="241"/>
      <c r="L44" s="243"/>
      <c r="M44" s="192"/>
    </row>
    <row r="45" spans="2:23">
      <c r="B45" s="666" t="s">
        <v>394</v>
      </c>
      <c r="C45" s="214"/>
      <c r="D45" s="214"/>
      <c r="E45" s="214"/>
      <c r="F45" s="214" t="s">
        <v>395</v>
      </c>
      <c r="G45" s="214"/>
      <c r="H45" s="214"/>
      <c r="I45" s="214"/>
      <c r="J45" s="660"/>
      <c r="K45" s="61"/>
      <c r="L45" s="62"/>
      <c r="M45" s="192"/>
    </row>
    <row r="46" spans="2:23">
      <c r="B46" s="212" t="s">
        <v>396</v>
      </c>
      <c r="C46" s="669"/>
      <c r="D46" s="669"/>
      <c r="E46" s="214"/>
      <c r="F46" s="214"/>
      <c r="G46" s="214"/>
      <c r="H46" s="214"/>
      <c r="I46" s="214"/>
      <c r="J46" s="660"/>
      <c r="K46" s="61"/>
      <c r="L46" s="62"/>
      <c r="M46" s="192"/>
    </row>
    <row r="47" spans="2:23">
      <c r="B47" s="60"/>
      <c r="C47" s="214"/>
      <c r="D47" s="214"/>
      <c r="E47" s="214"/>
      <c r="F47" s="214"/>
      <c r="G47" s="214"/>
      <c r="H47" s="214"/>
      <c r="I47" s="61"/>
      <c r="J47" s="660"/>
      <c r="K47" s="61"/>
      <c r="L47" s="62"/>
      <c r="M47" s="192"/>
    </row>
    <row r="48" spans="2:23">
      <c r="B48" s="240"/>
      <c r="C48" s="214"/>
      <c r="D48" s="214"/>
      <c r="E48" s="214"/>
      <c r="F48" s="214"/>
      <c r="G48" s="214"/>
      <c r="H48" s="214"/>
      <c r="I48" s="244" t="s">
        <v>397</v>
      </c>
      <c r="J48" s="668"/>
      <c r="K48" s="669"/>
      <c r="L48" s="245"/>
      <c r="M48" s="192"/>
    </row>
    <row r="49" spans="2:13">
      <c r="B49" s="666"/>
      <c r="C49" s="214"/>
      <c r="D49" s="214"/>
      <c r="E49" s="214"/>
      <c r="F49" s="214"/>
      <c r="G49" s="214"/>
      <c r="H49" s="214"/>
      <c r="I49" s="216"/>
      <c r="J49" s="669" t="s">
        <v>329</v>
      </c>
      <c r="K49" s="669"/>
      <c r="L49" s="245"/>
      <c r="M49" s="192"/>
    </row>
    <row r="50" spans="2:13" ht="15.75" thickBot="1">
      <c r="B50" s="1268"/>
      <c r="C50" s="1269"/>
      <c r="D50" s="1269"/>
      <c r="E50" s="1269"/>
      <c r="F50" s="662"/>
      <c r="G50" s="662"/>
      <c r="H50" s="662"/>
      <c r="I50" s="1270"/>
      <c r="J50" s="1270"/>
      <c r="K50" s="662"/>
      <c r="L50" s="247"/>
      <c r="M50" s="192"/>
    </row>
  </sheetData>
  <mergeCells count="38">
    <mergeCell ref="B7:L7"/>
    <mergeCell ref="B2:L2"/>
    <mergeCell ref="B3:L3"/>
    <mergeCell ref="B4:L4"/>
    <mergeCell ref="B5:L5"/>
    <mergeCell ref="B6:L6"/>
    <mergeCell ref="C28:I28"/>
    <mergeCell ref="K28:L28"/>
    <mergeCell ref="B8:L8"/>
    <mergeCell ref="M12:M16"/>
    <mergeCell ref="B22:B23"/>
    <mergeCell ref="C22:I23"/>
    <mergeCell ref="J22:J23"/>
    <mergeCell ref="K22:L23"/>
    <mergeCell ref="C25:E25"/>
    <mergeCell ref="K25:L25"/>
    <mergeCell ref="K26:L26"/>
    <mergeCell ref="C27:I27"/>
    <mergeCell ref="K27:L27"/>
    <mergeCell ref="K39:L39"/>
    <mergeCell ref="U39:V39"/>
    <mergeCell ref="K30:L30"/>
    <mergeCell ref="C31:I31"/>
    <mergeCell ref="K31:L31"/>
    <mergeCell ref="H33:I33"/>
    <mergeCell ref="K33:L33"/>
    <mergeCell ref="K34:L34"/>
    <mergeCell ref="C29:I29"/>
    <mergeCell ref="K36:L36"/>
    <mergeCell ref="U36:V36"/>
    <mergeCell ref="K37:L37"/>
    <mergeCell ref="K38:L38"/>
    <mergeCell ref="U38:V38"/>
    <mergeCell ref="C40:I41"/>
    <mergeCell ref="K40:L41"/>
    <mergeCell ref="B42:L42"/>
    <mergeCell ref="B50:E50"/>
    <mergeCell ref="I50:J50"/>
  </mergeCells>
  <pageMargins left="0.23622047244094491" right="0.19685039370078741" top="1.3779527559055118" bottom="0.74803149606299213" header="0.31496062992125984" footer="0.31496062992125984"/>
  <pageSetup paperSize="9" scale="85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>
  <sheetPr>
    <tabColor rgb="FFFF0000"/>
  </sheetPr>
  <dimension ref="A4:J38"/>
  <sheetViews>
    <sheetView workbookViewId="0">
      <selection activeCell="O11" sqref="O11:S17"/>
    </sheetView>
  </sheetViews>
  <sheetFormatPr defaultColWidth="8.85546875" defaultRowHeight="15.75"/>
  <cols>
    <col min="1" max="16384" width="8.85546875" style="160"/>
  </cols>
  <sheetData>
    <row r="4" spans="1:10">
      <c r="A4" s="1233"/>
      <c r="B4" s="1233"/>
      <c r="C4" s="1233"/>
      <c r="D4" s="1233"/>
      <c r="E4" s="1233"/>
      <c r="F4" s="1233"/>
      <c r="G4" s="1233"/>
      <c r="H4" s="1233"/>
      <c r="I4" s="1233"/>
      <c r="J4" s="1233"/>
    </row>
    <row r="5" spans="1:10" ht="14.45" customHeight="1">
      <c r="A5" s="1232" t="s">
        <v>359</v>
      </c>
      <c r="B5" s="1232"/>
      <c r="C5" s="1232"/>
      <c r="D5" s="1232"/>
      <c r="E5" s="1232"/>
      <c r="F5" s="1234" t="s">
        <v>828</v>
      </c>
      <c r="G5" s="1235"/>
      <c r="H5" s="1236"/>
      <c r="I5" s="1234" t="s">
        <v>831</v>
      </c>
      <c r="J5" s="1236"/>
    </row>
    <row r="6" spans="1:10">
      <c r="A6" s="1232"/>
      <c r="B6" s="1232"/>
      <c r="C6" s="1232"/>
      <c r="D6" s="1232"/>
      <c r="E6" s="1232"/>
      <c r="F6" s="1237"/>
      <c r="G6" s="1238"/>
      <c r="H6" s="1239"/>
      <c r="I6" s="1237"/>
      <c r="J6" s="1239"/>
    </row>
    <row r="7" spans="1:10">
      <c r="A7" s="1232"/>
      <c r="B7" s="1232"/>
      <c r="C7" s="1232"/>
      <c r="D7" s="1232"/>
      <c r="E7" s="1232"/>
      <c r="F7" s="1240"/>
      <c r="G7" s="1240"/>
      <c r="H7" s="1240"/>
      <c r="I7" s="1240"/>
      <c r="J7" s="1240"/>
    </row>
    <row r="8" spans="1:10">
      <c r="A8" s="1232"/>
      <c r="B8" s="1232"/>
      <c r="C8" s="1232"/>
      <c r="D8" s="1232"/>
      <c r="E8" s="1232"/>
      <c r="F8" s="1240"/>
      <c r="G8" s="1240"/>
      <c r="H8" s="1240"/>
      <c r="I8" s="1240"/>
      <c r="J8" s="1240"/>
    </row>
    <row r="9" spans="1:10" ht="25.5" customHeight="1">
      <c r="A9" s="1232"/>
      <c r="B9" s="1232"/>
      <c r="C9" s="1232"/>
      <c r="D9" s="1232"/>
      <c r="E9" s="1232"/>
      <c r="F9" s="1240"/>
      <c r="G9" s="1240"/>
      <c r="H9" s="1240"/>
      <c r="I9" s="1240"/>
      <c r="J9" s="1240"/>
    </row>
    <row r="10" spans="1:10" ht="14.45" customHeight="1">
      <c r="A10" s="1232" t="s">
        <v>319</v>
      </c>
      <c r="B10" s="1232"/>
      <c r="C10" s="1232"/>
      <c r="D10" s="1232"/>
      <c r="E10" s="1232"/>
      <c r="F10" s="1232"/>
      <c r="G10" s="1232"/>
      <c r="H10" s="1232"/>
      <c r="I10" s="1232"/>
      <c r="J10" s="1232"/>
    </row>
    <row r="11" spans="1:10">
      <c r="A11" s="1232"/>
      <c r="B11" s="1232"/>
      <c r="C11" s="1232"/>
      <c r="D11" s="1232"/>
      <c r="E11" s="1232"/>
      <c r="F11" s="1232"/>
      <c r="G11" s="1232"/>
      <c r="H11" s="1232"/>
      <c r="I11" s="1232"/>
      <c r="J11" s="1232"/>
    </row>
    <row r="12" spans="1:10">
      <c r="A12" s="1232"/>
      <c r="B12" s="1232"/>
      <c r="C12" s="1232"/>
      <c r="D12" s="1232"/>
      <c r="E12" s="1232"/>
      <c r="F12" s="1232"/>
      <c r="G12" s="1232"/>
      <c r="H12" s="1232"/>
      <c r="I12" s="1232"/>
      <c r="J12" s="1232"/>
    </row>
    <row r="13" spans="1:10">
      <c r="A13" s="1232"/>
      <c r="B13" s="1232"/>
      <c r="C13" s="1232"/>
      <c r="D13" s="1232"/>
      <c r="E13" s="1232"/>
      <c r="F13" s="1232"/>
      <c r="G13" s="1232"/>
      <c r="H13" s="1232"/>
      <c r="I13" s="1232"/>
      <c r="J13" s="1232"/>
    </row>
    <row r="14" spans="1:10">
      <c r="A14" s="1232"/>
      <c r="B14" s="1232"/>
      <c r="C14" s="1232"/>
      <c r="D14" s="1232"/>
      <c r="E14" s="1232"/>
      <c r="F14" s="1232"/>
      <c r="G14" s="1232"/>
      <c r="H14" s="1232"/>
      <c r="I14" s="1232"/>
      <c r="J14" s="1232"/>
    </row>
    <row r="15" spans="1:10">
      <c r="A15" s="1232"/>
      <c r="B15" s="1232"/>
      <c r="C15" s="1232"/>
      <c r="D15" s="1232"/>
      <c r="E15" s="1232"/>
      <c r="F15" s="1232"/>
      <c r="G15" s="1232"/>
      <c r="H15" s="1232"/>
      <c r="I15" s="1232"/>
      <c r="J15" s="1232"/>
    </row>
    <row r="16" spans="1:10">
      <c r="A16" s="161" t="s">
        <v>320</v>
      </c>
      <c r="B16" s="1243" t="s">
        <v>321</v>
      </c>
      <c r="C16" s="1244"/>
      <c r="D16" s="1244"/>
      <c r="E16" s="1244"/>
      <c r="F16" s="1244"/>
      <c r="G16" s="1244"/>
      <c r="H16" s="1245"/>
      <c r="I16" s="1240" t="s">
        <v>167</v>
      </c>
      <c r="J16" s="1240"/>
    </row>
    <row r="17" spans="1:10">
      <c r="A17" s="162"/>
      <c r="B17" s="163"/>
      <c r="C17" s="164"/>
      <c r="D17" s="164"/>
      <c r="E17" s="164"/>
      <c r="F17" s="164"/>
      <c r="G17" s="164"/>
      <c r="H17" s="165"/>
      <c r="I17" s="166"/>
      <c r="J17" s="167"/>
    </row>
    <row r="18" spans="1:10">
      <c r="A18" s="168">
        <v>1</v>
      </c>
      <c r="B18" s="1246" t="s">
        <v>322</v>
      </c>
      <c r="C18" s="1247"/>
      <c r="D18" s="1247"/>
      <c r="E18" s="1247"/>
      <c r="F18" s="1247"/>
      <c r="G18" s="1247"/>
      <c r="H18" s="1248"/>
      <c r="I18" s="1249">
        <v>177410</v>
      </c>
      <c r="J18" s="1250"/>
    </row>
    <row r="19" spans="1:10">
      <c r="A19" s="168"/>
      <c r="B19" s="1246"/>
      <c r="C19" s="1247"/>
      <c r="D19" s="1247"/>
      <c r="E19" s="1247"/>
      <c r="F19" s="1247"/>
      <c r="G19" s="1247"/>
      <c r="H19" s="1248"/>
      <c r="I19" s="1251"/>
      <c r="J19" s="1250"/>
    </row>
    <row r="20" spans="1:10">
      <c r="A20" s="168"/>
      <c r="B20" s="169"/>
      <c r="C20" s="170"/>
      <c r="D20" s="170"/>
      <c r="E20" s="170"/>
      <c r="F20" s="170"/>
      <c r="G20" s="170"/>
      <c r="H20" s="171"/>
      <c r="I20" s="172"/>
      <c r="J20" s="173"/>
    </row>
    <row r="21" spans="1:10">
      <c r="A21" s="168"/>
      <c r="B21" s="169" t="s">
        <v>832</v>
      </c>
      <c r="C21" s="170"/>
      <c r="D21" s="170"/>
      <c r="E21" s="170"/>
      <c r="F21" s="170"/>
      <c r="G21" s="170"/>
      <c r="H21" s="171"/>
      <c r="I21" s="1252">
        <f>+I18*18%+0.2</f>
        <v>31934</v>
      </c>
      <c r="J21" s="1253"/>
    </row>
    <row r="22" spans="1:10">
      <c r="A22" s="168"/>
      <c r="B22" s="169"/>
      <c r="C22" s="170"/>
      <c r="D22" s="170"/>
      <c r="E22" s="170"/>
      <c r="F22" s="170"/>
      <c r="G22" s="170"/>
      <c r="H22" s="171"/>
      <c r="I22" s="172"/>
      <c r="J22" s="173"/>
    </row>
    <row r="23" spans="1:10">
      <c r="A23" s="174"/>
      <c r="B23" s="175"/>
      <c r="C23" s="176"/>
      <c r="D23" s="176"/>
      <c r="E23" s="176"/>
      <c r="F23" s="176"/>
      <c r="G23" s="176"/>
      <c r="H23" s="177" t="s">
        <v>323</v>
      </c>
      <c r="I23" s="1254">
        <f>+I18+I21</f>
        <v>209344</v>
      </c>
      <c r="J23" s="1255"/>
    </row>
    <row r="24" spans="1:10">
      <c r="A24" s="166"/>
      <c r="B24" s="178"/>
      <c r="C24" s="178"/>
      <c r="D24" s="178"/>
      <c r="E24" s="178"/>
      <c r="F24" s="178"/>
      <c r="G24" s="178"/>
      <c r="H24" s="178"/>
      <c r="I24" s="178"/>
      <c r="J24" s="167"/>
    </row>
    <row r="25" spans="1:10">
      <c r="A25" s="179" t="s">
        <v>324</v>
      </c>
      <c r="B25" s="180"/>
      <c r="C25" s="180"/>
      <c r="D25" s="180"/>
      <c r="E25" s="180"/>
      <c r="F25" s="180"/>
      <c r="G25" s="180"/>
      <c r="H25" s="180"/>
      <c r="I25" s="180"/>
      <c r="J25" s="181"/>
    </row>
    <row r="26" spans="1:10">
      <c r="A26" s="179" t="s">
        <v>829</v>
      </c>
      <c r="B26" s="180"/>
      <c r="C26" s="180"/>
      <c r="D26" s="180"/>
      <c r="E26" s="180"/>
      <c r="F26" s="180"/>
      <c r="G26" s="180"/>
      <c r="H26" s="180"/>
      <c r="I26" s="180"/>
      <c r="J26" s="181"/>
    </row>
    <row r="27" spans="1:10">
      <c r="A27" s="179"/>
      <c r="B27" s="180"/>
      <c r="C27" s="180"/>
      <c r="D27" s="180"/>
      <c r="E27" s="180"/>
      <c r="F27" s="180"/>
      <c r="G27" s="180"/>
      <c r="H27" s="180"/>
      <c r="I27" s="180"/>
      <c r="J27" s="181"/>
    </row>
    <row r="28" spans="1:10">
      <c r="A28" s="179" t="s">
        <v>827</v>
      </c>
      <c r="B28" s="180"/>
      <c r="C28" s="180" t="s">
        <v>451</v>
      </c>
      <c r="D28" s="180"/>
      <c r="E28" s="180"/>
      <c r="F28" s="180"/>
      <c r="G28" s="180"/>
      <c r="H28" s="180"/>
      <c r="I28" s="180"/>
      <c r="J28" s="181"/>
    </row>
    <row r="29" spans="1:10">
      <c r="A29" s="179" t="s">
        <v>335</v>
      </c>
      <c r="B29" s="180"/>
      <c r="C29" s="180"/>
      <c r="D29" s="180"/>
      <c r="E29" s="180"/>
      <c r="F29" s="180"/>
      <c r="G29" s="180"/>
      <c r="H29" s="180"/>
      <c r="I29" s="180"/>
      <c r="J29" s="181"/>
    </row>
    <row r="30" spans="1:10">
      <c r="A30" s="179" t="s">
        <v>326</v>
      </c>
      <c r="B30" s="180"/>
      <c r="C30" s="180"/>
      <c r="D30" s="180"/>
      <c r="E30" s="180"/>
      <c r="F30" s="180"/>
      <c r="G30" s="180"/>
      <c r="H30" s="180"/>
      <c r="I30" s="180"/>
      <c r="J30" s="181"/>
    </row>
    <row r="31" spans="1:10">
      <c r="A31" s="179" t="s">
        <v>327</v>
      </c>
      <c r="B31" s="180"/>
      <c r="C31" s="180"/>
      <c r="D31" s="180"/>
      <c r="E31" s="180"/>
      <c r="F31" s="180"/>
      <c r="G31" s="180"/>
      <c r="H31" s="180"/>
      <c r="I31" s="180"/>
      <c r="J31" s="181"/>
    </row>
    <row r="32" spans="1:10">
      <c r="A32" s="179"/>
      <c r="B32" s="180"/>
      <c r="C32" s="180"/>
      <c r="D32" s="180"/>
      <c r="E32" s="180"/>
      <c r="F32" s="180"/>
      <c r="G32" s="180"/>
      <c r="H32" s="180"/>
      <c r="I32" s="180"/>
      <c r="J32" s="181"/>
    </row>
    <row r="33" spans="1:10">
      <c r="A33" s="179"/>
      <c r="B33" s="180"/>
      <c r="C33" s="180"/>
      <c r="D33" s="180"/>
      <c r="E33" s="1241" t="s">
        <v>328</v>
      </c>
      <c r="F33" s="1241"/>
      <c r="G33" s="1241"/>
      <c r="H33" s="1241"/>
      <c r="I33" s="1241"/>
      <c r="J33" s="181"/>
    </row>
    <row r="34" spans="1:10">
      <c r="A34" s="182"/>
      <c r="J34" s="183"/>
    </row>
    <row r="35" spans="1:10">
      <c r="A35" s="182"/>
      <c r="J35" s="183"/>
    </row>
    <row r="36" spans="1:10">
      <c r="A36" s="182"/>
      <c r="J36" s="183"/>
    </row>
    <row r="37" spans="1:10">
      <c r="A37" s="182"/>
      <c r="E37" s="1242" t="s">
        <v>329</v>
      </c>
      <c r="F37" s="1242"/>
      <c r="G37" s="1242"/>
      <c r="H37" s="1242"/>
      <c r="J37" s="183"/>
    </row>
    <row r="38" spans="1:10">
      <c r="A38" s="184"/>
      <c r="B38" s="185"/>
      <c r="C38" s="185"/>
      <c r="D38" s="185"/>
      <c r="E38" s="185"/>
      <c r="F38" s="185"/>
      <c r="G38" s="185"/>
      <c r="H38" s="185"/>
      <c r="I38" s="185"/>
      <c r="J38" s="186"/>
    </row>
  </sheetData>
  <mergeCells count="14">
    <mergeCell ref="A10:J15"/>
    <mergeCell ref="A4:J4"/>
    <mergeCell ref="A5:E9"/>
    <mergeCell ref="F5:H6"/>
    <mergeCell ref="I5:J6"/>
    <mergeCell ref="F7:J9"/>
    <mergeCell ref="E33:I33"/>
    <mergeCell ref="E37:H37"/>
    <mergeCell ref="B16:H16"/>
    <mergeCell ref="I16:J16"/>
    <mergeCell ref="B18:H19"/>
    <mergeCell ref="I18:J19"/>
    <mergeCell ref="I21:J21"/>
    <mergeCell ref="I23:J23"/>
  </mergeCells>
  <pageMargins left="0.19685039370078741" right="0.19685039370078741" top="1.1811023622047245" bottom="0.74803149606299213" header="0.31496062992125984" footer="0.31496062992125984"/>
  <pageSetup paperSize="9" scale="11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0"/>
  <sheetViews>
    <sheetView view="pageBreakPreview" topLeftCell="A16" zoomScale="60" workbookViewId="0">
      <selection activeCell="A21" sqref="A21:C22"/>
    </sheetView>
  </sheetViews>
  <sheetFormatPr defaultRowHeight="15"/>
  <cols>
    <col min="1" max="1" width="9.7109375" customWidth="1"/>
    <col min="2" max="2" width="35.28515625" customWidth="1"/>
    <col min="3" max="3" width="32.7109375" customWidth="1"/>
    <col min="4" max="4" width="4.42578125" customWidth="1"/>
    <col min="5" max="5" width="26.85546875" customWidth="1"/>
    <col min="6" max="6" width="44.28515625" customWidth="1"/>
    <col min="7" max="7" width="6.28515625" customWidth="1"/>
  </cols>
  <sheetData>
    <row r="1" spans="1:7" ht="61.9" customHeight="1" thickBot="1"/>
    <row r="2" spans="1:7" ht="24" thickBot="1">
      <c r="A2" s="1061" t="s">
        <v>7</v>
      </c>
      <c r="B2" s="1062"/>
      <c r="C2" s="1062"/>
      <c r="D2" s="1062"/>
      <c r="E2" s="1062"/>
      <c r="F2" s="1063"/>
    </row>
    <row r="3" spans="1:7" ht="21.75" thickBot="1">
      <c r="A3" s="55"/>
      <c r="B3" s="3"/>
      <c r="C3" s="3"/>
      <c r="D3" s="3"/>
      <c r="E3" s="3"/>
      <c r="F3" s="56"/>
    </row>
    <row r="4" spans="1:7" ht="24" thickBot="1">
      <c r="A4" s="38" t="s">
        <v>127</v>
      </c>
      <c r="B4" s="40"/>
      <c r="C4" s="40"/>
      <c r="D4" s="41"/>
      <c r="E4" s="41"/>
      <c r="F4" s="71" t="s">
        <v>118</v>
      </c>
    </row>
    <row r="5" spans="1:7" ht="24" thickBot="1">
      <c r="A5" s="39"/>
      <c r="B5" s="4"/>
      <c r="C5" s="4"/>
      <c r="D5" s="4"/>
      <c r="E5" s="4"/>
      <c r="F5" s="71" t="s">
        <v>812</v>
      </c>
    </row>
    <row r="6" spans="1:7" ht="21.75" thickBot="1">
      <c r="A6" s="57"/>
      <c r="B6" s="58"/>
      <c r="C6" s="58"/>
      <c r="D6" s="58"/>
      <c r="E6" s="58"/>
      <c r="F6" s="59"/>
    </row>
    <row r="7" spans="1:7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7" ht="23.25">
      <c r="A8" s="18"/>
      <c r="B8" s="19"/>
      <c r="C8" s="20"/>
      <c r="D8" s="7"/>
      <c r="E8" s="1075"/>
      <c r="F8" s="1076"/>
    </row>
    <row r="9" spans="1:7" ht="23.25">
      <c r="A9" s="1067" t="s">
        <v>264</v>
      </c>
      <c r="B9" s="1068"/>
      <c r="C9" s="1069"/>
      <c r="D9" s="8"/>
      <c r="E9" s="1067" t="s">
        <v>120</v>
      </c>
      <c r="F9" s="1069"/>
    </row>
    <row r="10" spans="1:7" ht="23.25">
      <c r="A10" s="1070" t="s">
        <v>497</v>
      </c>
      <c r="B10" s="1071"/>
      <c r="C10" s="1072"/>
      <c r="D10" s="7"/>
      <c r="E10" s="1073" t="s">
        <v>121</v>
      </c>
      <c r="F10" s="1074"/>
    </row>
    <row r="11" spans="1:7" ht="23.25">
      <c r="A11" s="1070" t="s">
        <v>499</v>
      </c>
      <c r="B11" s="1071"/>
      <c r="C11" s="1072"/>
      <c r="D11" s="7"/>
      <c r="E11" s="1073" t="s">
        <v>122</v>
      </c>
      <c r="F11" s="1074"/>
    </row>
    <row r="12" spans="1:7" ht="23.25">
      <c r="A12" s="657" t="s">
        <v>498</v>
      </c>
      <c r="B12" s="658"/>
      <c r="C12" s="659"/>
      <c r="D12" s="7"/>
      <c r="E12" s="1073" t="s">
        <v>123</v>
      </c>
      <c r="F12" s="1074"/>
    </row>
    <row r="13" spans="1:7" s="1" customFormat="1" ht="23.25">
      <c r="A13" s="1070" t="s">
        <v>14</v>
      </c>
      <c r="B13" s="1071"/>
      <c r="C13" s="1072"/>
      <c r="D13" s="9"/>
      <c r="E13" s="1073" t="s">
        <v>124</v>
      </c>
      <c r="F13" s="1074"/>
    </row>
    <row r="14" spans="1:7" s="1" customFormat="1" ht="23.25">
      <c r="A14" s="1070" t="s">
        <v>209</v>
      </c>
      <c r="B14" s="1071"/>
      <c r="C14" s="1072"/>
      <c r="D14" s="9"/>
      <c r="E14" s="1070" t="s">
        <v>125</v>
      </c>
      <c r="F14" s="1072"/>
    </row>
    <row r="15" spans="1:7" s="1" customFormat="1" ht="24" thickBot="1">
      <c r="A15" s="657" t="s">
        <v>500</v>
      </c>
      <c r="B15" s="658"/>
      <c r="C15" s="659"/>
      <c r="D15" s="9"/>
      <c r="E15" s="79"/>
      <c r="F15" s="80"/>
    </row>
    <row r="16" spans="1:7" s="1" customFormat="1" ht="24" thickBot="1">
      <c r="A16" s="657" t="s">
        <v>89</v>
      </c>
      <c r="B16" s="658"/>
      <c r="C16" s="659"/>
      <c r="D16" s="9"/>
      <c r="E16" s="79"/>
      <c r="F16" s="80"/>
      <c r="G16" s="658"/>
    </row>
    <row r="17" spans="1:7" ht="24" thickBot="1">
      <c r="A17" s="1077" t="s">
        <v>501</v>
      </c>
      <c r="B17" s="1078"/>
      <c r="C17" s="1079"/>
      <c r="D17" s="10"/>
      <c r="E17" s="1077" t="s">
        <v>39</v>
      </c>
      <c r="F17" s="1079"/>
    </row>
    <row r="18" spans="1:7" ht="3.4" customHeight="1">
      <c r="A18" s="60"/>
      <c r="B18" s="61"/>
      <c r="C18" s="61"/>
      <c r="D18" s="61"/>
      <c r="E18" s="61"/>
      <c r="F18" s="62"/>
    </row>
    <row r="19" spans="1:7" ht="42" customHeight="1">
      <c r="A19" s="63" t="s">
        <v>8</v>
      </c>
      <c r="B19" s="14" t="s">
        <v>9</v>
      </c>
      <c r="C19" s="14" t="s">
        <v>25</v>
      </c>
      <c r="D19" s="1058" t="s">
        <v>28</v>
      </c>
      <c r="E19" s="1058"/>
      <c r="F19" s="64" t="s">
        <v>10</v>
      </c>
    </row>
    <row r="20" spans="1:7" ht="52.9" customHeight="1">
      <c r="A20" s="65">
        <v>1</v>
      </c>
      <c r="B20" s="839" t="s">
        <v>126</v>
      </c>
      <c r="C20" s="73" t="s">
        <v>979</v>
      </c>
      <c r="D20" s="1089" t="s">
        <v>129</v>
      </c>
      <c r="E20" s="1089"/>
      <c r="F20" s="75" t="s">
        <v>130</v>
      </c>
      <c r="G20" s="2"/>
    </row>
    <row r="21" spans="1:7" ht="43.5" customHeight="1">
      <c r="A21" s="1081"/>
      <c r="B21" s="1053"/>
      <c r="C21" s="1054"/>
      <c r="D21" s="1045" t="s">
        <v>105</v>
      </c>
      <c r="E21" s="1046"/>
      <c r="F21" s="81">
        <v>0</v>
      </c>
    </row>
    <row r="22" spans="1:7" ht="47.65" customHeight="1">
      <c r="A22" s="1081"/>
      <c r="B22" s="1053"/>
      <c r="C22" s="1054"/>
      <c r="D22" s="1040" t="s">
        <v>128</v>
      </c>
      <c r="E22" s="1041"/>
      <c r="F22" s="68" t="s">
        <v>131</v>
      </c>
    </row>
    <row r="23" spans="1:7" ht="48.6" customHeight="1">
      <c r="A23" s="1081"/>
      <c r="B23" s="1053"/>
      <c r="C23" s="1054"/>
      <c r="D23" s="1045" t="s">
        <v>26</v>
      </c>
      <c r="E23" s="1046"/>
      <c r="F23" s="69"/>
    </row>
    <row r="24" spans="1:7" ht="25.9" customHeight="1">
      <c r="A24" s="1081"/>
      <c r="B24" s="1053"/>
      <c r="C24" s="1054"/>
      <c r="D24" s="1043" t="s">
        <v>11</v>
      </c>
      <c r="E24" s="1044"/>
      <c r="F24" s="68">
        <f>+F22*9%</f>
        <v>12725.55</v>
      </c>
    </row>
    <row r="25" spans="1:7" ht="25.9" customHeight="1">
      <c r="A25" s="1081"/>
      <c r="B25" s="1053"/>
      <c r="C25" s="1054"/>
      <c r="D25" s="1043" t="s">
        <v>12</v>
      </c>
      <c r="E25" s="1044"/>
      <c r="F25" s="68">
        <f>+F22*9%</f>
        <v>12725.55</v>
      </c>
    </row>
    <row r="26" spans="1:7" ht="25.9" customHeight="1">
      <c r="A26" s="1081" t="s">
        <v>198</v>
      </c>
      <c r="B26" s="1053"/>
      <c r="C26" s="1054"/>
      <c r="D26" s="1043" t="s">
        <v>27</v>
      </c>
      <c r="E26" s="1044"/>
      <c r="F26" s="68" t="s">
        <v>102</v>
      </c>
    </row>
    <row r="27" spans="1:7" ht="52.9" customHeight="1" thickBot="1">
      <c r="A27" s="1082"/>
      <c r="B27" s="1083"/>
      <c r="C27" s="1084"/>
      <c r="D27" s="1085" t="s">
        <v>13</v>
      </c>
      <c r="E27" s="1086"/>
      <c r="F27" s="77" t="s">
        <v>132</v>
      </c>
    </row>
    <row r="28" spans="1:7" ht="28.5" customHeight="1">
      <c r="A28" s="1087" t="s">
        <v>133</v>
      </c>
      <c r="B28" s="1087"/>
      <c r="C28" s="1087"/>
      <c r="D28" s="1087"/>
      <c r="E28" s="1087"/>
      <c r="F28" s="1087"/>
    </row>
    <row r="29" spans="1:7" ht="16.5" customHeight="1">
      <c r="A29" s="11"/>
      <c r="B29" s="11"/>
      <c r="C29" s="11"/>
      <c r="D29" s="12"/>
      <c r="E29" s="12"/>
      <c r="F29" s="13" t="s">
        <v>22</v>
      </c>
    </row>
    <row r="30" spans="1:7" ht="23.25">
      <c r="A30" s="78" t="s">
        <v>15</v>
      </c>
      <c r="B30" s="78"/>
      <c r="C30" s="78"/>
      <c r="D30" s="78"/>
      <c r="E30" s="78"/>
      <c r="F30" s="78"/>
    </row>
    <row r="31" spans="1:7" ht="18.75" customHeight="1">
      <c r="A31" s="78" t="s">
        <v>265</v>
      </c>
      <c r="B31" s="78"/>
      <c r="C31" s="78"/>
      <c r="D31" s="78"/>
    </row>
    <row r="32" spans="1:7" ht="18.75" customHeight="1">
      <c r="A32" s="78" t="s">
        <v>18</v>
      </c>
      <c r="B32" s="78"/>
      <c r="C32" s="78"/>
      <c r="D32" s="78"/>
    </row>
    <row r="33" spans="1:6" ht="23.25">
      <c r="A33" s="78" t="s">
        <v>16</v>
      </c>
      <c r="B33" s="78"/>
      <c r="C33" s="78"/>
      <c r="D33" s="78"/>
      <c r="E33" s="1090" t="s">
        <v>20</v>
      </c>
      <c r="F33" s="1090"/>
    </row>
    <row r="34" spans="1:6" ht="23.25">
      <c r="A34" s="78" t="s">
        <v>19</v>
      </c>
      <c r="B34" s="78"/>
      <c r="C34" s="78"/>
      <c r="D34" s="78"/>
      <c r="E34" s="1091" t="s">
        <v>266</v>
      </c>
      <c r="F34" s="1091"/>
    </row>
    <row r="35" spans="1:6" ht="23.25">
      <c r="A35" s="78"/>
      <c r="B35" s="78"/>
      <c r="C35" s="78"/>
      <c r="D35" s="78"/>
      <c r="E35" s="78"/>
      <c r="F35" s="78"/>
    </row>
    <row r="36" spans="1:6" ht="23.25">
      <c r="A36" s="78" t="s">
        <v>710</v>
      </c>
      <c r="B36" s="78"/>
      <c r="C36" s="78"/>
      <c r="D36" s="78"/>
      <c r="E36" s="1090" t="s">
        <v>267</v>
      </c>
      <c r="F36" s="1090"/>
    </row>
    <row r="37" spans="1:6" ht="23.25">
      <c r="A37" s="78"/>
      <c r="B37" s="78" t="s">
        <v>228</v>
      </c>
      <c r="C37" s="78"/>
      <c r="D37" s="78"/>
      <c r="E37" s="78"/>
      <c r="F37" s="78"/>
    </row>
    <row r="38" spans="1:6" ht="23.25">
      <c r="A38" s="78"/>
      <c r="B38" s="78"/>
      <c r="C38" s="78"/>
      <c r="D38" s="78"/>
      <c r="E38" s="78"/>
      <c r="F38" s="78"/>
    </row>
    <row r="39" spans="1:6" ht="39.6" customHeight="1">
      <c r="A39" s="78"/>
      <c r="B39" s="78"/>
      <c r="C39" s="78"/>
      <c r="D39" s="78"/>
      <c r="E39" s="78"/>
      <c r="F39" s="78"/>
    </row>
    <row r="40" spans="1:6" ht="23.25">
      <c r="A40" s="78"/>
      <c r="B40" s="78"/>
      <c r="C40" s="78"/>
      <c r="D40" s="78"/>
      <c r="E40" s="1090" t="s">
        <v>24</v>
      </c>
      <c r="F40" s="1090"/>
    </row>
  </sheetData>
  <mergeCells count="34">
    <mergeCell ref="A2:F2"/>
    <mergeCell ref="A7:C7"/>
    <mergeCell ref="E7:F7"/>
    <mergeCell ref="E8:F8"/>
    <mergeCell ref="A9:C9"/>
    <mergeCell ref="E9:F9"/>
    <mergeCell ref="D19:E19"/>
    <mergeCell ref="A10:C10"/>
    <mergeCell ref="E10:F10"/>
    <mergeCell ref="A11:C11"/>
    <mergeCell ref="E11:F11"/>
    <mergeCell ref="E12:F12"/>
    <mergeCell ref="A13:C13"/>
    <mergeCell ref="E13:F13"/>
    <mergeCell ref="E14:F14"/>
    <mergeCell ref="A17:C17"/>
    <mergeCell ref="E17:F17"/>
    <mergeCell ref="A14:C14"/>
    <mergeCell ref="D20:E20"/>
    <mergeCell ref="A21:C22"/>
    <mergeCell ref="D21:E21"/>
    <mergeCell ref="D22:E22"/>
    <mergeCell ref="A23:C25"/>
    <mergeCell ref="D23:E23"/>
    <mergeCell ref="D24:E24"/>
    <mergeCell ref="D25:E25"/>
    <mergeCell ref="E36:F36"/>
    <mergeCell ref="E40:F40"/>
    <mergeCell ref="A26:C27"/>
    <mergeCell ref="D26:E26"/>
    <mergeCell ref="D27:E27"/>
    <mergeCell ref="A28:F28"/>
    <mergeCell ref="E33:F33"/>
    <mergeCell ref="E34:F34"/>
  </mergeCells>
  <hyperlinks>
    <hyperlink ref="B37" r:id="rId1" display="sanjit.sharma@sarestates.in"/>
  </hyperlinks>
  <printOptions horizontalCentered="1" verticalCentered="1"/>
  <pageMargins left="0.15748031496062992" right="0" top="0" bottom="0" header="0" footer="0"/>
  <pageSetup paperSize="9" scale="58" orientation="portrait" r:id="rId2"/>
</worksheet>
</file>

<file path=xl/worksheets/sheet70.xml><?xml version="1.0" encoding="utf-8"?>
<worksheet xmlns="http://schemas.openxmlformats.org/spreadsheetml/2006/main" xmlns:r="http://schemas.openxmlformats.org/officeDocument/2006/relationships">
  <sheetPr>
    <tabColor rgb="FFFF0000"/>
  </sheetPr>
  <dimension ref="A4:J38"/>
  <sheetViews>
    <sheetView workbookViewId="0">
      <selection activeCell="F7" sqref="F7:J9"/>
    </sheetView>
  </sheetViews>
  <sheetFormatPr defaultColWidth="8.85546875" defaultRowHeight="15.75"/>
  <cols>
    <col min="1" max="16384" width="8.85546875" style="160"/>
  </cols>
  <sheetData>
    <row r="4" spans="1:10">
      <c r="A4" s="1233"/>
      <c r="B4" s="1233"/>
      <c r="C4" s="1233"/>
      <c r="D4" s="1233"/>
      <c r="E4" s="1233"/>
      <c r="F4" s="1233"/>
      <c r="G4" s="1233"/>
      <c r="H4" s="1233"/>
      <c r="I4" s="1233"/>
      <c r="J4" s="1233"/>
    </row>
    <row r="5" spans="1:10" ht="14.45" customHeight="1">
      <c r="A5" s="1232" t="s">
        <v>359</v>
      </c>
      <c r="B5" s="1232"/>
      <c r="C5" s="1232"/>
      <c r="D5" s="1232"/>
      <c r="E5" s="1232"/>
      <c r="F5" s="1234" t="s">
        <v>830</v>
      </c>
      <c r="G5" s="1235"/>
      <c r="H5" s="1236"/>
      <c r="I5" s="1234" t="s">
        <v>831</v>
      </c>
      <c r="J5" s="1236"/>
    </row>
    <row r="6" spans="1:10">
      <c r="A6" s="1232"/>
      <c r="B6" s="1232"/>
      <c r="C6" s="1232"/>
      <c r="D6" s="1232"/>
      <c r="E6" s="1232"/>
      <c r="F6" s="1237"/>
      <c r="G6" s="1238"/>
      <c r="H6" s="1239"/>
      <c r="I6" s="1237"/>
      <c r="J6" s="1239"/>
    </row>
    <row r="7" spans="1:10">
      <c r="A7" s="1232"/>
      <c r="B7" s="1232"/>
      <c r="C7" s="1232"/>
      <c r="D7" s="1232"/>
      <c r="E7" s="1232"/>
      <c r="F7" s="1240"/>
      <c r="G7" s="1240"/>
      <c r="H7" s="1240"/>
      <c r="I7" s="1240"/>
      <c r="J7" s="1240"/>
    </row>
    <row r="8" spans="1:10">
      <c r="A8" s="1232"/>
      <c r="B8" s="1232"/>
      <c r="C8" s="1232"/>
      <c r="D8" s="1232"/>
      <c r="E8" s="1232"/>
      <c r="F8" s="1240"/>
      <c r="G8" s="1240"/>
      <c r="H8" s="1240"/>
      <c r="I8" s="1240"/>
      <c r="J8" s="1240"/>
    </row>
    <row r="9" spans="1:10" ht="25.5" customHeight="1">
      <c r="A9" s="1232"/>
      <c r="B9" s="1232"/>
      <c r="C9" s="1232"/>
      <c r="D9" s="1232"/>
      <c r="E9" s="1232"/>
      <c r="F9" s="1240"/>
      <c r="G9" s="1240"/>
      <c r="H9" s="1240"/>
      <c r="I9" s="1240"/>
      <c r="J9" s="1240"/>
    </row>
    <row r="10" spans="1:10" ht="14.45" customHeight="1">
      <c r="A10" s="1232" t="s">
        <v>319</v>
      </c>
      <c r="B10" s="1232"/>
      <c r="C10" s="1232"/>
      <c r="D10" s="1232"/>
      <c r="E10" s="1232"/>
      <c r="F10" s="1232"/>
      <c r="G10" s="1232"/>
      <c r="H10" s="1232"/>
      <c r="I10" s="1232"/>
      <c r="J10" s="1232"/>
    </row>
    <row r="11" spans="1:10">
      <c r="A11" s="1232"/>
      <c r="B11" s="1232"/>
      <c r="C11" s="1232"/>
      <c r="D11" s="1232"/>
      <c r="E11" s="1232"/>
      <c r="F11" s="1232"/>
      <c r="G11" s="1232"/>
      <c r="H11" s="1232"/>
      <c r="I11" s="1232"/>
      <c r="J11" s="1232"/>
    </row>
    <row r="12" spans="1:10">
      <c r="A12" s="1232"/>
      <c r="B12" s="1232"/>
      <c r="C12" s="1232"/>
      <c r="D12" s="1232"/>
      <c r="E12" s="1232"/>
      <c r="F12" s="1232"/>
      <c r="G12" s="1232"/>
      <c r="H12" s="1232"/>
      <c r="I12" s="1232"/>
      <c r="J12" s="1232"/>
    </row>
    <row r="13" spans="1:10">
      <c r="A13" s="1232"/>
      <c r="B13" s="1232"/>
      <c r="C13" s="1232"/>
      <c r="D13" s="1232"/>
      <c r="E13" s="1232"/>
      <c r="F13" s="1232"/>
      <c r="G13" s="1232"/>
      <c r="H13" s="1232"/>
      <c r="I13" s="1232"/>
      <c r="J13" s="1232"/>
    </row>
    <row r="14" spans="1:10">
      <c r="A14" s="1232"/>
      <c r="B14" s="1232"/>
      <c r="C14" s="1232"/>
      <c r="D14" s="1232"/>
      <c r="E14" s="1232"/>
      <c r="F14" s="1232"/>
      <c r="G14" s="1232"/>
      <c r="H14" s="1232"/>
      <c r="I14" s="1232"/>
      <c r="J14" s="1232"/>
    </row>
    <row r="15" spans="1:10">
      <c r="A15" s="1232"/>
      <c r="B15" s="1232"/>
      <c r="C15" s="1232"/>
      <c r="D15" s="1232"/>
      <c r="E15" s="1232"/>
      <c r="F15" s="1232"/>
      <c r="G15" s="1232"/>
      <c r="H15" s="1232"/>
      <c r="I15" s="1232"/>
      <c r="J15" s="1232"/>
    </row>
    <row r="16" spans="1:10">
      <c r="A16" s="161" t="s">
        <v>320</v>
      </c>
      <c r="B16" s="1243" t="s">
        <v>321</v>
      </c>
      <c r="C16" s="1244"/>
      <c r="D16" s="1244"/>
      <c r="E16" s="1244"/>
      <c r="F16" s="1244"/>
      <c r="G16" s="1244"/>
      <c r="H16" s="1245"/>
      <c r="I16" s="1240" t="s">
        <v>167</v>
      </c>
      <c r="J16" s="1240"/>
    </row>
    <row r="17" spans="1:10">
      <c r="A17" s="162"/>
      <c r="B17" s="163"/>
      <c r="C17" s="164"/>
      <c r="D17" s="164"/>
      <c r="E17" s="164"/>
      <c r="F17" s="164"/>
      <c r="G17" s="164"/>
      <c r="H17" s="165"/>
      <c r="I17" s="166"/>
      <c r="J17" s="167"/>
    </row>
    <row r="18" spans="1:10">
      <c r="A18" s="168">
        <v>1</v>
      </c>
      <c r="B18" s="1246" t="s">
        <v>322</v>
      </c>
      <c r="C18" s="1247"/>
      <c r="D18" s="1247"/>
      <c r="E18" s="1247"/>
      <c r="F18" s="1247"/>
      <c r="G18" s="1247"/>
      <c r="H18" s="1248"/>
      <c r="I18" s="1249">
        <v>177410</v>
      </c>
      <c r="J18" s="1250"/>
    </row>
    <row r="19" spans="1:10">
      <c r="A19" s="168"/>
      <c r="B19" s="1246"/>
      <c r="C19" s="1247"/>
      <c r="D19" s="1247"/>
      <c r="E19" s="1247"/>
      <c r="F19" s="1247"/>
      <c r="G19" s="1247"/>
      <c r="H19" s="1248"/>
      <c r="I19" s="1251"/>
      <c r="J19" s="1250"/>
    </row>
    <row r="20" spans="1:10">
      <c r="A20" s="168"/>
      <c r="B20" s="169"/>
      <c r="C20" s="170"/>
      <c r="D20" s="170"/>
      <c r="E20" s="170"/>
      <c r="F20" s="170"/>
      <c r="G20" s="170"/>
      <c r="H20" s="171"/>
      <c r="I20" s="172"/>
      <c r="J20" s="173"/>
    </row>
    <row r="21" spans="1:10">
      <c r="A21" s="168"/>
      <c r="B21" s="169" t="s">
        <v>832</v>
      </c>
      <c r="C21" s="170"/>
      <c r="D21" s="170"/>
      <c r="E21" s="170"/>
      <c r="F21" s="170"/>
      <c r="G21" s="170"/>
      <c r="H21" s="171"/>
      <c r="I21" s="1252">
        <f>+I18*18%+0.2</f>
        <v>31934</v>
      </c>
      <c r="J21" s="1253"/>
    </row>
    <row r="22" spans="1:10">
      <c r="A22" s="168"/>
      <c r="B22" s="169"/>
      <c r="C22" s="170"/>
      <c r="D22" s="170"/>
      <c r="E22" s="170"/>
      <c r="F22" s="170"/>
      <c r="G22" s="170"/>
      <c r="H22" s="171"/>
      <c r="I22" s="172"/>
      <c r="J22" s="173"/>
    </row>
    <row r="23" spans="1:10">
      <c r="A23" s="174"/>
      <c r="B23" s="175"/>
      <c r="C23" s="176"/>
      <c r="D23" s="176"/>
      <c r="E23" s="176"/>
      <c r="F23" s="176"/>
      <c r="G23" s="176"/>
      <c r="H23" s="177" t="s">
        <v>323</v>
      </c>
      <c r="I23" s="1254">
        <f>+I18+I21</f>
        <v>209344</v>
      </c>
      <c r="J23" s="1255"/>
    </row>
    <row r="24" spans="1:10">
      <c r="A24" s="166"/>
      <c r="B24" s="178"/>
      <c r="C24" s="178"/>
      <c r="D24" s="178"/>
      <c r="E24" s="178"/>
      <c r="F24" s="178"/>
      <c r="G24" s="178"/>
      <c r="H24" s="178"/>
      <c r="I24" s="178"/>
      <c r="J24" s="167"/>
    </row>
    <row r="25" spans="1:10">
      <c r="A25" s="179" t="s">
        <v>324</v>
      </c>
      <c r="B25" s="180"/>
      <c r="C25" s="180"/>
      <c r="D25" s="180"/>
      <c r="E25" s="180"/>
      <c r="F25" s="180"/>
      <c r="G25" s="180"/>
      <c r="H25" s="180"/>
      <c r="I25" s="180"/>
      <c r="J25" s="181"/>
    </row>
    <row r="26" spans="1:10">
      <c r="A26" s="179" t="s">
        <v>829</v>
      </c>
      <c r="B26" s="180"/>
      <c r="C26" s="180"/>
      <c r="D26" s="180"/>
      <c r="E26" s="180"/>
      <c r="F26" s="180"/>
      <c r="G26" s="180"/>
      <c r="H26" s="180"/>
      <c r="I26" s="180"/>
      <c r="J26" s="181"/>
    </row>
    <row r="27" spans="1:10">
      <c r="A27" s="179"/>
      <c r="B27" s="180"/>
      <c r="C27" s="180"/>
      <c r="D27" s="180"/>
      <c r="E27" s="180"/>
      <c r="F27" s="180"/>
      <c r="G27" s="180"/>
      <c r="H27" s="180"/>
      <c r="I27" s="180"/>
      <c r="J27" s="181"/>
    </row>
    <row r="28" spans="1:10">
      <c r="A28" s="179" t="s">
        <v>827</v>
      </c>
      <c r="B28" s="180"/>
      <c r="C28" s="180" t="s">
        <v>451</v>
      </c>
      <c r="D28" s="180"/>
      <c r="E28" s="180"/>
      <c r="F28" s="180"/>
      <c r="G28" s="180"/>
      <c r="H28" s="180"/>
      <c r="I28" s="180"/>
      <c r="J28" s="181"/>
    </row>
    <row r="29" spans="1:10">
      <c r="A29" s="179" t="s">
        <v>335</v>
      </c>
      <c r="B29" s="180"/>
      <c r="C29" s="180"/>
      <c r="D29" s="180"/>
      <c r="E29" s="180"/>
      <c r="F29" s="180"/>
      <c r="G29" s="180"/>
      <c r="H29" s="180"/>
      <c r="I29" s="180"/>
      <c r="J29" s="181"/>
    </row>
    <row r="30" spans="1:10">
      <c r="A30" s="179" t="s">
        <v>326</v>
      </c>
      <c r="B30" s="180"/>
      <c r="C30" s="180"/>
      <c r="D30" s="180"/>
      <c r="E30" s="180"/>
      <c r="F30" s="180"/>
      <c r="G30" s="180"/>
      <c r="H30" s="180"/>
      <c r="I30" s="180"/>
      <c r="J30" s="181"/>
    </row>
    <row r="31" spans="1:10">
      <c r="A31" s="179" t="s">
        <v>327</v>
      </c>
      <c r="B31" s="180"/>
      <c r="C31" s="180"/>
      <c r="D31" s="180"/>
      <c r="E31" s="180"/>
      <c r="F31" s="180"/>
      <c r="G31" s="180"/>
      <c r="H31" s="180"/>
      <c r="I31" s="180"/>
      <c r="J31" s="181"/>
    </row>
    <row r="32" spans="1:10">
      <c r="A32" s="179"/>
      <c r="B32" s="180"/>
      <c r="C32" s="180"/>
      <c r="D32" s="180"/>
      <c r="E32" s="180"/>
      <c r="F32" s="180"/>
      <c r="G32" s="180"/>
      <c r="H32" s="180"/>
      <c r="I32" s="180"/>
      <c r="J32" s="181"/>
    </row>
    <row r="33" spans="1:10">
      <c r="A33" s="179"/>
      <c r="B33" s="180"/>
      <c r="C33" s="180"/>
      <c r="D33" s="180"/>
      <c r="E33" s="1241" t="s">
        <v>328</v>
      </c>
      <c r="F33" s="1241"/>
      <c r="G33" s="1241"/>
      <c r="H33" s="1241"/>
      <c r="I33" s="1241"/>
      <c r="J33" s="181"/>
    </row>
    <row r="34" spans="1:10">
      <c r="A34" s="182"/>
      <c r="J34" s="183"/>
    </row>
    <row r="35" spans="1:10">
      <c r="A35" s="182"/>
      <c r="J35" s="183"/>
    </row>
    <row r="36" spans="1:10">
      <c r="A36" s="182"/>
      <c r="J36" s="183"/>
    </row>
    <row r="37" spans="1:10">
      <c r="A37" s="182"/>
      <c r="E37" s="1242" t="s">
        <v>329</v>
      </c>
      <c r="F37" s="1242"/>
      <c r="G37" s="1242"/>
      <c r="H37" s="1242"/>
      <c r="J37" s="183"/>
    </row>
    <row r="38" spans="1:10">
      <c r="A38" s="184"/>
      <c r="B38" s="185"/>
      <c r="C38" s="185"/>
      <c r="D38" s="185"/>
      <c r="E38" s="185"/>
      <c r="F38" s="185"/>
      <c r="G38" s="185"/>
      <c r="H38" s="185"/>
      <c r="I38" s="185"/>
      <c r="J38" s="186"/>
    </row>
  </sheetData>
  <mergeCells count="14">
    <mergeCell ref="E33:I33"/>
    <mergeCell ref="E37:H37"/>
    <mergeCell ref="B16:H16"/>
    <mergeCell ref="I16:J16"/>
    <mergeCell ref="B18:H19"/>
    <mergeCell ref="I18:J19"/>
    <mergeCell ref="I21:J21"/>
    <mergeCell ref="I23:J23"/>
    <mergeCell ref="A10:J15"/>
    <mergeCell ref="A4:J4"/>
    <mergeCell ref="A5:E9"/>
    <mergeCell ref="F5:H6"/>
    <mergeCell ref="I5:J6"/>
    <mergeCell ref="F7:J9"/>
  </mergeCell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>
  <sheetPr>
    <tabColor rgb="FFFF0000"/>
  </sheetPr>
  <dimension ref="A4:J38"/>
  <sheetViews>
    <sheetView workbookViewId="0">
      <selection activeCell="F7" sqref="F7:J9"/>
    </sheetView>
  </sheetViews>
  <sheetFormatPr defaultColWidth="8.85546875" defaultRowHeight="15.75"/>
  <cols>
    <col min="1" max="16384" width="8.85546875" style="160"/>
  </cols>
  <sheetData>
    <row r="4" spans="1:10">
      <c r="A4" s="1233"/>
      <c r="B4" s="1233"/>
      <c r="C4" s="1233"/>
      <c r="D4" s="1233"/>
      <c r="E4" s="1233"/>
      <c r="F4" s="1233"/>
      <c r="G4" s="1233"/>
      <c r="H4" s="1233"/>
      <c r="I4" s="1233"/>
      <c r="J4" s="1233"/>
    </row>
    <row r="5" spans="1:10" ht="14.45" customHeight="1">
      <c r="A5" s="1232" t="s">
        <v>359</v>
      </c>
      <c r="B5" s="1232"/>
      <c r="C5" s="1232"/>
      <c r="D5" s="1232"/>
      <c r="E5" s="1232"/>
      <c r="F5" s="1234" t="s">
        <v>833</v>
      </c>
      <c r="G5" s="1235"/>
      <c r="H5" s="1236"/>
      <c r="I5" s="1234" t="s">
        <v>831</v>
      </c>
      <c r="J5" s="1236"/>
    </row>
    <row r="6" spans="1:10">
      <c r="A6" s="1232"/>
      <c r="B6" s="1232"/>
      <c r="C6" s="1232"/>
      <c r="D6" s="1232"/>
      <c r="E6" s="1232"/>
      <c r="F6" s="1237"/>
      <c r="G6" s="1238"/>
      <c r="H6" s="1239"/>
      <c r="I6" s="1237"/>
      <c r="J6" s="1239"/>
    </row>
    <row r="7" spans="1:10">
      <c r="A7" s="1232"/>
      <c r="B7" s="1232"/>
      <c r="C7" s="1232"/>
      <c r="D7" s="1232"/>
      <c r="E7" s="1232"/>
      <c r="F7" s="1240"/>
      <c r="G7" s="1240"/>
      <c r="H7" s="1240"/>
      <c r="I7" s="1240"/>
      <c r="J7" s="1240"/>
    </row>
    <row r="8" spans="1:10">
      <c r="A8" s="1232"/>
      <c r="B8" s="1232"/>
      <c r="C8" s="1232"/>
      <c r="D8" s="1232"/>
      <c r="E8" s="1232"/>
      <c r="F8" s="1240"/>
      <c r="G8" s="1240"/>
      <c r="H8" s="1240"/>
      <c r="I8" s="1240"/>
      <c r="J8" s="1240"/>
    </row>
    <row r="9" spans="1:10" ht="25.5" customHeight="1">
      <c r="A9" s="1232"/>
      <c r="B9" s="1232"/>
      <c r="C9" s="1232"/>
      <c r="D9" s="1232"/>
      <c r="E9" s="1232"/>
      <c r="F9" s="1240"/>
      <c r="G9" s="1240"/>
      <c r="H9" s="1240"/>
      <c r="I9" s="1240"/>
      <c r="J9" s="1240"/>
    </row>
    <row r="10" spans="1:10" ht="14.45" customHeight="1">
      <c r="A10" s="1232" t="s">
        <v>319</v>
      </c>
      <c r="B10" s="1232"/>
      <c r="C10" s="1232"/>
      <c r="D10" s="1232"/>
      <c r="E10" s="1232"/>
      <c r="F10" s="1232"/>
      <c r="G10" s="1232"/>
      <c r="H10" s="1232"/>
      <c r="I10" s="1232"/>
      <c r="J10" s="1232"/>
    </row>
    <row r="11" spans="1:10">
      <c r="A11" s="1232"/>
      <c r="B11" s="1232"/>
      <c r="C11" s="1232"/>
      <c r="D11" s="1232"/>
      <c r="E11" s="1232"/>
      <c r="F11" s="1232"/>
      <c r="G11" s="1232"/>
      <c r="H11" s="1232"/>
      <c r="I11" s="1232"/>
      <c r="J11" s="1232"/>
    </row>
    <row r="12" spans="1:10">
      <c r="A12" s="1232"/>
      <c r="B12" s="1232"/>
      <c r="C12" s="1232"/>
      <c r="D12" s="1232"/>
      <c r="E12" s="1232"/>
      <c r="F12" s="1232"/>
      <c r="G12" s="1232"/>
      <c r="H12" s="1232"/>
      <c r="I12" s="1232"/>
      <c r="J12" s="1232"/>
    </row>
    <row r="13" spans="1:10">
      <c r="A13" s="1232"/>
      <c r="B13" s="1232"/>
      <c r="C13" s="1232"/>
      <c r="D13" s="1232"/>
      <c r="E13" s="1232"/>
      <c r="F13" s="1232"/>
      <c r="G13" s="1232"/>
      <c r="H13" s="1232"/>
      <c r="I13" s="1232"/>
      <c r="J13" s="1232"/>
    </row>
    <row r="14" spans="1:10">
      <c r="A14" s="1232"/>
      <c r="B14" s="1232"/>
      <c r="C14" s="1232"/>
      <c r="D14" s="1232"/>
      <c r="E14" s="1232"/>
      <c r="F14" s="1232"/>
      <c r="G14" s="1232"/>
      <c r="H14" s="1232"/>
      <c r="I14" s="1232"/>
      <c r="J14" s="1232"/>
    </row>
    <row r="15" spans="1:10">
      <c r="A15" s="1232"/>
      <c r="B15" s="1232"/>
      <c r="C15" s="1232"/>
      <c r="D15" s="1232"/>
      <c r="E15" s="1232"/>
      <c r="F15" s="1232"/>
      <c r="G15" s="1232"/>
      <c r="H15" s="1232"/>
      <c r="I15" s="1232"/>
      <c r="J15" s="1232"/>
    </row>
    <row r="16" spans="1:10">
      <c r="A16" s="161" t="s">
        <v>320</v>
      </c>
      <c r="B16" s="1243" t="s">
        <v>321</v>
      </c>
      <c r="C16" s="1244"/>
      <c r="D16" s="1244"/>
      <c r="E16" s="1244"/>
      <c r="F16" s="1244"/>
      <c r="G16" s="1244"/>
      <c r="H16" s="1245"/>
      <c r="I16" s="1240" t="s">
        <v>167</v>
      </c>
      <c r="J16" s="1240"/>
    </row>
    <row r="17" spans="1:10">
      <c r="A17" s="162"/>
      <c r="B17" s="163"/>
      <c r="C17" s="164"/>
      <c r="D17" s="164"/>
      <c r="E17" s="164"/>
      <c r="F17" s="164"/>
      <c r="G17" s="164"/>
      <c r="H17" s="165"/>
      <c r="I17" s="166"/>
      <c r="J17" s="167"/>
    </row>
    <row r="18" spans="1:10">
      <c r="A18" s="168">
        <v>1</v>
      </c>
      <c r="B18" s="1246" t="s">
        <v>322</v>
      </c>
      <c r="C18" s="1247"/>
      <c r="D18" s="1247"/>
      <c r="E18" s="1247"/>
      <c r="F18" s="1247"/>
      <c r="G18" s="1247"/>
      <c r="H18" s="1248"/>
      <c r="I18" s="1249">
        <v>177410</v>
      </c>
      <c r="J18" s="1250"/>
    </row>
    <row r="19" spans="1:10">
      <c r="A19" s="168"/>
      <c r="B19" s="1246"/>
      <c r="C19" s="1247"/>
      <c r="D19" s="1247"/>
      <c r="E19" s="1247"/>
      <c r="F19" s="1247"/>
      <c r="G19" s="1247"/>
      <c r="H19" s="1248"/>
      <c r="I19" s="1251"/>
      <c r="J19" s="1250"/>
    </row>
    <row r="20" spans="1:10">
      <c r="A20" s="168"/>
      <c r="B20" s="169"/>
      <c r="C20" s="170"/>
      <c r="D20" s="170"/>
      <c r="E20" s="170"/>
      <c r="F20" s="170"/>
      <c r="G20" s="170"/>
      <c r="H20" s="171"/>
      <c r="I20" s="172"/>
      <c r="J20" s="173"/>
    </row>
    <row r="21" spans="1:10">
      <c r="A21" s="168"/>
      <c r="B21" s="169" t="s">
        <v>832</v>
      </c>
      <c r="C21" s="170"/>
      <c r="D21" s="170"/>
      <c r="E21" s="170"/>
      <c r="F21" s="170"/>
      <c r="G21" s="170"/>
      <c r="H21" s="171"/>
      <c r="I21" s="1252">
        <f>+I18*18%+0.2</f>
        <v>31934</v>
      </c>
      <c r="J21" s="1253"/>
    </row>
    <row r="22" spans="1:10">
      <c r="A22" s="168"/>
      <c r="B22" s="169"/>
      <c r="C22" s="170"/>
      <c r="D22" s="170"/>
      <c r="E22" s="170"/>
      <c r="F22" s="170"/>
      <c r="G22" s="170"/>
      <c r="H22" s="171"/>
      <c r="I22" s="172"/>
      <c r="J22" s="173"/>
    </row>
    <row r="23" spans="1:10">
      <c r="A23" s="174"/>
      <c r="B23" s="175"/>
      <c r="C23" s="176"/>
      <c r="D23" s="176"/>
      <c r="E23" s="176"/>
      <c r="F23" s="176"/>
      <c r="G23" s="176"/>
      <c r="H23" s="177" t="s">
        <v>323</v>
      </c>
      <c r="I23" s="1254">
        <f>+I18+I21</f>
        <v>209344</v>
      </c>
      <c r="J23" s="1255"/>
    </row>
    <row r="24" spans="1:10">
      <c r="A24" s="166"/>
      <c r="B24" s="178"/>
      <c r="C24" s="178"/>
      <c r="D24" s="178"/>
      <c r="E24" s="178"/>
      <c r="F24" s="178"/>
      <c r="G24" s="178"/>
      <c r="H24" s="178"/>
      <c r="I24" s="178"/>
      <c r="J24" s="167"/>
    </row>
    <row r="25" spans="1:10">
      <c r="A25" s="179" t="s">
        <v>324</v>
      </c>
      <c r="B25" s="180"/>
      <c r="C25" s="180"/>
      <c r="D25" s="180"/>
      <c r="E25" s="180"/>
      <c r="F25" s="180"/>
      <c r="G25" s="180"/>
      <c r="H25" s="180"/>
      <c r="I25" s="180"/>
      <c r="J25" s="181"/>
    </row>
    <row r="26" spans="1:10">
      <c r="A26" s="179" t="s">
        <v>829</v>
      </c>
      <c r="B26" s="180"/>
      <c r="C26" s="180"/>
      <c r="D26" s="180"/>
      <c r="E26" s="180"/>
      <c r="F26" s="180"/>
      <c r="G26" s="180"/>
      <c r="H26" s="180"/>
      <c r="I26" s="180"/>
      <c r="J26" s="181"/>
    </row>
    <row r="27" spans="1:10">
      <c r="A27" s="179"/>
      <c r="B27" s="180"/>
      <c r="C27" s="180"/>
      <c r="D27" s="180"/>
      <c r="E27" s="180"/>
      <c r="F27" s="180"/>
      <c r="G27" s="180"/>
      <c r="H27" s="180"/>
      <c r="I27" s="180"/>
      <c r="J27" s="181"/>
    </row>
    <row r="28" spans="1:10">
      <c r="A28" s="179" t="s">
        <v>827</v>
      </c>
      <c r="B28" s="180"/>
      <c r="C28" s="180" t="s">
        <v>451</v>
      </c>
      <c r="D28" s="180"/>
      <c r="E28" s="180"/>
      <c r="F28" s="180"/>
      <c r="G28" s="180"/>
      <c r="H28" s="180"/>
      <c r="I28" s="180"/>
      <c r="J28" s="181"/>
    </row>
    <row r="29" spans="1:10">
      <c r="A29" s="179" t="s">
        <v>335</v>
      </c>
      <c r="B29" s="180"/>
      <c r="C29" s="180"/>
      <c r="D29" s="180"/>
      <c r="E29" s="180"/>
      <c r="F29" s="180"/>
      <c r="G29" s="180"/>
      <c r="H29" s="180"/>
      <c r="I29" s="180"/>
      <c r="J29" s="181"/>
    </row>
    <row r="30" spans="1:10">
      <c r="A30" s="179" t="s">
        <v>326</v>
      </c>
      <c r="B30" s="180"/>
      <c r="C30" s="180"/>
      <c r="D30" s="180"/>
      <c r="E30" s="180"/>
      <c r="F30" s="180"/>
      <c r="G30" s="180"/>
      <c r="H30" s="180"/>
      <c r="I30" s="180"/>
      <c r="J30" s="181"/>
    </row>
    <row r="31" spans="1:10">
      <c r="A31" s="179" t="s">
        <v>327</v>
      </c>
      <c r="B31" s="180"/>
      <c r="C31" s="180"/>
      <c r="D31" s="180"/>
      <c r="E31" s="180"/>
      <c r="F31" s="180"/>
      <c r="G31" s="180"/>
      <c r="H31" s="180"/>
      <c r="I31" s="180"/>
      <c r="J31" s="181"/>
    </row>
    <row r="32" spans="1:10">
      <c r="A32" s="179"/>
      <c r="B32" s="180"/>
      <c r="C32" s="180"/>
      <c r="D32" s="180"/>
      <c r="E32" s="180"/>
      <c r="F32" s="180"/>
      <c r="G32" s="180"/>
      <c r="H32" s="180"/>
      <c r="I32" s="180"/>
      <c r="J32" s="181"/>
    </row>
    <row r="33" spans="1:10">
      <c r="A33" s="179"/>
      <c r="B33" s="180"/>
      <c r="C33" s="180"/>
      <c r="D33" s="180"/>
      <c r="E33" s="1241" t="s">
        <v>328</v>
      </c>
      <c r="F33" s="1241"/>
      <c r="G33" s="1241"/>
      <c r="H33" s="1241"/>
      <c r="I33" s="1241"/>
      <c r="J33" s="181"/>
    </row>
    <row r="34" spans="1:10">
      <c r="A34" s="182"/>
      <c r="J34" s="183"/>
    </row>
    <row r="35" spans="1:10">
      <c r="A35" s="182"/>
      <c r="J35" s="183"/>
    </row>
    <row r="36" spans="1:10">
      <c r="A36" s="182"/>
      <c r="J36" s="183"/>
    </row>
    <row r="37" spans="1:10">
      <c r="A37" s="182"/>
      <c r="E37" s="1242" t="s">
        <v>329</v>
      </c>
      <c r="F37" s="1242"/>
      <c r="G37" s="1242"/>
      <c r="H37" s="1242"/>
      <c r="J37" s="183"/>
    </row>
    <row r="38" spans="1:10">
      <c r="A38" s="184"/>
      <c r="B38" s="185"/>
      <c r="C38" s="185"/>
      <c r="D38" s="185"/>
      <c r="E38" s="185"/>
      <c r="F38" s="185"/>
      <c r="G38" s="185"/>
      <c r="H38" s="185"/>
      <c r="I38" s="185"/>
      <c r="J38" s="186"/>
    </row>
  </sheetData>
  <mergeCells count="14">
    <mergeCell ref="E33:I33"/>
    <mergeCell ref="E37:H37"/>
    <mergeCell ref="B16:H16"/>
    <mergeCell ref="I16:J16"/>
    <mergeCell ref="B18:H19"/>
    <mergeCell ref="I18:J19"/>
    <mergeCell ref="I21:J21"/>
    <mergeCell ref="I23:J23"/>
    <mergeCell ref="A10:J15"/>
    <mergeCell ref="A4:J4"/>
    <mergeCell ref="A5:E9"/>
    <mergeCell ref="F5:H6"/>
    <mergeCell ref="I5:J6"/>
    <mergeCell ref="F7:J9"/>
  </mergeCell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>
  <sheetPr>
    <tabColor rgb="FFFF0000"/>
  </sheetPr>
  <dimension ref="A4:J38"/>
  <sheetViews>
    <sheetView workbookViewId="0">
      <selection activeCell="F7" sqref="F7:J9"/>
    </sheetView>
  </sheetViews>
  <sheetFormatPr defaultColWidth="8.85546875" defaultRowHeight="15.75"/>
  <cols>
    <col min="1" max="16384" width="8.85546875" style="160"/>
  </cols>
  <sheetData>
    <row r="4" spans="1:10">
      <c r="A4" s="1233"/>
      <c r="B4" s="1233"/>
      <c r="C4" s="1233"/>
      <c r="D4" s="1233"/>
      <c r="E4" s="1233"/>
      <c r="F4" s="1233"/>
      <c r="G4" s="1233"/>
      <c r="H4" s="1233"/>
      <c r="I4" s="1233"/>
      <c r="J4" s="1233"/>
    </row>
    <row r="5" spans="1:10" ht="14.45" customHeight="1">
      <c r="A5" s="1232" t="s">
        <v>359</v>
      </c>
      <c r="B5" s="1232"/>
      <c r="C5" s="1232"/>
      <c r="D5" s="1232"/>
      <c r="E5" s="1232"/>
      <c r="F5" s="1234" t="s">
        <v>834</v>
      </c>
      <c r="G5" s="1235"/>
      <c r="H5" s="1236"/>
      <c r="I5" s="1234" t="s">
        <v>831</v>
      </c>
      <c r="J5" s="1236"/>
    </row>
    <row r="6" spans="1:10">
      <c r="A6" s="1232"/>
      <c r="B6" s="1232"/>
      <c r="C6" s="1232"/>
      <c r="D6" s="1232"/>
      <c r="E6" s="1232"/>
      <c r="F6" s="1237"/>
      <c r="G6" s="1238"/>
      <c r="H6" s="1239"/>
      <c r="I6" s="1237"/>
      <c r="J6" s="1239"/>
    </row>
    <row r="7" spans="1:10">
      <c r="A7" s="1232"/>
      <c r="B7" s="1232"/>
      <c r="C7" s="1232"/>
      <c r="D7" s="1232"/>
      <c r="E7" s="1232"/>
      <c r="F7" s="1240"/>
      <c r="G7" s="1240"/>
      <c r="H7" s="1240"/>
      <c r="I7" s="1240"/>
      <c r="J7" s="1240"/>
    </row>
    <row r="8" spans="1:10">
      <c r="A8" s="1232"/>
      <c r="B8" s="1232"/>
      <c r="C8" s="1232"/>
      <c r="D8" s="1232"/>
      <c r="E8" s="1232"/>
      <c r="F8" s="1240"/>
      <c r="G8" s="1240"/>
      <c r="H8" s="1240"/>
      <c r="I8" s="1240"/>
      <c r="J8" s="1240"/>
    </row>
    <row r="9" spans="1:10" ht="25.5" customHeight="1">
      <c r="A9" s="1232"/>
      <c r="B9" s="1232"/>
      <c r="C9" s="1232"/>
      <c r="D9" s="1232"/>
      <c r="E9" s="1232"/>
      <c r="F9" s="1240"/>
      <c r="G9" s="1240"/>
      <c r="H9" s="1240"/>
      <c r="I9" s="1240"/>
      <c r="J9" s="1240"/>
    </row>
    <row r="10" spans="1:10" ht="14.45" customHeight="1">
      <c r="A10" s="1232" t="s">
        <v>319</v>
      </c>
      <c r="B10" s="1232"/>
      <c r="C10" s="1232"/>
      <c r="D10" s="1232"/>
      <c r="E10" s="1232"/>
      <c r="F10" s="1232"/>
      <c r="G10" s="1232"/>
      <c r="H10" s="1232"/>
      <c r="I10" s="1232"/>
      <c r="J10" s="1232"/>
    </row>
    <row r="11" spans="1:10">
      <c r="A11" s="1232"/>
      <c r="B11" s="1232"/>
      <c r="C11" s="1232"/>
      <c r="D11" s="1232"/>
      <c r="E11" s="1232"/>
      <c r="F11" s="1232"/>
      <c r="G11" s="1232"/>
      <c r="H11" s="1232"/>
      <c r="I11" s="1232"/>
      <c r="J11" s="1232"/>
    </row>
    <row r="12" spans="1:10">
      <c r="A12" s="1232"/>
      <c r="B12" s="1232"/>
      <c r="C12" s="1232"/>
      <c r="D12" s="1232"/>
      <c r="E12" s="1232"/>
      <c r="F12" s="1232"/>
      <c r="G12" s="1232"/>
      <c r="H12" s="1232"/>
      <c r="I12" s="1232"/>
      <c r="J12" s="1232"/>
    </row>
    <row r="13" spans="1:10">
      <c r="A13" s="1232"/>
      <c r="B13" s="1232"/>
      <c r="C13" s="1232"/>
      <c r="D13" s="1232"/>
      <c r="E13" s="1232"/>
      <c r="F13" s="1232"/>
      <c r="G13" s="1232"/>
      <c r="H13" s="1232"/>
      <c r="I13" s="1232"/>
      <c r="J13" s="1232"/>
    </row>
    <row r="14" spans="1:10">
      <c r="A14" s="1232"/>
      <c r="B14" s="1232"/>
      <c r="C14" s="1232"/>
      <c r="D14" s="1232"/>
      <c r="E14" s="1232"/>
      <c r="F14" s="1232"/>
      <c r="G14" s="1232"/>
      <c r="H14" s="1232"/>
      <c r="I14" s="1232"/>
      <c r="J14" s="1232"/>
    </row>
    <row r="15" spans="1:10">
      <c r="A15" s="1232"/>
      <c r="B15" s="1232"/>
      <c r="C15" s="1232"/>
      <c r="D15" s="1232"/>
      <c r="E15" s="1232"/>
      <c r="F15" s="1232"/>
      <c r="G15" s="1232"/>
      <c r="H15" s="1232"/>
      <c r="I15" s="1232"/>
      <c r="J15" s="1232"/>
    </row>
    <row r="16" spans="1:10">
      <c r="A16" s="161" t="s">
        <v>320</v>
      </c>
      <c r="B16" s="1243" t="s">
        <v>321</v>
      </c>
      <c r="C16" s="1244"/>
      <c r="D16" s="1244"/>
      <c r="E16" s="1244"/>
      <c r="F16" s="1244"/>
      <c r="G16" s="1244"/>
      <c r="H16" s="1245"/>
      <c r="I16" s="1240" t="s">
        <v>167</v>
      </c>
      <c r="J16" s="1240"/>
    </row>
    <row r="17" spans="1:10">
      <c r="A17" s="162"/>
      <c r="B17" s="163"/>
      <c r="C17" s="164"/>
      <c r="D17" s="164"/>
      <c r="E17" s="164"/>
      <c r="F17" s="164"/>
      <c r="G17" s="164"/>
      <c r="H17" s="165"/>
      <c r="I17" s="166"/>
      <c r="J17" s="167"/>
    </row>
    <row r="18" spans="1:10">
      <c r="A18" s="168">
        <v>1</v>
      </c>
      <c r="B18" s="1246" t="s">
        <v>322</v>
      </c>
      <c r="C18" s="1247"/>
      <c r="D18" s="1247"/>
      <c r="E18" s="1247"/>
      <c r="F18" s="1247"/>
      <c r="G18" s="1247"/>
      <c r="H18" s="1248"/>
      <c r="I18" s="1249">
        <v>177410</v>
      </c>
      <c r="J18" s="1250"/>
    </row>
    <row r="19" spans="1:10">
      <c r="A19" s="168"/>
      <c r="B19" s="1246"/>
      <c r="C19" s="1247"/>
      <c r="D19" s="1247"/>
      <c r="E19" s="1247"/>
      <c r="F19" s="1247"/>
      <c r="G19" s="1247"/>
      <c r="H19" s="1248"/>
      <c r="I19" s="1251"/>
      <c r="J19" s="1250"/>
    </row>
    <row r="20" spans="1:10">
      <c r="A20" s="168"/>
      <c r="B20" s="169"/>
      <c r="C20" s="170"/>
      <c r="D20" s="170"/>
      <c r="E20" s="170"/>
      <c r="F20" s="170"/>
      <c r="G20" s="170"/>
      <c r="H20" s="171"/>
      <c r="I20" s="172"/>
      <c r="J20" s="173"/>
    </row>
    <row r="21" spans="1:10">
      <c r="A21" s="168"/>
      <c r="B21" s="169" t="s">
        <v>832</v>
      </c>
      <c r="C21" s="170"/>
      <c r="D21" s="170"/>
      <c r="E21" s="170"/>
      <c r="F21" s="170"/>
      <c r="G21" s="170"/>
      <c r="H21" s="171"/>
      <c r="I21" s="1252">
        <f>+I18*18%+0.2</f>
        <v>31934</v>
      </c>
      <c r="J21" s="1253"/>
    </row>
    <row r="22" spans="1:10">
      <c r="A22" s="168"/>
      <c r="B22" s="169"/>
      <c r="C22" s="170"/>
      <c r="D22" s="170"/>
      <c r="E22" s="170"/>
      <c r="F22" s="170"/>
      <c r="G22" s="170"/>
      <c r="H22" s="171"/>
      <c r="I22" s="172"/>
      <c r="J22" s="173"/>
    </row>
    <row r="23" spans="1:10">
      <c r="A23" s="174"/>
      <c r="B23" s="175"/>
      <c r="C23" s="176"/>
      <c r="D23" s="176"/>
      <c r="E23" s="176"/>
      <c r="F23" s="176"/>
      <c r="G23" s="176"/>
      <c r="H23" s="177" t="s">
        <v>323</v>
      </c>
      <c r="I23" s="1254">
        <f>+I18+I21</f>
        <v>209344</v>
      </c>
      <c r="J23" s="1255"/>
    </row>
    <row r="24" spans="1:10">
      <c r="A24" s="166"/>
      <c r="B24" s="178"/>
      <c r="C24" s="178"/>
      <c r="D24" s="178"/>
      <c r="E24" s="178"/>
      <c r="F24" s="178"/>
      <c r="G24" s="178"/>
      <c r="H24" s="178"/>
      <c r="I24" s="178"/>
      <c r="J24" s="167"/>
    </row>
    <row r="25" spans="1:10">
      <c r="A25" s="179" t="s">
        <v>324</v>
      </c>
      <c r="B25" s="180"/>
      <c r="C25" s="180"/>
      <c r="D25" s="180"/>
      <c r="E25" s="180"/>
      <c r="F25" s="180"/>
      <c r="G25" s="180"/>
      <c r="H25" s="180"/>
      <c r="I25" s="180"/>
      <c r="J25" s="181"/>
    </row>
    <row r="26" spans="1:10">
      <c r="A26" s="179" t="s">
        <v>829</v>
      </c>
      <c r="B26" s="180"/>
      <c r="C26" s="180"/>
      <c r="D26" s="180"/>
      <c r="E26" s="180"/>
      <c r="F26" s="180"/>
      <c r="G26" s="180"/>
      <c r="H26" s="180"/>
      <c r="I26" s="180"/>
      <c r="J26" s="181"/>
    </row>
    <row r="27" spans="1:10">
      <c r="A27" s="179"/>
      <c r="B27" s="180"/>
      <c r="C27" s="180"/>
      <c r="D27" s="180"/>
      <c r="E27" s="180"/>
      <c r="F27" s="180"/>
      <c r="G27" s="180"/>
      <c r="H27" s="180"/>
      <c r="I27" s="180"/>
      <c r="J27" s="181"/>
    </row>
    <row r="28" spans="1:10">
      <c r="A28" s="179" t="s">
        <v>827</v>
      </c>
      <c r="B28" s="180"/>
      <c r="C28" s="180" t="s">
        <v>451</v>
      </c>
      <c r="D28" s="180"/>
      <c r="E28" s="180"/>
      <c r="F28" s="180"/>
      <c r="G28" s="180"/>
      <c r="H28" s="180"/>
      <c r="I28" s="180"/>
      <c r="J28" s="181"/>
    </row>
    <row r="29" spans="1:10">
      <c r="A29" s="179" t="s">
        <v>335</v>
      </c>
      <c r="B29" s="180"/>
      <c r="C29" s="180"/>
      <c r="D29" s="180"/>
      <c r="E29" s="180"/>
      <c r="F29" s="180"/>
      <c r="G29" s="180"/>
      <c r="H29" s="180"/>
      <c r="I29" s="180"/>
      <c r="J29" s="181"/>
    </row>
    <row r="30" spans="1:10">
      <c r="A30" s="179" t="s">
        <v>326</v>
      </c>
      <c r="B30" s="180"/>
      <c r="C30" s="180"/>
      <c r="D30" s="180"/>
      <c r="E30" s="180"/>
      <c r="F30" s="180"/>
      <c r="G30" s="180"/>
      <c r="H30" s="180"/>
      <c r="I30" s="180"/>
      <c r="J30" s="181"/>
    </row>
    <row r="31" spans="1:10">
      <c r="A31" s="179" t="s">
        <v>327</v>
      </c>
      <c r="B31" s="180"/>
      <c r="C31" s="180"/>
      <c r="D31" s="180"/>
      <c r="E31" s="180"/>
      <c r="F31" s="180"/>
      <c r="G31" s="180"/>
      <c r="H31" s="180"/>
      <c r="I31" s="180"/>
      <c r="J31" s="181"/>
    </row>
    <row r="32" spans="1:10">
      <c r="A32" s="179"/>
      <c r="B32" s="180"/>
      <c r="C32" s="180"/>
      <c r="D32" s="180"/>
      <c r="E32" s="180"/>
      <c r="F32" s="180"/>
      <c r="G32" s="180"/>
      <c r="H32" s="180"/>
      <c r="I32" s="180"/>
      <c r="J32" s="181"/>
    </row>
    <row r="33" spans="1:10">
      <c r="A33" s="179"/>
      <c r="B33" s="180"/>
      <c r="C33" s="180"/>
      <c r="D33" s="180"/>
      <c r="E33" s="1241" t="s">
        <v>328</v>
      </c>
      <c r="F33" s="1241"/>
      <c r="G33" s="1241"/>
      <c r="H33" s="1241"/>
      <c r="I33" s="1241"/>
      <c r="J33" s="181"/>
    </row>
    <row r="34" spans="1:10">
      <c r="A34" s="182"/>
      <c r="J34" s="183"/>
    </row>
    <row r="35" spans="1:10">
      <c r="A35" s="182"/>
      <c r="J35" s="183"/>
    </row>
    <row r="36" spans="1:10">
      <c r="A36" s="182"/>
      <c r="J36" s="183"/>
    </row>
    <row r="37" spans="1:10">
      <c r="A37" s="182"/>
      <c r="E37" s="1242" t="s">
        <v>329</v>
      </c>
      <c r="F37" s="1242"/>
      <c r="G37" s="1242"/>
      <c r="H37" s="1242"/>
      <c r="J37" s="183"/>
    </row>
    <row r="38" spans="1:10">
      <c r="A38" s="184"/>
      <c r="B38" s="185"/>
      <c r="C38" s="185"/>
      <c r="D38" s="185"/>
      <c r="E38" s="185"/>
      <c r="F38" s="185"/>
      <c r="G38" s="185"/>
      <c r="H38" s="185"/>
      <c r="I38" s="185"/>
      <c r="J38" s="186"/>
    </row>
  </sheetData>
  <mergeCells count="14">
    <mergeCell ref="E33:I33"/>
    <mergeCell ref="E37:H37"/>
    <mergeCell ref="B16:H16"/>
    <mergeCell ref="I16:J16"/>
    <mergeCell ref="B18:H19"/>
    <mergeCell ref="I18:J19"/>
    <mergeCell ref="I21:J21"/>
    <mergeCell ref="I23:J23"/>
    <mergeCell ref="A10:J15"/>
    <mergeCell ref="A4:J4"/>
    <mergeCell ref="A5:E9"/>
    <mergeCell ref="F5:H6"/>
    <mergeCell ref="I5:J6"/>
    <mergeCell ref="F7:J9"/>
  </mergeCell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1:L40"/>
  <sheetViews>
    <sheetView view="pageBreakPreview" topLeftCell="A7" zoomScale="60" workbookViewId="0">
      <selection activeCell="F27" sqref="F27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28" customWidth="1"/>
    <col min="6" max="6" width="44.28515625" customWidth="1"/>
    <col min="7" max="7" width="6.28515625" customWidth="1"/>
    <col min="12" max="12" width="9.7109375" bestFit="1" customWidth="1"/>
    <col min="22" max="22" width="13.42578125" bestFit="1" customWidth="1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838</v>
      </c>
      <c r="B4" s="40"/>
      <c r="C4" s="40"/>
      <c r="D4" s="41"/>
      <c r="E4" s="41"/>
      <c r="F4" s="494" t="s">
        <v>835</v>
      </c>
    </row>
    <row r="5" spans="1:6" ht="24" thickBot="1">
      <c r="A5" s="39"/>
      <c r="B5" s="4"/>
      <c r="C5" s="4"/>
      <c r="D5" s="4"/>
      <c r="E5" s="4"/>
      <c r="F5" s="71" t="s">
        <v>859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264</v>
      </c>
      <c r="B9" s="1068"/>
      <c r="C9" s="1069"/>
      <c r="D9" s="8"/>
      <c r="E9" s="1067" t="s">
        <v>784</v>
      </c>
      <c r="F9" s="1069"/>
    </row>
    <row r="10" spans="1:6" ht="23.25">
      <c r="A10" s="1070" t="s">
        <v>2</v>
      </c>
      <c r="B10" s="1071"/>
      <c r="C10" s="1072"/>
      <c r="D10" s="7"/>
      <c r="E10" s="1073" t="s">
        <v>785</v>
      </c>
      <c r="F10" s="1074"/>
    </row>
    <row r="11" spans="1:6" ht="23.25">
      <c r="A11" s="1070" t="s">
        <v>3</v>
      </c>
      <c r="B11" s="1071"/>
      <c r="C11" s="1072"/>
      <c r="D11" s="7"/>
      <c r="E11" s="1073" t="s">
        <v>786</v>
      </c>
      <c r="F11" s="1074"/>
    </row>
    <row r="12" spans="1:6" ht="23.25">
      <c r="A12" s="1070" t="s">
        <v>14</v>
      </c>
      <c r="B12" s="1071"/>
      <c r="C12" s="1072"/>
      <c r="D12" s="7"/>
      <c r="E12" s="1073" t="s">
        <v>787</v>
      </c>
      <c r="F12" s="1074"/>
    </row>
    <row r="13" spans="1:6" s="1" customFormat="1" ht="23.25">
      <c r="A13" s="1070" t="s">
        <v>4</v>
      </c>
      <c r="B13" s="1071"/>
      <c r="C13" s="1072"/>
      <c r="D13" s="9"/>
      <c r="E13" s="1073"/>
      <c r="F13" s="1074"/>
    </row>
    <row r="14" spans="1:6" s="1" customFormat="1" ht="23.25">
      <c r="A14" s="672" t="s">
        <v>96</v>
      </c>
      <c r="B14" s="673"/>
      <c r="C14" s="674"/>
      <c r="D14" s="9"/>
      <c r="E14" s="1073"/>
      <c r="F14" s="1074"/>
    </row>
    <row r="15" spans="1:6" s="1" customFormat="1" ht="24" thickBot="1">
      <c r="A15" s="672" t="s">
        <v>89</v>
      </c>
      <c r="B15" s="673"/>
      <c r="C15" s="674"/>
      <c r="D15" s="9"/>
      <c r="E15" s="1230" t="s">
        <v>788</v>
      </c>
      <c r="F15" s="1231"/>
    </row>
    <row r="16" spans="1:6" ht="24" thickBot="1">
      <c r="A16" s="1077" t="s">
        <v>5</v>
      </c>
      <c r="B16" s="1078"/>
      <c r="C16" s="1079"/>
      <c r="D16" s="10"/>
      <c r="E16" s="1077" t="s">
        <v>5</v>
      </c>
      <c r="F16" s="1079"/>
    </row>
    <row r="17" spans="1:12" ht="3.4" customHeight="1">
      <c r="A17" s="60"/>
      <c r="B17" s="61"/>
      <c r="C17" s="61"/>
      <c r="D17" s="61"/>
      <c r="E17" s="61"/>
      <c r="F17" s="62"/>
    </row>
    <row r="18" spans="1:12" ht="42" customHeight="1">
      <c r="A18" s="63" t="s">
        <v>8</v>
      </c>
      <c r="B18" s="14" t="s">
        <v>9</v>
      </c>
      <c r="C18" s="14" t="s">
        <v>25</v>
      </c>
      <c r="D18" s="1058" t="s">
        <v>28</v>
      </c>
      <c r="E18" s="1058"/>
      <c r="F18" s="64" t="s">
        <v>10</v>
      </c>
    </row>
    <row r="19" spans="1:12" ht="52.9" customHeight="1">
      <c r="A19" s="65">
        <v>1</v>
      </c>
      <c r="B19" s="74" t="s">
        <v>836</v>
      </c>
      <c r="C19" s="133" t="s">
        <v>837</v>
      </c>
      <c r="D19" s="1089" t="s">
        <v>856</v>
      </c>
      <c r="E19" s="1089"/>
      <c r="F19" s="75" t="s">
        <v>857</v>
      </c>
      <c r="G19" s="2"/>
    </row>
    <row r="20" spans="1:12" ht="43.5" customHeight="1">
      <c r="A20" s="1081"/>
      <c r="B20" s="1053"/>
      <c r="C20" s="1054"/>
      <c r="D20" s="1040" t="s">
        <v>791</v>
      </c>
      <c r="E20" s="1041"/>
      <c r="F20" s="68">
        <v>178913</v>
      </c>
    </row>
    <row r="21" spans="1:12" ht="47.65" customHeight="1">
      <c r="A21" s="1081"/>
      <c r="B21" s="1053"/>
      <c r="C21" s="1054"/>
      <c r="D21" s="1045" t="s">
        <v>105</v>
      </c>
      <c r="E21" s="1046"/>
      <c r="F21" s="365">
        <v>0</v>
      </c>
    </row>
    <row r="22" spans="1:12" ht="47.65" customHeight="1">
      <c r="A22" s="675"/>
      <c r="B22" s="670"/>
      <c r="C22" s="671"/>
      <c r="D22" s="1040" t="s">
        <v>248</v>
      </c>
      <c r="E22" s="1041"/>
      <c r="F22" s="365">
        <v>0</v>
      </c>
    </row>
    <row r="23" spans="1:12" ht="48.6" customHeight="1">
      <c r="A23" s="1081"/>
      <c r="B23" s="1053"/>
      <c r="C23" s="1054"/>
      <c r="D23" s="1045" t="s">
        <v>26</v>
      </c>
      <c r="E23" s="1046"/>
      <c r="F23" s="69"/>
      <c r="L23" s="123"/>
    </row>
    <row r="24" spans="1:12" ht="25.9" customHeight="1">
      <c r="A24" s="1081"/>
      <c r="B24" s="1053"/>
      <c r="C24" s="1054"/>
      <c r="D24" s="1043" t="s">
        <v>11</v>
      </c>
      <c r="E24" s="1044"/>
      <c r="F24" s="68">
        <f>+F20*9%-0.17</f>
        <v>16102</v>
      </c>
    </row>
    <row r="25" spans="1:12" ht="25.9" customHeight="1">
      <c r="A25" s="1081"/>
      <c r="B25" s="1053"/>
      <c r="C25" s="1054"/>
      <c r="D25" s="1043" t="s">
        <v>12</v>
      </c>
      <c r="E25" s="1044"/>
      <c r="F25" s="68">
        <f>+F20*9%-0.17</f>
        <v>16102</v>
      </c>
    </row>
    <row r="26" spans="1:12" ht="25.9" customHeight="1">
      <c r="A26" s="1081" t="s">
        <v>263</v>
      </c>
      <c r="B26" s="1053"/>
      <c r="C26" s="1054"/>
      <c r="D26" s="1043" t="s">
        <v>27</v>
      </c>
      <c r="E26" s="1044"/>
      <c r="F26" s="68" t="s">
        <v>102</v>
      </c>
    </row>
    <row r="27" spans="1:12" ht="52.9" customHeight="1" thickBot="1">
      <c r="A27" s="1082"/>
      <c r="B27" s="1083"/>
      <c r="C27" s="1084"/>
      <c r="D27" s="1085" t="s">
        <v>13</v>
      </c>
      <c r="E27" s="1086"/>
      <c r="F27" s="77">
        <f>+F20+F24+F25</f>
        <v>211117</v>
      </c>
    </row>
    <row r="28" spans="1:12" ht="28.5" customHeight="1">
      <c r="A28" s="1087" t="s">
        <v>858</v>
      </c>
      <c r="B28" s="1087"/>
      <c r="C28" s="1087"/>
      <c r="D28" s="1087"/>
      <c r="E28" s="1087"/>
      <c r="F28" s="1087"/>
    </row>
    <row r="29" spans="1:12" ht="16.5" customHeight="1">
      <c r="A29" s="11"/>
      <c r="B29" s="11"/>
      <c r="C29" s="11"/>
      <c r="D29" s="12"/>
      <c r="E29" s="12"/>
      <c r="F29" s="13" t="s">
        <v>22</v>
      </c>
    </row>
    <row r="30" spans="1:12" ht="23.25">
      <c r="A30" s="78" t="s">
        <v>15</v>
      </c>
      <c r="B30" s="78"/>
      <c r="C30" s="78"/>
      <c r="D30" s="78"/>
      <c r="E30" s="78"/>
      <c r="F30" s="78"/>
    </row>
    <row r="31" spans="1:12" ht="18.75" customHeight="1">
      <c r="A31" s="78" t="s">
        <v>265</v>
      </c>
      <c r="B31" s="78"/>
      <c r="C31" s="78"/>
      <c r="D31" s="78"/>
    </row>
    <row r="32" spans="1:12" ht="18.75" customHeight="1">
      <c r="A32" s="78" t="s">
        <v>18</v>
      </c>
      <c r="B32" s="78"/>
      <c r="C32" s="78"/>
      <c r="D32" s="78"/>
    </row>
    <row r="33" spans="1:6" ht="23.25">
      <c r="A33" s="78" t="s">
        <v>16</v>
      </c>
      <c r="B33" s="78"/>
      <c r="C33" s="78"/>
      <c r="D33" s="78"/>
      <c r="E33" s="1090" t="s">
        <v>20</v>
      </c>
      <c r="F33" s="1090"/>
    </row>
    <row r="34" spans="1:6" ht="23.25">
      <c r="A34" s="78" t="s">
        <v>19</v>
      </c>
      <c r="B34" s="78"/>
      <c r="C34" s="78"/>
      <c r="D34" s="78"/>
      <c r="E34" s="1091" t="s">
        <v>266</v>
      </c>
      <c r="F34" s="1091"/>
    </row>
    <row r="35" spans="1:6" ht="23.25">
      <c r="A35" s="78"/>
      <c r="B35" s="78"/>
      <c r="C35" s="78"/>
      <c r="D35" s="78"/>
      <c r="E35" s="78"/>
      <c r="F35" s="78"/>
    </row>
    <row r="36" spans="1:6" ht="23.25">
      <c r="A36" s="78" t="s">
        <v>229</v>
      </c>
      <c r="B36" s="78"/>
      <c r="C36" s="78"/>
      <c r="D36" s="78"/>
      <c r="E36" s="1090" t="s">
        <v>267</v>
      </c>
      <c r="F36" s="1090"/>
    </row>
    <row r="37" spans="1:6" ht="23.25">
      <c r="A37" s="78"/>
      <c r="B37" s="78" t="s">
        <v>228</v>
      </c>
      <c r="C37" s="78"/>
      <c r="D37" s="78"/>
      <c r="E37" s="78"/>
      <c r="F37" s="78"/>
    </row>
    <row r="38" spans="1:6" ht="23.25">
      <c r="A38" s="78"/>
      <c r="B38" s="78"/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78"/>
      <c r="F39" s="78"/>
    </row>
    <row r="40" spans="1:6" ht="23.25">
      <c r="A40" s="78"/>
      <c r="B40" s="78"/>
      <c r="C40" s="78"/>
      <c r="D40" s="78"/>
      <c r="E40" s="1090" t="s">
        <v>24</v>
      </c>
      <c r="F40" s="1090"/>
    </row>
  </sheetData>
  <mergeCells count="36">
    <mergeCell ref="A2:F2"/>
    <mergeCell ref="A7:C7"/>
    <mergeCell ref="E7:F7"/>
    <mergeCell ref="E8:F8"/>
    <mergeCell ref="A9:C9"/>
    <mergeCell ref="E9:F9"/>
    <mergeCell ref="A10:C10"/>
    <mergeCell ref="E10:F10"/>
    <mergeCell ref="A11:C11"/>
    <mergeCell ref="E11:F11"/>
    <mergeCell ref="A12:C12"/>
    <mergeCell ref="E12:F12"/>
    <mergeCell ref="D22:E22"/>
    <mergeCell ref="A13:C13"/>
    <mergeCell ref="E13:F13"/>
    <mergeCell ref="E14:F14"/>
    <mergeCell ref="E15:F15"/>
    <mergeCell ref="A16:C16"/>
    <mergeCell ref="E16:F16"/>
    <mergeCell ref="D18:E18"/>
    <mergeCell ref="D19:E19"/>
    <mergeCell ref="A20:C21"/>
    <mergeCell ref="D20:E20"/>
    <mergeCell ref="D21:E21"/>
    <mergeCell ref="A23:C25"/>
    <mergeCell ref="D23:E23"/>
    <mergeCell ref="D24:E24"/>
    <mergeCell ref="D25:E25"/>
    <mergeCell ref="A26:C27"/>
    <mergeCell ref="D26:E26"/>
    <mergeCell ref="D27:E27"/>
    <mergeCell ref="A28:F28"/>
    <mergeCell ref="E33:F33"/>
    <mergeCell ref="E34:F34"/>
    <mergeCell ref="E36:F36"/>
    <mergeCell ref="E40:F40"/>
  </mergeCells>
  <hyperlinks>
    <hyperlink ref="B37" r:id="rId1" display="sanjit.sharma@sarestates.in"/>
  </hyperlinks>
  <pageMargins left="0.7" right="0.7" top="0.75" bottom="0.75" header="0.3" footer="0.3"/>
  <pageSetup scale="59" orientation="portrait" r:id="rId2"/>
</worksheet>
</file>

<file path=xl/worksheets/sheet74.xml><?xml version="1.0" encoding="utf-8"?>
<worksheet xmlns="http://schemas.openxmlformats.org/spreadsheetml/2006/main" xmlns:r="http://schemas.openxmlformats.org/officeDocument/2006/relationships">
  <dimension ref="C2:X50"/>
  <sheetViews>
    <sheetView workbookViewId="0">
      <selection activeCell="K10" sqref="K10"/>
    </sheetView>
  </sheetViews>
  <sheetFormatPr defaultRowHeight="15"/>
  <cols>
    <col min="1" max="1" width="3.5703125" customWidth="1"/>
    <col min="2" max="2" width="1.140625" customWidth="1"/>
    <col min="3" max="3" width="12" customWidth="1"/>
    <col min="10" max="10" width="12.42578125" customWidth="1"/>
    <col min="11" max="11" width="13.5703125" style="217" customWidth="1"/>
    <col min="12" max="12" width="11.140625" customWidth="1"/>
    <col min="13" max="13" width="10.5703125" customWidth="1"/>
    <col min="14" max="14" width="8.140625" customWidth="1"/>
    <col min="15" max="15" width="0.140625" customWidth="1"/>
  </cols>
  <sheetData>
    <row r="2" spans="3:14" ht="15.75" thickBot="1">
      <c r="C2" s="1169"/>
      <c r="D2" s="1169"/>
      <c r="E2" s="1169"/>
      <c r="F2" s="1169"/>
      <c r="G2" s="1169"/>
      <c r="H2" s="1169"/>
      <c r="I2" s="1169"/>
      <c r="J2" s="1169"/>
      <c r="K2" s="1169"/>
      <c r="L2" s="1169"/>
      <c r="M2" s="1169"/>
    </row>
    <row r="3" spans="3:14" ht="21" thickBot="1">
      <c r="C3" s="1306" t="s">
        <v>360</v>
      </c>
      <c r="D3" s="1307"/>
      <c r="E3" s="1307"/>
      <c r="F3" s="1307"/>
      <c r="G3" s="1307"/>
      <c r="H3" s="1307"/>
      <c r="I3" s="1307"/>
      <c r="J3" s="1307"/>
      <c r="K3" s="1307"/>
      <c r="L3" s="1307"/>
      <c r="M3" s="1308"/>
      <c r="N3" s="192"/>
    </row>
    <row r="4" spans="3:14">
      <c r="C4" s="1309" t="s">
        <v>361</v>
      </c>
      <c r="D4" s="1304"/>
      <c r="E4" s="1304"/>
      <c r="F4" s="1304"/>
      <c r="G4" s="1304"/>
      <c r="H4" s="1304"/>
      <c r="I4" s="1304"/>
      <c r="J4" s="1304"/>
      <c r="K4" s="1304"/>
      <c r="L4" s="1304"/>
      <c r="M4" s="1305"/>
      <c r="N4" s="192"/>
    </row>
    <row r="5" spans="3:14">
      <c r="C5" s="1303" t="s">
        <v>362</v>
      </c>
      <c r="D5" s="1304"/>
      <c r="E5" s="1304"/>
      <c r="F5" s="1304"/>
      <c r="G5" s="1304"/>
      <c r="H5" s="1304"/>
      <c r="I5" s="1304"/>
      <c r="J5" s="1304"/>
      <c r="K5" s="1304"/>
      <c r="L5" s="1304"/>
      <c r="M5" s="1305"/>
      <c r="N5" s="192"/>
    </row>
    <row r="6" spans="3:14">
      <c r="C6" s="1303" t="s">
        <v>363</v>
      </c>
      <c r="D6" s="1304"/>
      <c r="E6" s="1304"/>
      <c r="F6" s="1304"/>
      <c r="G6" s="1304"/>
      <c r="H6" s="1304"/>
      <c r="I6" s="1304"/>
      <c r="J6" s="1304"/>
      <c r="K6" s="1304"/>
      <c r="L6" s="1304"/>
      <c r="M6" s="1305"/>
      <c r="N6" s="192"/>
    </row>
    <row r="7" spans="3:14" ht="15.75" thickBot="1">
      <c r="C7" s="1303" t="s">
        <v>364</v>
      </c>
      <c r="D7" s="1304"/>
      <c r="E7" s="1304"/>
      <c r="F7" s="1304"/>
      <c r="G7" s="1304"/>
      <c r="H7" s="1304"/>
      <c r="I7" s="1304"/>
      <c r="J7" s="1304"/>
      <c r="K7" s="1304"/>
      <c r="L7" s="1304"/>
      <c r="M7" s="1305"/>
      <c r="N7" s="192"/>
    </row>
    <row r="8" spans="3:14" ht="24" thickBot="1">
      <c r="C8" s="1290" t="s">
        <v>365</v>
      </c>
      <c r="D8" s="1291"/>
      <c r="E8" s="1291"/>
      <c r="F8" s="1291"/>
      <c r="G8" s="1291"/>
      <c r="H8" s="1291"/>
      <c r="I8" s="1291"/>
      <c r="J8" s="1291"/>
      <c r="K8" s="1291"/>
      <c r="L8" s="1291"/>
      <c r="M8" s="1292"/>
      <c r="N8" s="192"/>
    </row>
    <row r="9" spans="3:14" ht="15.75" thickBot="1">
      <c r="C9" s="193" t="s">
        <v>839</v>
      </c>
      <c r="D9" s="194"/>
      <c r="E9" s="195"/>
      <c r="F9" s="195"/>
      <c r="G9" s="195"/>
      <c r="H9" s="195"/>
      <c r="I9" s="195"/>
      <c r="J9" s="195"/>
      <c r="K9" s="196" t="s">
        <v>1003</v>
      </c>
      <c r="L9" s="195"/>
      <c r="M9" s="197"/>
      <c r="N9" s="192"/>
    </row>
    <row r="10" spans="3:14">
      <c r="C10" s="198"/>
      <c r="D10" s="199"/>
      <c r="E10" s="199"/>
      <c r="F10" s="199"/>
      <c r="G10" s="199"/>
      <c r="H10" s="199"/>
      <c r="I10" s="199"/>
      <c r="J10" s="199"/>
      <c r="K10" s="200"/>
      <c r="L10" s="199"/>
      <c r="M10" s="201"/>
      <c r="N10" s="192"/>
    </row>
    <row r="11" spans="3:14">
      <c r="C11" s="202" t="s">
        <v>366</v>
      </c>
      <c r="D11" s="203"/>
      <c r="E11" s="203"/>
      <c r="F11" s="199"/>
      <c r="G11" s="199"/>
      <c r="H11" s="203" t="s">
        <v>695</v>
      </c>
      <c r="I11" s="199"/>
      <c r="J11" s="199"/>
      <c r="K11" s="200"/>
      <c r="L11" s="199"/>
      <c r="M11" s="201"/>
      <c r="N11" s="192"/>
    </row>
    <row r="12" spans="3:14">
      <c r="C12" s="202" t="s">
        <v>368</v>
      </c>
      <c r="D12" s="199"/>
      <c r="E12" s="199"/>
      <c r="F12" s="199"/>
      <c r="G12" s="204"/>
      <c r="H12" s="203" t="s">
        <v>369</v>
      </c>
      <c r="I12" s="199"/>
      <c r="J12" s="199"/>
      <c r="K12" s="200"/>
      <c r="L12" s="199"/>
      <c r="M12" s="201"/>
      <c r="N12" s="1293"/>
    </row>
    <row r="13" spans="3:14">
      <c r="C13" s="198"/>
      <c r="D13" s="199"/>
      <c r="E13" s="199"/>
      <c r="F13" s="199"/>
      <c r="G13" s="204"/>
      <c r="H13" s="205" t="s">
        <v>370</v>
      </c>
      <c r="I13" s="203"/>
      <c r="J13" s="203"/>
      <c r="K13" s="206"/>
      <c r="L13" s="199"/>
      <c r="M13" s="201"/>
      <c r="N13" s="1293"/>
    </row>
    <row r="14" spans="3:14" ht="15.75" thickBot="1">
      <c r="C14" s="202" t="s">
        <v>371</v>
      </c>
      <c r="D14" s="199"/>
      <c r="E14" s="199"/>
      <c r="F14" s="199"/>
      <c r="G14" s="204"/>
      <c r="H14" s="205" t="s">
        <v>1006</v>
      </c>
      <c r="I14" s="199"/>
      <c r="J14" s="199"/>
      <c r="K14" s="200"/>
      <c r="L14" s="199"/>
      <c r="M14" s="201"/>
      <c r="N14" s="1293"/>
    </row>
    <row r="15" spans="3:14">
      <c r="C15" s="207"/>
      <c r="D15" s="208"/>
      <c r="E15" s="208"/>
      <c r="F15" s="208"/>
      <c r="G15" s="208"/>
      <c r="H15" s="208"/>
      <c r="I15" s="209"/>
      <c r="J15" s="209"/>
      <c r="K15" s="210"/>
      <c r="L15" s="209"/>
      <c r="M15" s="679"/>
      <c r="N15" s="1293"/>
    </row>
    <row r="16" spans="3:14">
      <c r="C16" s="212" t="s">
        <v>373</v>
      </c>
      <c r="D16" s="683"/>
      <c r="E16" s="214"/>
      <c r="F16" s="683" t="s">
        <v>374</v>
      </c>
      <c r="G16" s="214"/>
      <c r="H16" s="214"/>
      <c r="I16" s="683" t="s">
        <v>375</v>
      </c>
      <c r="K16" s="683" t="s">
        <v>376</v>
      </c>
      <c r="M16" s="681"/>
      <c r="N16" s="1293"/>
    </row>
    <row r="17" spans="3:14">
      <c r="C17" s="212" t="s">
        <v>377</v>
      </c>
      <c r="D17" s="214"/>
      <c r="E17" s="214"/>
      <c r="F17" s="683" t="s">
        <v>558</v>
      </c>
      <c r="G17" s="214"/>
      <c r="H17" s="214"/>
      <c r="I17" s="216" t="s">
        <v>379</v>
      </c>
      <c r="J17" s="214"/>
      <c r="L17" s="683" t="s">
        <v>380</v>
      </c>
      <c r="M17" s="681"/>
      <c r="N17" s="192"/>
    </row>
    <row r="18" spans="3:14">
      <c r="C18" s="212" t="s">
        <v>381</v>
      </c>
      <c r="D18" s="214"/>
      <c r="E18" s="214"/>
      <c r="F18" s="683" t="s">
        <v>382</v>
      </c>
      <c r="G18" s="214"/>
      <c r="H18" s="214"/>
      <c r="J18" s="214"/>
      <c r="K18" s="684"/>
      <c r="M18" s="681"/>
      <c r="N18" s="192"/>
    </row>
    <row r="19" spans="3:14">
      <c r="C19" s="219" t="s">
        <v>383</v>
      </c>
      <c r="D19" s="61"/>
      <c r="E19" s="61"/>
      <c r="F19" s="61"/>
      <c r="G19" s="61"/>
      <c r="H19" s="61"/>
      <c r="I19" s="61"/>
      <c r="J19" s="61"/>
      <c r="K19" s="677"/>
      <c r="L19" s="61"/>
      <c r="M19" s="62"/>
      <c r="N19" s="192"/>
    </row>
    <row r="20" spans="3:14">
      <c r="C20" s="60" t="s">
        <v>384</v>
      </c>
      <c r="D20" s="61"/>
      <c r="E20" s="61"/>
      <c r="F20" s="61"/>
      <c r="G20" s="61"/>
      <c r="H20" s="61"/>
      <c r="I20" s="61"/>
      <c r="J20" s="683" t="s">
        <v>385</v>
      </c>
      <c r="K20" s="677"/>
      <c r="L20" s="61"/>
      <c r="M20" s="62"/>
      <c r="N20" s="192"/>
    </row>
    <row r="21" spans="3:14" ht="15.75" thickBot="1">
      <c r="C21" s="220"/>
      <c r="D21" s="221"/>
      <c r="E21" s="221"/>
      <c r="F21" s="221"/>
      <c r="G21" s="221"/>
      <c r="H21" s="221"/>
      <c r="I21" s="221"/>
      <c r="J21" s="221"/>
      <c r="K21" s="676"/>
      <c r="L21" s="221"/>
      <c r="M21" s="222"/>
      <c r="N21" s="192"/>
    </row>
    <row r="22" spans="3:14">
      <c r="C22" s="1294" t="s">
        <v>386</v>
      </c>
      <c r="D22" s="1296" t="s">
        <v>321</v>
      </c>
      <c r="E22" s="1297"/>
      <c r="F22" s="1297"/>
      <c r="G22" s="1297"/>
      <c r="H22" s="1297"/>
      <c r="I22" s="1297"/>
      <c r="J22" s="1297"/>
      <c r="K22" s="1300" t="s">
        <v>387</v>
      </c>
      <c r="L22" s="1301" t="s">
        <v>167</v>
      </c>
      <c r="M22" s="1302"/>
      <c r="N22" s="192"/>
    </row>
    <row r="23" spans="3:14" ht="15.75" thickBot="1">
      <c r="C23" s="1295"/>
      <c r="D23" s="1298"/>
      <c r="E23" s="1299"/>
      <c r="F23" s="1299"/>
      <c r="G23" s="1299"/>
      <c r="H23" s="1299"/>
      <c r="I23" s="1299"/>
      <c r="J23" s="1299"/>
      <c r="K23" s="1295"/>
      <c r="L23" s="1301"/>
      <c r="M23" s="1302"/>
      <c r="N23" s="192"/>
    </row>
    <row r="24" spans="3:14">
      <c r="C24" s="223"/>
      <c r="D24" s="214"/>
      <c r="E24" s="214"/>
      <c r="F24" s="214"/>
      <c r="G24" s="214"/>
      <c r="H24" s="214"/>
      <c r="I24" s="214"/>
      <c r="J24" s="214"/>
      <c r="K24" s="224"/>
      <c r="L24" s="678"/>
      <c r="M24" s="679"/>
      <c r="N24" s="192"/>
    </row>
    <row r="25" spans="3:14">
      <c r="C25" s="224">
        <v>1</v>
      </c>
      <c r="D25" s="1280" t="s">
        <v>388</v>
      </c>
      <c r="E25" s="1281"/>
      <c r="F25" s="1281"/>
      <c r="G25" s="214"/>
      <c r="H25" s="214"/>
      <c r="I25" s="214"/>
      <c r="J25" s="214"/>
      <c r="K25" s="224"/>
      <c r="L25" s="1282"/>
      <c r="M25" s="1283"/>
      <c r="N25" s="192"/>
    </row>
    <row r="26" spans="3:14">
      <c r="C26" s="223"/>
      <c r="D26" s="212" t="s">
        <v>840</v>
      </c>
      <c r="E26" s="683"/>
      <c r="F26" s="214"/>
      <c r="G26" s="214"/>
      <c r="H26" s="214"/>
      <c r="I26" s="214"/>
      <c r="J26" s="214"/>
      <c r="K26" s="224"/>
      <c r="L26" s="1282"/>
      <c r="M26" s="1283"/>
      <c r="N26" s="192"/>
    </row>
    <row r="27" spans="3:14">
      <c r="C27" s="223"/>
      <c r="D27" s="1284" t="s">
        <v>400</v>
      </c>
      <c r="E27" s="1285"/>
      <c r="F27" s="1285"/>
      <c r="G27" s="1285"/>
      <c r="H27" s="1285"/>
      <c r="I27" s="1285"/>
      <c r="J27" s="1286"/>
      <c r="K27" s="224"/>
      <c r="L27" s="1282"/>
      <c r="M27" s="1283"/>
      <c r="N27" s="192"/>
    </row>
    <row r="28" spans="3:14">
      <c r="C28" s="223"/>
      <c r="D28" s="1284" t="s">
        <v>401</v>
      </c>
      <c r="E28" s="1285"/>
      <c r="F28" s="1285"/>
      <c r="G28" s="1285"/>
      <c r="H28" s="1285"/>
      <c r="I28" s="1285"/>
      <c r="J28" s="1286"/>
      <c r="K28" s="224"/>
      <c r="L28" s="1282"/>
      <c r="M28" s="1283"/>
      <c r="N28" s="192"/>
    </row>
    <row r="29" spans="3:14">
      <c r="C29" s="223"/>
      <c r="D29" s="682" t="s">
        <v>841</v>
      </c>
      <c r="E29" s="682"/>
      <c r="F29" s="682"/>
      <c r="G29" s="682"/>
      <c r="H29" s="682"/>
      <c r="I29" s="682"/>
      <c r="J29" s="682"/>
      <c r="K29" s="224"/>
      <c r="L29" s="680"/>
      <c r="M29" s="681"/>
      <c r="N29" s="192"/>
    </row>
    <row r="30" spans="3:14">
      <c r="C30" s="223"/>
      <c r="D30" s="683" t="s">
        <v>842</v>
      </c>
      <c r="E30" s="683"/>
      <c r="F30" s="214"/>
      <c r="G30" s="214"/>
      <c r="H30" s="214"/>
      <c r="I30" s="214"/>
      <c r="J30" s="214"/>
      <c r="K30" s="224"/>
      <c r="L30" s="1282"/>
      <c r="M30" s="1283"/>
      <c r="N30" s="192"/>
    </row>
    <row r="31" spans="3:14">
      <c r="C31" s="223"/>
      <c r="D31" s="1284" t="s">
        <v>843</v>
      </c>
      <c r="E31" s="1285"/>
      <c r="F31" s="1285"/>
      <c r="G31" s="1285"/>
      <c r="H31" s="1285"/>
      <c r="I31" s="1285"/>
      <c r="J31" s="1286"/>
      <c r="K31" s="224"/>
      <c r="L31" s="1271">
        <f>5958816*0.25%</f>
        <v>14897.04</v>
      </c>
      <c r="M31" s="1272"/>
      <c r="N31" s="192"/>
    </row>
    <row r="32" spans="3:14" ht="15.75" thickBot="1">
      <c r="C32" s="223"/>
      <c r="D32" s="228" t="s">
        <v>389</v>
      </c>
      <c r="E32" s="228"/>
      <c r="F32" s="214"/>
      <c r="G32" s="214"/>
      <c r="H32" s="214"/>
      <c r="I32" s="214"/>
      <c r="J32" s="214"/>
      <c r="K32" s="229">
        <v>2.5000000000000001E-3</v>
      </c>
      <c r="L32" s="220"/>
      <c r="M32" s="222"/>
      <c r="N32" s="192"/>
    </row>
    <row r="33" spans="3:24" ht="15.75" thickBot="1">
      <c r="C33" s="223"/>
      <c r="F33" s="214"/>
      <c r="G33" s="214"/>
      <c r="H33" s="214"/>
      <c r="I33" s="1287" t="s">
        <v>390</v>
      </c>
      <c r="J33" s="1287"/>
      <c r="K33" s="224"/>
      <c r="L33" s="1288">
        <f>L31</f>
        <v>14897.04</v>
      </c>
      <c r="M33" s="1289"/>
      <c r="N33" s="192"/>
    </row>
    <row r="34" spans="3:24" ht="11.25" customHeight="1">
      <c r="C34" s="223"/>
      <c r="D34" s="214"/>
      <c r="E34" s="214"/>
      <c r="F34" s="214"/>
      <c r="G34" s="214"/>
      <c r="H34" s="214"/>
      <c r="I34" s="214"/>
      <c r="J34" s="214"/>
      <c r="K34" s="224"/>
      <c r="L34" s="1278"/>
      <c r="M34" s="1279"/>
      <c r="N34" s="192"/>
      <c r="T34" s="61"/>
      <c r="U34" s="61"/>
      <c r="V34" s="61"/>
      <c r="W34" s="61"/>
      <c r="X34" s="61"/>
    </row>
    <row r="35" spans="3:24">
      <c r="C35" s="223"/>
      <c r="D35" s="212" t="s">
        <v>391</v>
      </c>
      <c r="E35" s="683"/>
      <c r="F35" s="683"/>
      <c r="G35" s="214"/>
      <c r="H35" s="214"/>
      <c r="I35" s="214"/>
      <c r="J35" s="214"/>
      <c r="K35" s="230"/>
      <c r="L35" s="214"/>
      <c r="M35" s="681"/>
      <c r="N35" s="192"/>
      <c r="O35" s="683"/>
      <c r="P35" s="683"/>
      <c r="Q35" s="214"/>
      <c r="R35" s="214"/>
      <c r="S35" s="214"/>
      <c r="T35" s="214"/>
      <c r="U35" s="231"/>
      <c r="V35" s="214"/>
      <c r="W35" s="214"/>
      <c r="X35" s="61"/>
    </row>
    <row r="36" spans="3:24">
      <c r="C36" s="223"/>
      <c r="D36" s="680" t="s">
        <v>844</v>
      </c>
      <c r="E36" s="214"/>
      <c r="F36" s="214"/>
      <c r="G36" s="214"/>
      <c r="H36" s="214"/>
      <c r="I36" s="214"/>
      <c r="J36" s="214"/>
      <c r="K36" s="232">
        <v>0.09</v>
      </c>
      <c r="L36" s="1271">
        <f>L31*9%</f>
        <v>1340.7336</v>
      </c>
      <c r="M36" s="1272"/>
      <c r="N36" s="192"/>
      <c r="O36" s="214"/>
      <c r="P36" s="214"/>
      <c r="Q36" s="214"/>
      <c r="S36" s="214"/>
      <c r="T36" s="214"/>
      <c r="U36" s="231"/>
      <c r="V36" s="1273"/>
      <c r="W36" s="1273"/>
      <c r="X36" s="61"/>
    </row>
    <row r="37" spans="3:24">
      <c r="C37" s="223"/>
      <c r="D37" s="680" t="s">
        <v>845</v>
      </c>
      <c r="E37" s="214"/>
      <c r="F37" s="214"/>
      <c r="G37" s="214"/>
      <c r="H37" s="214"/>
      <c r="I37" s="214"/>
      <c r="J37" s="214"/>
      <c r="K37" s="232">
        <v>0.09</v>
      </c>
      <c r="L37" s="1271">
        <f>L31*9%</f>
        <v>1340.7336</v>
      </c>
      <c r="M37" s="1272"/>
      <c r="N37" s="192"/>
      <c r="O37" s="214"/>
      <c r="P37" s="214"/>
      <c r="Q37" s="214"/>
      <c r="S37" s="214"/>
      <c r="T37" s="214"/>
      <c r="U37" s="231"/>
      <c r="V37" s="1273"/>
      <c r="W37" s="1273"/>
      <c r="X37" s="61"/>
    </row>
    <row r="38" spans="3:24" ht="15.75" thickBot="1">
      <c r="C38" s="223"/>
      <c r="D38" s="214"/>
      <c r="E38" s="214"/>
      <c r="F38" s="214"/>
      <c r="G38" s="214"/>
      <c r="H38" s="214"/>
      <c r="I38" s="214"/>
      <c r="J38" s="214"/>
      <c r="K38" s="232"/>
      <c r="L38" s="685"/>
      <c r="M38" s="686"/>
      <c r="N38" s="192"/>
      <c r="O38" s="214"/>
      <c r="P38" s="214"/>
      <c r="Q38" s="214"/>
      <c r="S38" s="214"/>
      <c r="T38" s="214"/>
      <c r="U38" s="231"/>
      <c r="V38" s="684"/>
      <c r="W38" s="684"/>
      <c r="X38" s="61"/>
    </row>
    <row r="39" spans="3:24" ht="15.75" thickBot="1">
      <c r="C39" s="223"/>
      <c r="D39" s="214"/>
      <c r="E39" s="214"/>
      <c r="F39" s="214"/>
      <c r="G39" s="214"/>
      <c r="H39" s="214"/>
      <c r="I39" s="214"/>
      <c r="J39" s="214"/>
      <c r="K39" s="224"/>
      <c r="L39" s="1276">
        <f>L36+L37</f>
        <v>2681.4672</v>
      </c>
      <c r="M39" s="1277"/>
      <c r="N39" s="192"/>
      <c r="O39" s="214"/>
      <c r="P39" s="214"/>
      <c r="Q39" s="214"/>
      <c r="R39" s="214"/>
      <c r="S39" s="214"/>
      <c r="T39" s="214"/>
      <c r="U39" s="684"/>
      <c r="V39" s="1273"/>
      <c r="W39" s="1273"/>
      <c r="X39" s="61"/>
    </row>
    <row r="40" spans="3:24">
      <c r="C40" s="678"/>
      <c r="D40" s="1257" t="s">
        <v>393</v>
      </c>
      <c r="E40" s="1258"/>
      <c r="F40" s="1258"/>
      <c r="G40" s="1258"/>
      <c r="H40" s="1258"/>
      <c r="I40" s="1258"/>
      <c r="J40" s="1258"/>
      <c r="K40" s="233"/>
      <c r="L40" s="1261">
        <f>L33+L39</f>
        <v>17578.5072</v>
      </c>
      <c r="M40" s="1262"/>
      <c r="N40" s="192"/>
      <c r="T40" s="61"/>
      <c r="U40" s="61"/>
      <c r="V40" s="61"/>
      <c r="W40" s="61"/>
      <c r="X40" s="61"/>
    </row>
    <row r="41" spans="3:24" ht="15.75" thickBot="1">
      <c r="C41" s="234"/>
      <c r="D41" s="1259"/>
      <c r="E41" s="1260"/>
      <c r="F41" s="1260"/>
      <c r="G41" s="1260"/>
      <c r="H41" s="1260"/>
      <c r="I41" s="1260"/>
      <c r="J41" s="1260"/>
      <c r="K41" s="235"/>
      <c r="L41" s="1263"/>
      <c r="M41" s="1264"/>
      <c r="N41" s="192"/>
    </row>
    <row r="42" spans="3:24" ht="21.6" customHeight="1" thickBot="1">
      <c r="C42" s="1265" t="s">
        <v>1007</v>
      </c>
      <c r="D42" s="1266"/>
      <c r="E42" s="1266"/>
      <c r="F42" s="1266"/>
      <c r="G42" s="1266"/>
      <c r="H42" s="1266"/>
      <c r="I42" s="1266"/>
      <c r="J42" s="1266"/>
      <c r="K42" s="1266"/>
      <c r="L42" s="1266"/>
      <c r="M42" s="1267"/>
      <c r="N42" s="192"/>
    </row>
    <row r="43" spans="3:24">
      <c r="C43" s="236"/>
      <c r="D43" s="237"/>
      <c r="E43" s="237"/>
      <c r="F43" s="237"/>
      <c r="G43" s="237"/>
      <c r="H43" s="237"/>
      <c r="I43" s="237"/>
      <c r="J43" s="237"/>
      <c r="K43" s="238"/>
      <c r="L43" s="237"/>
      <c r="M43" s="239"/>
      <c r="N43" s="192"/>
    </row>
    <row r="44" spans="3:24">
      <c r="C44" s="240"/>
      <c r="D44" s="241"/>
      <c r="E44" s="241"/>
      <c r="F44" s="241"/>
      <c r="G44" s="241"/>
      <c r="H44" s="241"/>
      <c r="I44" s="241"/>
      <c r="J44" s="241"/>
      <c r="K44" s="242"/>
      <c r="L44" s="241"/>
      <c r="M44" s="243"/>
      <c r="N44" s="192"/>
    </row>
    <row r="45" spans="3:24">
      <c r="C45" s="680" t="s">
        <v>394</v>
      </c>
      <c r="D45" s="214"/>
      <c r="E45" s="214"/>
      <c r="F45" s="214"/>
      <c r="G45" s="214" t="s">
        <v>395</v>
      </c>
      <c r="H45" s="214"/>
      <c r="I45" s="214"/>
      <c r="J45" s="214"/>
      <c r="K45" s="677"/>
      <c r="L45" s="61"/>
      <c r="M45" s="62"/>
      <c r="N45" s="192"/>
    </row>
    <row r="46" spans="3:24">
      <c r="C46" s="212" t="s">
        <v>396</v>
      </c>
      <c r="D46" s="683"/>
      <c r="E46" s="683"/>
      <c r="F46" s="214"/>
      <c r="G46" s="214"/>
      <c r="H46" s="214"/>
      <c r="I46" s="214"/>
      <c r="J46" s="214"/>
      <c r="K46" s="677"/>
      <c r="L46" s="61"/>
      <c r="M46" s="62"/>
      <c r="N46" s="192"/>
    </row>
    <row r="47" spans="3:24">
      <c r="C47" s="60"/>
      <c r="D47" s="214"/>
      <c r="E47" s="214"/>
      <c r="F47" s="214"/>
      <c r="G47" s="214"/>
      <c r="H47" s="214"/>
      <c r="I47" s="214"/>
      <c r="J47" s="61"/>
      <c r="K47" s="677"/>
      <c r="L47" s="61"/>
      <c r="M47" s="62"/>
      <c r="N47" s="192"/>
    </row>
    <row r="48" spans="3:24">
      <c r="C48" s="240"/>
      <c r="D48" s="214"/>
      <c r="E48" s="214"/>
      <c r="F48" s="214"/>
      <c r="G48" s="214"/>
      <c r="H48" s="214"/>
      <c r="I48" s="214"/>
      <c r="J48" s="244" t="s">
        <v>397</v>
      </c>
      <c r="K48" s="682"/>
      <c r="L48" s="683"/>
      <c r="M48" s="245"/>
      <c r="N48" s="192"/>
    </row>
    <row r="49" spans="3:14">
      <c r="C49" s="680"/>
      <c r="D49" s="214"/>
      <c r="E49" s="214"/>
      <c r="F49" s="214"/>
      <c r="G49" s="214"/>
      <c r="H49" s="214"/>
      <c r="I49" s="214"/>
      <c r="J49" s="216"/>
      <c r="K49" s="683" t="s">
        <v>329</v>
      </c>
      <c r="L49" s="683"/>
      <c r="M49" s="245"/>
      <c r="N49" s="192"/>
    </row>
    <row r="50" spans="3:14" ht="15.75" thickBot="1">
      <c r="C50" s="1268"/>
      <c r="D50" s="1269"/>
      <c r="E50" s="1269"/>
      <c r="F50" s="1269"/>
      <c r="G50" s="687"/>
      <c r="H50" s="687"/>
      <c r="I50" s="687"/>
      <c r="J50" s="1270"/>
      <c r="K50" s="1270"/>
      <c r="L50" s="687"/>
      <c r="M50" s="247"/>
      <c r="N50" s="192"/>
    </row>
  </sheetData>
  <mergeCells count="36">
    <mergeCell ref="D40:J41"/>
    <mergeCell ref="L40:M41"/>
    <mergeCell ref="C42:M42"/>
    <mergeCell ref="C50:F50"/>
    <mergeCell ref="J50:K50"/>
    <mergeCell ref="L36:M36"/>
    <mergeCell ref="V36:W36"/>
    <mergeCell ref="L37:M37"/>
    <mergeCell ref="V37:W37"/>
    <mergeCell ref="L39:M39"/>
    <mergeCell ref="V39:W39"/>
    <mergeCell ref="L34:M34"/>
    <mergeCell ref="D25:F25"/>
    <mergeCell ref="L25:M25"/>
    <mergeCell ref="L26:M26"/>
    <mergeCell ref="D27:J27"/>
    <mergeCell ref="L27:M27"/>
    <mergeCell ref="D28:J28"/>
    <mergeCell ref="L28:M28"/>
    <mergeCell ref="L30:M30"/>
    <mergeCell ref="D31:J31"/>
    <mergeCell ref="L31:M31"/>
    <mergeCell ref="I33:J33"/>
    <mergeCell ref="L33:M33"/>
    <mergeCell ref="C8:M8"/>
    <mergeCell ref="N12:N16"/>
    <mergeCell ref="C22:C23"/>
    <mergeCell ref="D22:J23"/>
    <mergeCell ref="K22:K23"/>
    <mergeCell ref="L22:M23"/>
    <mergeCell ref="C7:M7"/>
    <mergeCell ref="C2:M2"/>
    <mergeCell ref="C3:M3"/>
    <mergeCell ref="C4:M4"/>
    <mergeCell ref="C5:M5"/>
    <mergeCell ref="C6:M6"/>
  </mergeCells>
  <pageMargins left="3.937007874015748E-2" right="0.31496062992125984" top="1.2598425196850394" bottom="0.74803149606299213" header="0.31496062992125984" footer="0.31496062992125984"/>
  <pageSetup paperSize="9" scale="82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>
  <dimension ref="C2:X50"/>
  <sheetViews>
    <sheetView view="pageBreakPreview" zoomScale="60" workbookViewId="0">
      <selection activeCell="H14" sqref="H14"/>
    </sheetView>
  </sheetViews>
  <sheetFormatPr defaultRowHeight="15"/>
  <cols>
    <col min="1" max="1" width="3.5703125" customWidth="1"/>
    <col min="2" max="2" width="1.140625" customWidth="1"/>
    <col min="3" max="3" width="12" customWidth="1"/>
    <col min="10" max="10" width="12.42578125" customWidth="1"/>
    <col min="11" max="11" width="13.5703125" style="217" customWidth="1"/>
    <col min="12" max="12" width="11.140625" customWidth="1"/>
    <col min="13" max="13" width="10.5703125" customWidth="1"/>
    <col min="14" max="14" width="8.140625" customWidth="1"/>
    <col min="15" max="15" width="0.140625" customWidth="1"/>
  </cols>
  <sheetData>
    <row r="2" spans="3:14" ht="15.75" thickBot="1">
      <c r="C2" s="1169"/>
      <c r="D2" s="1169"/>
      <c r="E2" s="1169"/>
      <c r="F2" s="1169"/>
      <c r="G2" s="1169"/>
      <c r="H2" s="1169"/>
      <c r="I2" s="1169"/>
      <c r="J2" s="1169"/>
      <c r="K2" s="1169"/>
      <c r="L2" s="1169"/>
      <c r="M2" s="1169"/>
    </row>
    <row r="3" spans="3:14" ht="21" thickBot="1">
      <c r="C3" s="1306" t="s">
        <v>360</v>
      </c>
      <c r="D3" s="1307"/>
      <c r="E3" s="1307"/>
      <c r="F3" s="1307"/>
      <c r="G3" s="1307"/>
      <c r="H3" s="1307"/>
      <c r="I3" s="1307"/>
      <c r="J3" s="1307"/>
      <c r="K3" s="1307"/>
      <c r="L3" s="1307"/>
      <c r="M3" s="1308"/>
      <c r="N3" s="192"/>
    </row>
    <row r="4" spans="3:14">
      <c r="C4" s="1309" t="s">
        <v>361</v>
      </c>
      <c r="D4" s="1304"/>
      <c r="E4" s="1304"/>
      <c r="F4" s="1304"/>
      <c r="G4" s="1304"/>
      <c r="H4" s="1304"/>
      <c r="I4" s="1304"/>
      <c r="J4" s="1304"/>
      <c r="K4" s="1304"/>
      <c r="L4" s="1304"/>
      <c r="M4" s="1305"/>
      <c r="N4" s="192"/>
    </row>
    <row r="5" spans="3:14">
      <c r="C5" s="1303" t="s">
        <v>362</v>
      </c>
      <c r="D5" s="1304"/>
      <c r="E5" s="1304"/>
      <c r="F5" s="1304"/>
      <c r="G5" s="1304"/>
      <c r="H5" s="1304"/>
      <c r="I5" s="1304"/>
      <c r="J5" s="1304"/>
      <c r="K5" s="1304"/>
      <c r="L5" s="1304"/>
      <c r="M5" s="1305"/>
      <c r="N5" s="192"/>
    </row>
    <row r="6" spans="3:14">
      <c r="C6" s="1303" t="s">
        <v>363</v>
      </c>
      <c r="D6" s="1304"/>
      <c r="E6" s="1304"/>
      <c r="F6" s="1304"/>
      <c r="G6" s="1304"/>
      <c r="H6" s="1304"/>
      <c r="I6" s="1304"/>
      <c r="J6" s="1304"/>
      <c r="K6" s="1304"/>
      <c r="L6" s="1304"/>
      <c r="M6" s="1305"/>
      <c r="N6" s="192"/>
    </row>
    <row r="7" spans="3:14" ht="15.75" thickBot="1">
      <c r="C7" s="1303" t="s">
        <v>364</v>
      </c>
      <c r="D7" s="1304"/>
      <c r="E7" s="1304"/>
      <c r="F7" s="1304"/>
      <c r="G7" s="1304"/>
      <c r="H7" s="1304"/>
      <c r="I7" s="1304"/>
      <c r="J7" s="1304"/>
      <c r="K7" s="1304"/>
      <c r="L7" s="1304"/>
      <c r="M7" s="1305"/>
      <c r="N7" s="192"/>
    </row>
    <row r="8" spans="3:14" ht="24" thickBot="1">
      <c r="C8" s="1290" t="s">
        <v>365</v>
      </c>
      <c r="D8" s="1291"/>
      <c r="E8" s="1291"/>
      <c r="F8" s="1291"/>
      <c r="G8" s="1291"/>
      <c r="H8" s="1291"/>
      <c r="I8" s="1291"/>
      <c r="J8" s="1291"/>
      <c r="K8" s="1291"/>
      <c r="L8" s="1291"/>
      <c r="M8" s="1292"/>
      <c r="N8" s="192"/>
    </row>
    <row r="9" spans="3:14" ht="15.75" thickBot="1">
      <c r="C9" s="193" t="s">
        <v>846</v>
      </c>
      <c r="D9" s="194"/>
      <c r="E9" s="195"/>
      <c r="F9" s="195"/>
      <c r="G9" s="195"/>
      <c r="H9" s="195"/>
      <c r="I9" s="195"/>
      <c r="J9" s="195"/>
      <c r="K9" s="196" t="s">
        <v>1003</v>
      </c>
      <c r="L9" s="195"/>
      <c r="M9" s="197"/>
      <c r="N9" s="192"/>
    </row>
    <row r="10" spans="3:14">
      <c r="C10" s="198"/>
      <c r="D10" s="199"/>
      <c r="E10" s="199"/>
      <c r="F10" s="199"/>
      <c r="G10" s="199"/>
      <c r="H10" s="199"/>
      <c r="I10" s="199"/>
      <c r="J10" s="199"/>
      <c r="K10" s="200"/>
      <c r="L10" s="199"/>
      <c r="M10" s="201"/>
      <c r="N10" s="192"/>
    </row>
    <row r="11" spans="3:14">
      <c r="C11" s="202" t="s">
        <v>366</v>
      </c>
      <c r="D11" s="203"/>
      <c r="E11" s="203"/>
      <c r="F11" s="199"/>
      <c r="G11" s="199"/>
      <c r="H11" s="203" t="s">
        <v>695</v>
      </c>
      <c r="I11" s="199"/>
      <c r="J11" s="199"/>
      <c r="K11" s="200"/>
      <c r="L11" s="199"/>
      <c r="M11" s="201"/>
      <c r="N11" s="192"/>
    </row>
    <row r="12" spans="3:14">
      <c r="C12" s="202" t="s">
        <v>368</v>
      </c>
      <c r="D12" s="199"/>
      <c r="E12" s="199"/>
      <c r="F12" s="199"/>
      <c r="G12" s="204"/>
      <c r="H12" s="203" t="s">
        <v>369</v>
      </c>
      <c r="I12" s="199"/>
      <c r="J12" s="199"/>
      <c r="K12" s="200"/>
      <c r="L12" s="199"/>
      <c r="M12" s="201"/>
      <c r="N12" s="1293"/>
    </row>
    <row r="13" spans="3:14">
      <c r="C13" s="198"/>
      <c r="D13" s="199"/>
      <c r="E13" s="199"/>
      <c r="F13" s="199"/>
      <c r="G13" s="204"/>
      <c r="H13" s="205" t="s">
        <v>370</v>
      </c>
      <c r="I13" s="203"/>
      <c r="J13" s="203"/>
      <c r="K13" s="206"/>
      <c r="L13" s="199"/>
      <c r="M13" s="201"/>
      <c r="N13" s="1293"/>
    </row>
    <row r="14" spans="3:14" ht="15.75" thickBot="1">
      <c r="C14" s="202" t="s">
        <v>371</v>
      </c>
      <c r="D14" s="199"/>
      <c r="E14" s="199"/>
      <c r="F14" s="199"/>
      <c r="G14" s="204"/>
      <c r="H14" s="205" t="s">
        <v>556</v>
      </c>
      <c r="I14" s="199"/>
      <c r="J14" s="199"/>
      <c r="K14" s="200"/>
      <c r="L14" s="199"/>
      <c r="M14" s="201"/>
      <c r="N14" s="1293"/>
    </row>
    <row r="15" spans="3:14">
      <c r="C15" s="207"/>
      <c r="D15" s="208"/>
      <c r="E15" s="208"/>
      <c r="F15" s="208"/>
      <c r="G15" s="208"/>
      <c r="H15" s="208"/>
      <c r="I15" s="209"/>
      <c r="J15" s="209"/>
      <c r="K15" s="210"/>
      <c r="L15" s="209"/>
      <c r="M15" s="679"/>
      <c r="N15" s="1293"/>
    </row>
    <row r="16" spans="3:14">
      <c r="C16" s="212" t="s">
        <v>373</v>
      </c>
      <c r="D16" s="683"/>
      <c r="E16" s="214"/>
      <c r="F16" s="683" t="s">
        <v>374</v>
      </c>
      <c r="G16" s="214"/>
      <c r="H16" s="214"/>
      <c r="I16" s="683" t="s">
        <v>375</v>
      </c>
      <c r="K16" s="683" t="s">
        <v>376</v>
      </c>
      <c r="M16" s="681"/>
      <c r="N16" s="1293"/>
    </row>
    <row r="17" spans="3:14">
      <c r="C17" s="212" t="s">
        <v>377</v>
      </c>
      <c r="D17" s="214"/>
      <c r="E17" s="214"/>
      <c r="F17" s="683" t="s">
        <v>558</v>
      </c>
      <c r="G17" s="214"/>
      <c r="H17" s="214"/>
      <c r="I17" s="216" t="s">
        <v>379</v>
      </c>
      <c r="J17" s="214"/>
      <c r="L17" s="683" t="s">
        <v>380</v>
      </c>
      <c r="M17" s="681"/>
      <c r="N17" s="192"/>
    </row>
    <row r="18" spans="3:14">
      <c r="C18" s="212" t="s">
        <v>381</v>
      </c>
      <c r="D18" s="214"/>
      <c r="E18" s="214"/>
      <c r="F18" s="683" t="s">
        <v>382</v>
      </c>
      <c r="G18" s="214"/>
      <c r="H18" s="214"/>
      <c r="J18" s="214"/>
      <c r="K18" s="684"/>
      <c r="M18" s="681"/>
      <c r="N18" s="192"/>
    </row>
    <row r="19" spans="3:14">
      <c r="C19" s="219" t="s">
        <v>383</v>
      </c>
      <c r="D19" s="61"/>
      <c r="E19" s="61"/>
      <c r="F19" s="61"/>
      <c r="G19" s="61"/>
      <c r="H19" s="61"/>
      <c r="I19" s="61"/>
      <c r="J19" s="61"/>
      <c r="K19" s="677"/>
      <c r="L19" s="61"/>
      <c r="M19" s="62"/>
      <c r="N19" s="192"/>
    </row>
    <row r="20" spans="3:14">
      <c r="C20" s="60" t="s">
        <v>384</v>
      </c>
      <c r="D20" s="61"/>
      <c r="E20" s="61"/>
      <c r="F20" s="61"/>
      <c r="G20" s="61"/>
      <c r="H20" s="61"/>
      <c r="I20" s="61"/>
      <c r="J20" s="683" t="s">
        <v>385</v>
      </c>
      <c r="K20" s="677"/>
      <c r="L20" s="61"/>
      <c r="M20" s="62"/>
      <c r="N20" s="192"/>
    </row>
    <row r="21" spans="3:14" ht="15.75" thickBot="1">
      <c r="C21" s="220"/>
      <c r="D21" s="221"/>
      <c r="E21" s="221"/>
      <c r="F21" s="221"/>
      <c r="G21" s="221"/>
      <c r="H21" s="221"/>
      <c r="I21" s="221"/>
      <c r="J21" s="221"/>
      <c r="K21" s="676"/>
      <c r="L21" s="221"/>
      <c r="M21" s="222"/>
      <c r="N21" s="192"/>
    </row>
    <row r="22" spans="3:14">
      <c r="C22" s="1294" t="s">
        <v>386</v>
      </c>
      <c r="D22" s="1296" t="s">
        <v>321</v>
      </c>
      <c r="E22" s="1297"/>
      <c r="F22" s="1297"/>
      <c r="G22" s="1297"/>
      <c r="H22" s="1297"/>
      <c r="I22" s="1297"/>
      <c r="J22" s="1297"/>
      <c r="K22" s="1300" t="s">
        <v>387</v>
      </c>
      <c r="L22" s="1301" t="s">
        <v>167</v>
      </c>
      <c r="M22" s="1302"/>
      <c r="N22" s="192"/>
    </row>
    <row r="23" spans="3:14" ht="15.75" thickBot="1">
      <c r="C23" s="1295"/>
      <c r="D23" s="1298"/>
      <c r="E23" s="1299"/>
      <c r="F23" s="1299"/>
      <c r="G23" s="1299"/>
      <c r="H23" s="1299"/>
      <c r="I23" s="1299"/>
      <c r="J23" s="1299"/>
      <c r="K23" s="1295"/>
      <c r="L23" s="1301"/>
      <c r="M23" s="1302"/>
      <c r="N23" s="192"/>
    </row>
    <row r="24" spans="3:14">
      <c r="C24" s="223"/>
      <c r="D24" s="214"/>
      <c r="E24" s="214"/>
      <c r="F24" s="214"/>
      <c r="G24" s="214"/>
      <c r="H24" s="214"/>
      <c r="I24" s="214"/>
      <c r="J24" s="214"/>
      <c r="K24" s="224"/>
      <c r="L24" s="678"/>
      <c r="M24" s="679"/>
      <c r="N24" s="192"/>
    </row>
    <row r="25" spans="3:14">
      <c r="C25" s="224">
        <v>1</v>
      </c>
      <c r="D25" s="1280" t="s">
        <v>388</v>
      </c>
      <c r="E25" s="1281"/>
      <c r="F25" s="1281"/>
      <c r="G25" s="214"/>
      <c r="H25" s="214"/>
      <c r="I25" s="214"/>
      <c r="J25" s="214"/>
      <c r="K25" s="224"/>
      <c r="L25" s="1282"/>
      <c r="M25" s="1283"/>
      <c r="N25" s="192"/>
    </row>
    <row r="26" spans="3:14">
      <c r="C26" s="223"/>
      <c r="D26" s="212" t="s">
        <v>847</v>
      </c>
      <c r="E26" s="683"/>
      <c r="F26" s="214"/>
      <c r="G26" s="214"/>
      <c r="H26" s="214"/>
      <c r="I26" s="214"/>
      <c r="J26" s="214"/>
      <c r="K26" s="224"/>
      <c r="L26" s="1282"/>
      <c r="M26" s="1283"/>
      <c r="N26" s="192"/>
    </row>
    <row r="27" spans="3:14">
      <c r="C27" s="223"/>
      <c r="D27" s="1284" t="s">
        <v>400</v>
      </c>
      <c r="E27" s="1285"/>
      <c r="F27" s="1285"/>
      <c r="G27" s="1285"/>
      <c r="H27" s="1285"/>
      <c r="I27" s="1285"/>
      <c r="J27" s="1286"/>
      <c r="K27" s="224"/>
      <c r="L27" s="1282"/>
      <c r="M27" s="1283"/>
      <c r="N27" s="192"/>
    </row>
    <row r="28" spans="3:14">
      <c r="C28" s="223"/>
      <c r="D28" s="1284" t="s">
        <v>401</v>
      </c>
      <c r="E28" s="1285"/>
      <c r="F28" s="1285"/>
      <c r="G28" s="1285"/>
      <c r="H28" s="1285"/>
      <c r="I28" s="1285"/>
      <c r="J28" s="1286"/>
      <c r="K28" s="224"/>
      <c r="L28" s="1282"/>
      <c r="M28" s="1283"/>
      <c r="N28" s="192"/>
    </row>
    <row r="29" spans="3:14">
      <c r="C29" s="223"/>
      <c r="D29" s="682" t="s">
        <v>848</v>
      </c>
      <c r="E29" s="682"/>
      <c r="F29" s="682"/>
      <c r="G29" s="682"/>
      <c r="H29" s="682"/>
      <c r="I29" s="682"/>
      <c r="J29" s="682"/>
      <c r="K29" s="224"/>
      <c r="L29" s="680"/>
      <c r="M29" s="681"/>
      <c r="N29" s="192"/>
    </row>
    <row r="30" spans="3:14">
      <c r="C30" s="223"/>
      <c r="D30" s="683" t="s">
        <v>849</v>
      </c>
      <c r="E30" s="683"/>
      <c r="F30" s="214"/>
      <c r="G30" s="214"/>
      <c r="H30" s="214"/>
      <c r="I30" s="214"/>
      <c r="J30" s="214"/>
      <c r="K30" s="224"/>
      <c r="L30" s="1282"/>
      <c r="M30" s="1283"/>
      <c r="N30" s="192"/>
    </row>
    <row r="31" spans="3:14">
      <c r="C31" s="223"/>
      <c r="D31" s="1284" t="s">
        <v>850</v>
      </c>
      <c r="E31" s="1285"/>
      <c r="F31" s="1285"/>
      <c r="G31" s="1285"/>
      <c r="H31" s="1285"/>
      <c r="I31" s="1285"/>
      <c r="J31" s="1286"/>
      <c r="K31" s="224"/>
      <c r="L31" s="1271">
        <f>8092401*0.25%</f>
        <v>20231.002499999999</v>
      </c>
      <c r="M31" s="1272"/>
      <c r="N31" s="192"/>
    </row>
    <row r="32" spans="3:14" ht="15.75" thickBot="1">
      <c r="C32" s="223"/>
      <c r="D32" s="228" t="s">
        <v>389</v>
      </c>
      <c r="E32" s="228"/>
      <c r="F32" s="214"/>
      <c r="G32" s="214"/>
      <c r="H32" s="214"/>
      <c r="I32" s="214"/>
      <c r="J32" s="214"/>
      <c r="K32" s="229">
        <v>2.5000000000000001E-3</v>
      </c>
      <c r="L32" s="220"/>
      <c r="M32" s="222"/>
      <c r="N32" s="192"/>
    </row>
    <row r="33" spans="3:24" ht="15.75" thickBot="1">
      <c r="C33" s="223"/>
      <c r="F33" s="214"/>
      <c r="G33" s="214"/>
      <c r="H33" s="214"/>
      <c r="I33" s="1287" t="s">
        <v>390</v>
      </c>
      <c r="J33" s="1287"/>
      <c r="K33" s="224"/>
      <c r="L33" s="1288">
        <f>L31</f>
        <v>20231.002499999999</v>
      </c>
      <c r="M33" s="1289"/>
      <c r="N33" s="192"/>
    </row>
    <row r="34" spans="3:24" ht="11.25" customHeight="1">
      <c r="C34" s="223"/>
      <c r="D34" s="214"/>
      <c r="E34" s="214"/>
      <c r="F34" s="214"/>
      <c r="G34" s="214"/>
      <c r="H34" s="214"/>
      <c r="I34" s="214"/>
      <c r="J34" s="214"/>
      <c r="K34" s="224"/>
      <c r="L34" s="1278"/>
      <c r="M34" s="1279"/>
      <c r="N34" s="192"/>
      <c r="T34" s="61"/>
      <c r="U34" s="61"/>
      <c r="V34" s="61"/>
      <c r="W34" s="61"/>
      <c r="X34" s="61"/>
    </row>
    <row r="35" spans="3:24">
      <c r="C35" s="223"/>
      <c r="D35" s="212" t="s">
        <v>391</v>
      </c>
      <c r="E35" s="683"/>
      <c r="F35" s="683"/>
      <c r="G35" s="214"/>
      <c r="H35" s="214"/>
      <c r="I35" s="214"/>
      <c r="J35" s="214"/>
      <c r="K35" s="230"/>
      <c r="L35" s="214"/>
      <c r="M35" s="681"/>
      <c r="N35" s="192"/>
      <c r="O35" s="683"/>
      <c r="P35" s="683"/>
      <c r="Q35" s="214"/>
      <c r="R35" s="214"/>
      <c r="S35" s="214"/>
      <c r="T35" s="214"/>
      <c r="U35" s="231"/>
      <c r="V35" s="214"/>
      <c r="W35" s="214"/>
      <c r="X35" s="61"/>
    </row>
    <row r="36" spans="3:24">
      <c r="C36" s="223"/>
      <c r="D36" s="680" t="s">
        <v>844</v>
      </c>
      <c r="E36" s="214"/>
      <c r="F36" s="214"/>
      <c r="G36" s="214"/>
      <c r="H36" s="214"/>
      <c r="I36" s="214"/>
      <c r="J36" s="214"/>
      <c r="K36" s="232">
        <v>0.09</v>
      </c>
      <c r="L36" s="1271">
        <f>L31*9%</f>
        <v>1820.7902249999997</v>
      </c>
      <c r="M36" s="1272"/>
      <c r="N36" s="192"/>
      <c r="O36" s="214"/>
      <c r="P36" s="214"/>
      <c r="Q36" s="214"/>
      <c r="S36" s="214"/>
      <c r="T36" s="214"/>
      <c r="U36" s="231"/>
      <c r="V36" s="1273"/>
      <c r="W36" s="1273"/>
      <c r="X36" s="61"/>
    </row>
    <row r="37" spans="3:24">
      <c r="C37" s="223"/>
      <c r="D37" s="680" t="s">
        <v>845</v>
      </c>
      <c r="E37" s="214"/>
      <c r="F37" s="214"/>
      <c r="G37" s="214"/>
      <c r="H37" s="214"/>
      <c r="I37" s="214"/>
      <c r="J37" s="214"/>
      <c r="K37" s="232">
        <v>0.09</v>
      </c>
      <c r="L37" s="1271">
        <f>L31*9%</f>
        <v>1820.7902249999997</v>
      </c>
      <c r="M37" s="1272"/>
      <c r="N37" s="192"/>
      <c r="O37" s="214"/>
      <c r="P37" s="214"/>
      <c r="Q37" s="214"/>
      <c r="S37" s="214"/>
      <c r="T37" s="214"/>
      <c r="U37" s="231"/>
      <c r="V37" s="1273"/>
      <c r="W37" s="1273"/>
      <c r="X37" s="61"/>
    </row>
    <row r="38" spans="3:24" ht="15.75" thickBot="1">
      <c r="C38" s="223"/>
      <c r="D38" s="214"/>
      <c r="E38" s="214"/>
      <c r="F38" s="214"/>
      <c r="G38" s="214"/>
      <c r="H38" s="214"/>
      <c r="I38" s="214"/>
      <c r="J38" s="214"/>
      <c r="K38" s="232"/>
      <c r="L38" s="685"/>
      <c r="M38" s="686"/>
      <c r="N38" s="192"/>
      <c r="O38" s="214"/>
      <c r="P38" s="214"/>
      <c r="Q38" s="214"/>
      <c r="S38" s="214"/>
      <c r="T38" s="214"/>
      <c r="U38" s="231"/>
      <c r="V38" s="684"/>
      <c r="W38" s="684"/>
      <c r="X38" s="61"/>
    </row>
    <row r="39" spans="3:24" ht="15.75" thickBot="1">
      <c r="C39" s="223"/>
      <c r="D39" s="214"/>
      <c r="E39" s="214"/>
      <c r="F39" s="214"/>
      <c r="G39" s="214"/>
      <c r="H39" s="214"/>
      <c r="I39" s="214"/>
      <c r="J39" s="214"/>
      <c r="K39" s="224"/>
      <c r="L39" s="1276">
        <f>L36+L37</f>
        <v>3641.5804499999995</v>
      </c>
      <c r="M39" s="1277"/>
      <c r="N39" s="192"/>
      <c r="O39" s="214"/>
      <c r="P39" s="214"/>
      <c r="Q39" s="214"/>
      <c r="R39" s="214"/>
      <c r="S39" s="214"/>
      <c r="T39" s="214"/>
      <c r="U39" s="684"/>
      <c r="V39" s="1273"/>
      <c r="W39" s="1273"/>
      <c r="X39" s="61"/>
    </row>
    <row r="40" spans="3:24">
      <c r="C40" s="678"/>
      <c r="D40" s="1257" t="s">
        <v>393</v>
      </c>
      <c r="E40" s="1258"/>
      <c r="F40" s="1258"/>
      <c r="G40" s="1258"/>
      <c r="H40" s="1258"/>
      <c r="I40" s="1258"/>
      <c r="J40" s="1258"/>
      <c r="K40" s="233"/>
      <c r="L40" s="1261">
        <f>L33+L39</f>
        <v>23872.582949999996</v>
      </c>
      <c r="M40" s="1262"/>
      <c r="N40" s="192"/>
      <c r="T40" s="61"/>
      <c r="U40" s="61"/>
      <c r="V40" s="61"/>
      <c r="W40" s="61"/>
      <c r="X40" s="61"/>
    </row>
    <row r="41" spans="3:24" ht="15.75" thickBot="1">
      <c r="C41" s="234"/>
      <c r="D41" s="1259"/>
      <c r="E41" s="1260"/>
      <c r="F41" s="1260"/>
      <c r="G41" s="1260"/>
      <c r="H41" s="1260"/>
      <c r="I41" s="1260"/>
      <c r="J41" s="1260"/>
      <c r="K41" s="235"/>
      <c r="L41" s="1263"/>
      <c r="M41" s="1264"/>
      <c r="N41" s="192"/>
    </row>
    <row r="42" spans="3:24" ht="21.6" customHeight="1" thickBot="1">
      <c r="C42" s="1265" t="s">
        <v>1004</v>
      </c>
      <c r="D42" s="1266"/>
      <c r="E42" s="1266"/>
      <c r="F42" s="1266"/>
      <c r="G42" s="1266"/>
      <c r="H42" s="1266"/>
      <c r="I42" s="1266"/>
      <c r="J42" s="1266"/>
      <c r="K42" s="1266"/>
      <c r="L42" s="1266"/>
      <c r="M42" s="1267"/>
      <c r="N42" s="192"/>
    </row>
    <row r="43" spans="3:24">
      <c r="C43" s="236"/>
      <c r="D43" s="237"/>
      <c r="E43" s="237"/>
      <c r="F43" s="237"/>
      <c r="G43" s="237"/>
      <c r="H43" s="237"/>
      <c r="I43" s="237"/>
      <c r="J43" s="237"/>
      <c r="K43" s="238"/>
      <c r="L43" s="237"/>
      <c r="M43" s="239"/>
      <c r="N43" s="192"/>
    </row>
    <row r="44" spans="3:24">
      <c r="C44" s="240"/>
      <c r="D44" s="241"/>
      <c r="E44" s="241"/>
      <c r="F44" s="241"/>
      <c r="G44" s="241"/>
      <c r="H44" s="241"/>
      <c r="I44" s="241"/>
      <c r="J44" s="241"/>
      <c r="K44" s="242"/>
      <c r="L44" s="241"/>
      <c r="M44" s="243"/>
      <c r="N44" s="192"/>
    </row>
    <row r="45" spans="3:24">
      <c r="C45" s="680" t="s">
        <v>394</v>
      </c>
      <c r="D45" s="214"/>
      <c r="E45" s="214"/>
      <c r="F45" s="214"/>
      <c r="G45" s="214" t="s">
        <v>395</v>
      </c>
      <c r="H45" s="214"/>
      <c r="I45" s="214"/>
      <c r="J45" s="214"/>
      <c r="K45" s="677"/>
      <c r="L45" s="61"/>
      <c r="M45" s="62"/>
      <c r="N45" s="192"/>
    </row>
    <row r="46" spans="3:24">
      <c r="C46" s="212" t="s">
        <v>396</v>
      </c>
      <c r="D46" s="683"/>
      <c r="E46" s="683"/>
      <c r="F46" s="214"/>
      <c r="G46" s="214"/>
      <c r="H46" s="214"/>
      <c r="I46" s="214"/>
      <c r="J46" s="214"/>
      <c r="K46" s="677"/>
      <c r="L46" s="61"/>
      <c r="M46" s="62"/>
      <c r="N46" s="192"/>
    </row>
    <row r="47" spans="3:24">
      <c r="C47" s="60"/>
      <c r="D47" s="214"/>
      <c r="E47" s="214"/>
      <c r="F47" s="214"/>
      <c r="G47" s="214"/>
      <c r="H47" s="214"/>
      <c r="I47" s="214"/>
      <c r="J47" s="61"/>
      <c r="K47" s="677"/>
      <c r="L47" s="61"/>
      <c r="M47" s="62"/>
      <c r="N47" s="192"/>
    </row>
    <row r="48" spans="3:24">
      <c r="C48" s="240"/>
      <c r="D48" s="214"/>
      <c r="E48" s="214"/>
      <c r="F48" s="214"/>
      <c r="G48" s="214"/>
      <c r="H48" s="214"/>
      <c r="I48" s="214"/>
      <c r="J48" s="244" t="s">
        <v>397</v>
      </c>
      <c r="K48" s="682"/>
      <c r="L48" s="683"/>
      <c r="M48" s="245"/>
      <c r="N48" s="192"/>
    </row>
    <row r="49" spans="3:14">
      <c r="C49" s="680"/>
      <c r="D49" s="214"/>
      <c r="E49" s="214"/>
      <c r="F49" s="214"/>
      <c r="G49" s="214"/>
      <c r="H49" s="214"/>
      <c r="I49" s="214"/>
      <c r="J49" s="216"/>
      <c r="K49" s="683" t="s">
        <v>329</v>
      </c>
      <c r="L49" s="683"/>
      <c r="M49" s="245"/>
      <c r="N49" s="192"/>
    </row>
    <row r="50" spans="3:14" ht="15.75" thickBot="1">
      <c r="C50" s="1268"/>
      <c r="D50" s="1269"/>
      <c r="E50" s="1269"/>
      <c r="F50" s="1269"/>
      <c r="G50" s="687"/>
      <c r="H50" s="687"/>
      <c r="I50" s="687"/>
      <c r="J50" s="1270"/>
      <c r="K50" s="1270"/>
      <c r="L50" s="687"/>
      <c r="M50" s="247"/>
      <c r="N50" s="192"/>
    </row>
  </sheetData>
  <mergeCells count="36">
    <mergeCell ref="D40:J41"/>
    <mergeCell ref="L40:M41"/>
    <mergeCell ref="C42:M42"/>
    <mergeCell ref="C50:F50"/>
    <mergeCell ref="J50:K50"/>
    <mergeCell ref="L36:M36"/>
    <mergeCell ref="V36:W36"/>
    <mergeCell ref="L37:M37"/>
    <mergeCell ref="V37:W37"/>
    <mergeCell ref="L39:M39"/>
    <mergeCell ref="V39:W39"/>
    <mergeCell ref="L34:M34"/>
    <mergeCell ref="D25:F25"/>
    <mergeCell ref="L25:M25"/>
    <mergeCell ref="L26:M26"/>
    <mergeCell ref="D27:J27"/>
    <mergeCell ref="L27:M27"/>
    <mergeCell ref="D28:J28"/>
    <mergeCell ref="L28:M28"/>
    <mergeCell ref="L30:M30"/>
    <mergeCell ref="D31:J31"/>
    <mergeCell ref="L31:M31"/>
    <mergeCell ref="I33:J33"/>
    <mergeCell ref="L33:M33"/>
    <mergeCell ref="C8:M8"/>
    <mergeCell ref="N12:N16"/>
    <mergeCell ref="C22:C23"/>
    <mergeCell ref="D22:J23"/>
    <mergeCell ref="K22:K23"/>
    <mergeCell ref="L22:M23"/>
    <mergeCell ref="C7:M7"/>
    <mergeCell ref="C2:M2"/>
    <mergeCell ref="C3:M3"/>
    <mergeCell ref="C4:M4"/>
    <mergeCell ref="C5:M5"/>
    <mergeCell ref="C6:M6"/>
  </mergeCells>
  <pageMargins left="3.937007874015748E-2" right="0.15748031496062992" top="1.2598425196850394" bottom="0.74803149606299213" header="0.31496062992125984" footer="0.31496062992125984"/>
  <pageSetup paperSize="9" scale="82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>
  <dimension ref="C2:X50"/>
  <sheetViews>
    <sheetView workbookViewId="0"/>
  </sheetViews>
  <sheetFormatPr defaultRowHeight="15"/>
  <cols>
    <col min="1" max="1" width="3.5703125" customWidth="1"/>
    <col min="2" max="2" width="1.140625" customWidth="1"/>
    <col min="3" max="3" width="12" customWidth="1"/>
    <col min="10" max="10" width="12.42578125" customWidth="1"/>
    <col min="11" max="11" width="13.5703125" style="217" customWidth="1"/>
    <col min="12" max="12" width="11.140625" customWidth="1"/>
    <col min="13" max="13" width="10.5703125" customWidth="1"/>
    <col min="14" max="14" width="8.140625" customWidth="1"/>
    <col min="15" max="15" width="0.140625" customWidth="1"/>
  </cols>
  <sheetData>
    <row r="2" spans="3:14" ht="15.75" thickBot="1">
      <c r="C2" s="1169"/>
      <c r="D2" s="1169"/>
      <c r="E2" s="1169"/>
      <c r="F2" s="1169"/>
      <c r="G2" s="1169"/>
      <c r="H2" s="1169"/>
      <c r="I2" s="1169"/>
      <c r="J2" s="1169"/>
      <c r="K2" s="1169"/>
      <c r="L2" s="1169"/>
      <c r="M2" s="1169"/>
    </row>
    <row r="3" spans="3:14" ht="21" thickBot="1">
      <c r="C3" s="1306" t="s">
        <v>360</v>
      </c>
      <c r="D3" s="1307"/>
      <c r="E3" s="1307"/>
      <c r="F3" s="1307"/>
      <c r="G3" s="1307"/>
      <c r="H3" s="1307"/>
      <c r="I3" s="1307"/>
      <c r="J3" s="1307"/>
      <c r="K3" s="1307"/>
      <c r="L3" s="1307"/>
      <c r="M3" s="1308"/>
      <c r="N3" s="192"/>
    </row>
    <row r="4" spans="3:14">
      <c r="C4" s="1309" t="s">
        <v>361</v>
      </c>
      <c r="D4" s="1304"/>
      <c r="E4" s="1304"/>
      <c r="F4" s="1304"/>
      <c r="G4" s="1304"/>
      <c r="H4" s="1304"/>
      <c r="I4" s="1304"/>
      <c r="J4" s="1304"/>
      <c r="K4" s="1304"/>
      <c r="L4" s="1304"/>
      <c r="M4" s="1305"/>
      <c r="N4" s="192"/>
    </row>
    <row r="5" spans="3:14">
      <c r="C5" s="1303" t="s">
        <v>362</v>
      </c>
      <c r="D5" s="1304"/>
      <c r="E5" s="1304"/>
      <c r="F5" s="1304"/>
      <c r="G5" s="1304"/>
      <c r="H5" s="1304"/>
      <c r="I5" s="1304"/>
      <c r="J5" s="1304"/>
      <c r="K5" s="1304"/>
      <c r="L5" s="1304"/>
      <c r="M5" s="1305"/>
      <c r="N5" s="192"/>
    </row>
    <row r="6" spans="3:14">
      <c r="C6" s="1303" t="s">
        <v>363</v>
      </c>
      <c r="D6" s="1304"/>
      <c r="E6" s="1304"/>
      <c r="F6" s="1304"/>
      <c r="G6" s="1304"/>
      <c r="H6" s="1304"/>
      <c r="I6" s="1304"/>
      <c r="J6" s="1304"/>
      <c r="K6" s="1304"/>
      <c r="L6" s="1304"/>
      <c r="M6" s="1305"/>
      <c r="N6" s="192"/>
    </row>
    <row r="7" spans="3:14" ht="15.75" thickBot="1">
      <c r="C7" s="1303" t="s">
        <v>364</v>
      </c>
      <c r="D7" s="1304"/>
      <c r="E7" s="1304"/>
      <c r="F7" s="1304"/>
      <c r="G7" s="1304"/>
      <c r="H7" s="1304"/>
      <c r="I7" s="1304"/>
      <c r="J7" s="1304"/>
      <c r="K7" s="1304"/>
      <c r="L7" s="1304"/>
      <c r="M7" s="1305"/>
      <c r="N7" s="192"/>
    </row>
    <row r="8" spans="3:14" ht="24" thickBot="1">
      <c r="C8" s="1290" t="s">
        <v>365</v>
      </c>
      <c r="D8" s="1291"/>
      <c r="E8" s="1291"/>
      <c r="F8" s="1291"/>
      <c r="G8" s="1291"/>
      <c r="H8" s="1291"/>
      <c r="I8" s="1291"/>
      <c r="J8" s="1291"/>
      <c r="K8" s="1291"/>
      <c r="L8" s="1291"/>
      <c r="M8" s="1292"/>
      <c r="N8" s="192"/>
    </row>
    <row r="9" spans="3:14" ht="15.75" thickBot="1">
      <c r="C9" s="193" t="s">
        <v>851</v>
      </c>
      <c r="D9" s="194"/>
      <c r="E9" s="195"/>
      <c r="F9" s="195"/>
      <c r="G9" s="195"/>
      <c r="H9" s="195"/>
      <c r="I9" s="195"/>
      <c r="J9" s="195"/>
      <c r="K9" s="196" t="s">
        <v>1003</v>
      </c>
      <c r="L9" s="195"/>
      <c r="M9" s="197"/>
      <c r="N9" s="192"/>
    </row>
    <row r="10" spans="3:14">
      <c r="C10" s="198"/>
      <c r="D10" s="199"/>
      <c r="E10" s="199"/>
      <c r="F10" s="199"/>
      <c r="G10" s="199"/>
      <c r="H10" s="199"/>
      <c r="I10" s="199"/>
      <c r="J10" s="199"/>
      <c r="K10" s="200"/>
      <c r="L10" s="199"/>
      <c r="M10" s="201"/>
      <c r="N10" s="192"/>
    </row>
    <row r="11" spans="3:14">
      <c r="C11" s="202" t="s">
        <v>366</v>
      </c>
      <c r="D11" s="203"/>
      <c r="E11" s="203"/>
      <c r="F11" s="199"/>
      <c r="G11" s="199"/>
      <c r="H11" s="203" t="s">
        <v>695</v>
      </c>
      <c r="I11" s="199"/>
      <c r="J11" s="199"/>
      <c r="K11" s="200"/>
      <c r="L11" s="199"/>
      <c r="M11" s="201"/>
      <c r="N11" s="192"/>
    </row>
    <row r="12" spans="3:14">
      <c r="C12" s="202" t="s">
        <v>368</v>
      </c>
      <c r="D12" s="199"/>
      <c r="E12" s="199"/>
      <c r="F12" s="199"/>
      <c r="G12" s="204"/>
      <c r="H12" s="203" t="s">
        <v>369</v>
      </c>
      <c r="I12" s="199"/>
      <c r="J12" s="199"/>
      <c r="K12" s="200"/>
      <c r="L12" s="199"/>
      <c r="M12" s="201"/>
      <c r="N12" s="1293"/>
    </row>
    <row r="13" spans="3:14">
      <c r="C13" s="198"/>
      <c r="D13" s="199"/>
      <c r="E13" s="199"/>
      <c r="F13" s="199"/>
      <c r="G13" s="204"/>
      <c r="H13" s="205" t="s">
        <v>370</v>
      </c>
      <c r="I13" s="203"/>
      <c r="J13" s="203"/>
      <c r="K13" s="206"/>
      <c r="L13" s="199"/>
      <c r="M13" s="201"/>
      <c r="N13" s="1293"/>
    </row>
    <row r="14" spans="3:14" ht="15.75" thickBot="1">
      <c r="C14" s="202" t="s">
        <v>371</v>
      </c>
      <c r="D14" s="199"/>
      <c r="E14" s="199"/>
      <c r="F14" s="199"/>
      <c r="G14" s="204"/>
      <c r="H14" s="205" t="s">
        <v>556</v>
      </c>
      <c r="I14" s="199"/>
      <c r="J14" s="199"/>
      <c r="K14" s="200"/>
      <c r="L14" s="199"/>
      <c r="M14" s="201"/>
      <c r="N14" s="1293"/>
    </row>
    <row r="15" spans="3:14">
      <c r="C15" s="207"/>
      <c r="D15" s="208"/>
      <c r="E15" s="208"/>
      <c r="F15" s="208"/>
      <c r="G15" s="208"/>
      <c r="H15" s="208"/>
      <c r="I15" s="209"/>
      <c r="J15" s="209"/>
      <c r="K15" s="210"/>
      <c r="L15" s="209"/>
      <c r="M15" s="679"/>
      <c r="N15" s="1293"/>
    </row>
    <row r="16" spans="3:14">
      <c r="C16" s="212" t="s">
        <v>373</v>
      </c>
      <c r="D16" s="683"/>
      <c r="E16" s="214"/>
      <c r="F16" s="683" t="s">
        <v>374</v>
      </c>
      <c r="G16" s="214"/>
      <c r="H16" s="214"/>
      <c r="I16" s="683" t="s">
        <v>375</v>
      </c>
      <c r="K16" s="683" t="s">
        <v>376</v>
      </c>
      <c r="M16" s="681"/>
      <c r="N16" s="1293"/>
    </row>
    <row r="17" spans="3:14">
      <c r="C17" s="212" t="s">
        <v>377</v>
      </c>
      <c r="D17" s="214"/>
      <c r="E17" s="214"/>
      <c r="F17" s="683" t="s">
        <v>558</v>
      </c>
      <c r="G17" s="214"/>
      <c r="H17" s="214"/>
      <c r="I17" s="216" t="s">
        <v>379</v>
      </c>
      <c r="J17" s="214"/>
      <c r="L17" s="683" t="s">
        <v>380</v>
      </c>
      <c r="M17" s="681"/>
      <c r="N17" s="192"/>
    </row>
    <row r="18" spans="3:14">
      <c r="C18" s="212" t="s">
        <v>381</v>
      </c>
      <c r="D18" s="214"/>
      <c r="E18" s="214"/>
      <c r="F18" s="683" t="s">
        <v>382</v>
      </c>
      <c r="G18" s="214"/>
      <c r="H18" s="214"/>
      <c r="J18" s="214"/>
      <c r="K18" s="684"/>
      <c r="M18" s="681"/>
      <c r="N18" s="192"/>
    </row>
    <row r="19" spans="3:14">
      <c r="C19" s="219" t="s">
        <v>383</v>
      </c>
      <c r="D19" s="61"/>
      <c r="E19" s="61"/>
      <c r="F19" s="61"/>
      <c r="G19" s="61"/>
      <c r="H19" s="61"/>
      <c r="I19" s="61"/>
      <c r="J19" s="61"/>
      <c r="K19" s="677"/>
      <c r="L19" s="61"/>
      <c r="M19" s="62"/>
      <c r="N19" s="192"/>
    </row>
    <row r="20" spans="3:14">
      <c r="C20" s="60" t="s">
        <v>384</v>
      </c>
      <c r="D20" s="61"/>
      <c r="E20" s="61"/>
      <c r="F20" s="61"/>
      <c r="G20" s="61"/>
      <c r="H20" s="61"/>
      <c r="I20" s="61"/>
      <c r="J20" s="683" t="s">
        <v>385</v>
      </c>
      <c r="K20" s="677"/>
      <c r="L20" s="61"/>
      <c r="M20" s="62"/>
      <c r="N20" s="192"/>
    </row>
    <row r="21" spans="3:14" ht="15.75" thickBot="1">
      <c r="C21" s="220"/>
      <c r="D21" s="221"/>
      <c r="E21" s="221"/>
      <c r="F21" s="221"/>
      <c r="G21" s="221"/>
      <c r="H21" s="221"/>
      <c r="I21" s="221"/>
      <c r="J21" s="221"/>
      <c r="K21" s="676"/>
      <c r="L21" s="221"/>
      <c r="M21" s="222"/>
      <c r="N21" s="192"/>
    </row>
    <row r="22" spans="3:14">
      <c r="C22" s="1294" t="s">
        <v>386</v>
      </c>
      <c r="D22" s="1296" t="s">
        <v>321</v>
      </c>
      <c r="E22" s="1297"/>
      <c r="F22" s="1297"/>
      <c r="G22" s="1297"/>
      <c r="H22" s="1297"/>
      <c r="I22" s="1297"/>
      <c r="J22" s="1297"/>
      <c r="K22" s="1300" t="s">
        <v>387</v>
      </c>
      <c r="L22" s="1301" t="s">
        <v>167</v>
      </c>
      <c r="M22" s="1302"/>
      <c r="N22" s="192"/>
    </row>
    <row r="23" spans="3:14" ht="15.75" thickBot="1">
      <c r="C23" s="1295"/>
      <c r="D23" s="1298"/>
      <c r="E23" s="1299"/>
      <c r="F23" s="1299"/>
      <c r="G23" s="1299"/>
      <c r="H23" s="1299"/>
      <c r="I23" s="1299"/>
      <c r="J23" s="1299"/>
      <c r="K23" s="1295"/>
      <c r="L23" s="1301"/>
      <c r="M23" s="1302"/>
      <c r="N23" s="192"/>
    </row>
    <row r="24" spans="3:14">
      <c r="C24" s="223"/>
      <c r="D24" s="214"/>
      <c r="E24" s="214"/>
      <c r="F24" s="214"/>
      <c r="G24" s="214"/>
      <c r="H24" s="214"/>
      <c r="I24" s="214"/>
      <c r="J24" s="214"/>
      <c r="K24" s="224"/>
      <c r="L24" s="678"/>
      <c r="M24" s="679"/>
      <c r="N24" s="192"/>
    </row>
    <row r="25" spans="3:14">
      <c r="C25" s="224">
        <v>1</v>
      </c>
      <c r="D25" s="1280" t="s">
        <v>388</v>
      </c>
      <c r="E25" s="1281"/>
      <c r="F25" s="1281"/>
      <c r="G25" s="214"/>
      <c r="H25" s="214"/>
      <c r="I25" s="214"/>
      <c r="J25" s="214"/>
      <c r="K25" s="224"/>
      <c r="L25" s="1282"/>
      <c r="M25" s="1283"/>
      <c r="N25" s="192"/>
    </row>
    <row r="26" spans="3:14">
      <c r="C26" s="223"/>
      <c r="D26" s="212" t="s">
        <v>852</v>
      </c>
      <c r="E26" s="683"/>
      <c r="F26" s="214"/>
      <c r="G26" s="214"/>
      <c r="H26" s="214"/>
      <c r="I26" s="214"/>
      <c r="J26" s="214"/>
      <c r="K26" s="224"/>
      <c r="L26" s="1282"/>
      <c r="M26" s="1283"/>
      <c r="N26" s="192"/>
    </row>
    <row r="27" spans="3:14">
      <c r="C27" s="223"/>
      <c r="D27" s="1284" t="s">
        <v>400</v>
      </c>
      <c r="E27" s="1285"/>
      <c r="F27" s="1285"/>
      <c r="G27" s="1285"/>
      <c r="H27" s="1285"/>
      <c r="I27" s="1285"/>
      <c r="J27" s="1286"/>
      <c r="K27" s="224"/>
      <c r="L27" s="1282"/>
      <c r="M27" s="1283"/>
      <c r="N27" s="192"/>
    </row>
    <row r="28" spans="3:14">
      <c r="C28" s="223"/>
      <c r="D28" s="1284" t="s">
        <v>401</v>
      </c>
      <c r="E28" s="1285"/>
      <c r="F28" s="1285"/>
      <c r="G28" s="1285"/>
      <c r="H28" s="1285"/>
      <c r="I28" s="1285"/>
      <c r="J28" s="1286"/>
      <c r="K28" s="224"/>
      <c r="L28" s="1282"/>
      <c r="M28" s="1283"/>
      <c r="N28" s="192"/>
    </row>
    <row r="29" spans="3:14">
      <c r="C29" s="223"/>
      <c r="D29" s="682" t="s">
        <v>853</v>
      </c>
      <c r="E29" s="682"/>
      <c r="F29" s="682"/>
      <c r="G29" s="682"/>
      <c r="H29" s="682"/>
      <c r="I29" s="682"/>
      <c r="J29" s="682"/>
      <c r="K29" s="224"/>
      <c r="L29" s="680"/>
      <c r="M29" s="681"/>
      <c r="N29" s="192"/>
    </row>
    <row r="30" spans="3:14">
      <c r="C30" s="223"/>
      <c r="D30" s="683" t="s">
        <v>854</v>
      </c>
      <c r="E30" s="683"/>
      <c r="F30" s="214"/>
      <c r="G30" s="214"/>
      <c r="H30" s="214"/>
      <c r="I30" s="214"/>
      <c r="J30" s="214"/>
      <c r="K30" s="224"/>
      <c r="L30" s="1282"/>
      <c r="M30" s="1283"/>
      <c r="N30" s="192"/>
    </row>
    <row r="31" spans="3:14">
      <c r="C31" s="223"/>
      <c r="D31" s="1284" t="s">
        <v>855</v>
      </c>
      <c r="E31" s="1285"/>
      <c r="F31" s="1285"/>
      <c r="G31" s="1285"/>
      <c r="H31" s="1285"/>
      <c r="I31" s="1285"/>
      <c r="J31" s="1286"/>
      <c r="K31" s="224"/>
      <c r="L31" s="1271">
        <f>5821517*0.25%</f>
        <v>14553.7925</v>
      </c>
      <c r="M31" s="1272"/>
      <c r="N31" s="192"/>
    </row>
    <row r="32" spans="3:14" ht="15.75" thickBot="1">
      <c r="C32" s="223"/>
      <c r="D32" s="228" t="s">
        <v>389</v>
      </c>
      <c r="E32" s="228"/>
      <c r="F32" s="214"/>
      <c r="G32" s="214"/>
      <c r="H32" s="214"/>
      <c r="I32" s="214"/>
      <c r="J32" s="214"/>
      <c r="K32" s="229">
        <v>2.5000000000000001E-3</v>
      </c>
      <c r="L32" s="220"/>
      <c r="M32" s="222"/>
      <c r="N32" s="192"/>
    </row>
    <row r="33" spans="3:24" ht="15.75" thickBot="1">
      <c r="C33" s="223"/>
      <c r="F33" s="214"/>
      <c r="G33" s="214"/>
      <c r="H33" s="214"/>
      <c r="I33" s="1287" t="s">
        <v>390</v>
      </c>
      <c r="J33" s="1287"/>
      <c r="K33" s="224"/>
      <c r="L33" s="1288">
        <f>L31</f>
        <v>14553.7925</v>
      </c>
      <c r="M33" s="1289"/>
      <c r="N33" s="192"/>
    </row>
    <row r="34" spans="3:24" ht="11.25" customHeight="1">
      <c r="C34" s="223"/>
      <c r="D34" s="214"/>
      <c r="E34" s="214"/>
      <c r="F34" s="214"/>
      <c r="G34" s="214"/>
      <c r="H34" s="214"/>
      <c r="I34" s="214"/>
      <c r="J34" s="214"/>
      <c r="K34" s="224"/>
      <c r="L34" s="1278"/>
      <c r="M34" s="1279"/>
      <c r="N34" s="192"/>
      <c r="T34" s="61"/>
      <c r="U34" s="61"/>
      <c r="V34" s="61"/>
      <c r="W34" s="61"/>
      <c r="X34" s="61"/>
    </row>
    <row r="35" spans="3:24">
      <c r="C35" s="223"/>
      <c r="D35" s="212" t="s">
        <v>391</v>
      </c>
      <c r="E35" s="683"/>
      <c r="F35" s="683"/>
      <c r="G35" s="214"/>
      <c r="H35" s="214"/>
      <c r="I35" s="214"/>
      <c r="J35" s="214"/>
      <c r="K35" s="230"/>
      <c r="L35" s="214"/>
      <c r="M35" s="681"/>
      <c r="N35" s="192"/>
      <c r="O35" s="683"/>
      <c r="P35" s="683"/>
      <c r="Q35" s="214"/>
      <c r="R35" s="214"/>
      <c r="S35" s="214"/>
      <c r="T35" s="214"/>
      <c r="U35" s="231"/>
      <c r="V35" s="214"/>
      <c r="W35" s="214"/>
      <c r="X35" s="61"/>
    </row>
    <row r="36" spans="3:24">
      <c r="C36" s="223"/>
      <c r="D36" s="680" t="s">
        <v>844</v>
      </c>
      <c r="E36" s="214"/>
      <c r="F36" s="214"/>
      <c r="G36" s="214"/>
      <c r="H36" s="214"/>
      <c r="I36" s="214"/>
      <c r="J36" s="214"/>
      <c r="K36" s="232">
        <v>0.09</v>
      </c>
      <c r="L36" s="1271">
        <f>L31*9%</f>
        <v>1309.8413249999999</v>
      </c>
      <c r="M36" s="1272"/>
      <c r="N36" s="192"/>
      <c r="O36" s="214"/>
      <c r="P36" s="214"/>
      <c r="Q36" s="214"/>
      <c r="S36" s="214"/>
      <c r="T36" s="214"/>
      <c r="U36" s="231"/>
      <c r="V36" s="1273"/>
      <c r="W36" s="1273"/>
      <c r="X36" s="61"/>
    </row>
    <row r="37" spans="3:24">
      <c r="C37" s="223"/>
      <c r="D37" s="680" t="s">
        <v>845</v>
      </c>
      <c r="E37" s="214"/>
      <c r="F37" s="214"/>
      <c r="G37" s="214"/>
      <c r="H37" s="214"/>
      <c r="I37" s="214"/>
      <c r="J37" s="214"/>
      <c r="K37" s="232">
        <v>0.09</v>
      </c>
      <c r="L37" s="1271">
        <f>L31*9%</f>
        <v>1309.8413249999999</v>
      </c>
      <c r="M37" s="1272"/>
      <c r="N37" s="192"/>
      <c r="O37" s="214"/>
      <c r="P37" s="214"/>
      <c r="Q37" s="214"/>
      <c r="S37" s="214"/>
      <c r="T37" s="214"/>
      <c r="U37" s="231"/>
      <c r="V37" s="1273"/>
      <c r="W37" s="1273"/>
      <c r="X37" s="61"/>
    </row>
    <row r="38" spans="3:24" ht="15.75" thickBot="1">
      <c r="C38" s="223"/>
      <c r="D38" s="214"/>
      <c r="E38" s="214"/>
      <c r="F38" s="214"/>
      <c r="G38" s="214"/>
      <c r="H38" s="214"/>
      <c r="I38" s="214"/>
      <c r="J38" s="214"/>
      <c r="K38" s="232"/>
      <c r="L38" s="685"/>
      <c r="M38" s="686"/>
      <c r="N38" s="192"/>
      <c r="O38" s="214"/>
      <c r="P38" s="214"/>
      <c r="Q38" s="214"/>
      <c r="S38" s="214"/>
      <c r="T38" s="214"/>
      <c r="U38" s="231"/>
      <c r="V38" s="684"/>
      <c r="W38" s="684"/>
      <c r="X38" s="61"/>
    </row>
    <row r="39" spans="3:24" ht="15.75" thickBot="1">
      <c r="C39" s="223"/>
      <c r="D39" s="214"/>
      <c r="E39" s="214"/>
      <c r="F39" s="214"/>
      <c r="G39" s="214"/>
      <c r="H39" s="214"/>
      <c r="I39" s="214"/>
      <c r="J39" s="214"/>
      <c r="K39" s="224"/>
      <c r="L39" s="1276">
        <f>L36+L37</f>
        <v>2619.6826499999997</v>
      </c>
      <c r="M39" s="1277"/>
      <c r="N39" s="192"/>
      <c r="O39" s="214"/>
      <c r="P39" s="214"/>
      <c r="Q39" s="214"/>
      <c r="R39" s="214"/>
      <c r="S39" s="214"/>
      <c r="T39" s="214"/>
      <c r="U39" s="684"/>
      <c r="V39" s="1273"/>
      <c r="W39" s="1273"/>
      <c r="X39" s="61"/>
    </row>
    <row r="40" spans="3:24">
      <c r="C40" s="678"/>
      <c r="D40" s="1257" t="s">
        <v>393</v>
      </c>
      <c r="E40" s="1258"/>
      <c r="F40" s="1258"/>
      <c r="G40" s="1258"/>
      <c r="H40" s="1258"/>
      <c r="I40" s="1258"/>
      <c r="J40" s="1258"/>
      <c r="K40" s="233"/>
      <c r="L40" s="1261">
        <f>L33+L39</f>
        <v>17173.475149999998</v>
      </c>
      <c r="M40" s="1262"/>
      <c r="N40" s="192"/>
      <c r="T40" s="61"/>
      <c r="U40" s="61"/>
      <c r="V40" s="61"/>
      <c r="W40" s="61"/>
      <c r="X40" s="61"/>
    </row>
    <row r="41" spans="3:24" ht="15.75" thickBot="1">
      <c r="C41" s="234"/>
      <c r="D41" s="1259"/>
      <c r="E41" s="1260"/>
      <c r="F41" s="1260"/>
      <c r="G41" s="1260"/>
      <c r="H41" s="1260"/>
      <c r="I41" s="1260"/>
      <c r="J41" s="1260"/>
      <c r="K41" s="235"/>
      <c r="L41" s="1263"/>
      <c r="M41" s="1264"/>
      <c r="N41" s="192"/>
    </row>
    <row r="42" spans="3:24" ht="21.6" customHeight="1" thickBot="1">
      <c r="C42" s="1265" t="s">
        <v>1005</v>
      </c>
      <c r="D42" s="1266"/>
      <c r="E42" s="1266"/>
      <c r="F42" s="1266"/>
      <c r="G42" s="1266"/>
      <c r="H42" s="1266"/>
      <c r="I42" s="1266"/>
      <c r="J42" s="1266"/>
      <c r="K42" s="1266"/>
      <c r="L42" s="1266"/>
      <c r="M42" s="1267"/>
      <c r="N42" s="192"/>
    </row>
    <row r="43" spans="3:24">
      <c r="C43" s="236"/>
      <c r="D43" s="237"/>
      <c r="E43" s="237"/>
      <c r="F43" s="237"/>
      <c r="G43" s="237"/>
      <c r="H43" s="237"/>
      <c r="I43" s="237"/>
      <c r="J43" s="237"/>
      <c r="K43" s="238"/>
      <c r="L43" s="237"/>
      <c r="M43" s="239"/>
      <c r="N43" s="192"/>
    </row>
    <row r="44" spans="3:24">
      <c r="C44" s="240"/>
      <c r="D44" s="241"/>
      <c r="E44" s="241"/>
      <c r="F44" s="241"/>
      <c r="G44" s="241"/>
      <c r="H44" s="241"/>
      <c r="I44" s="241"/>
      <c r="J44" s="241"/>
      <c r="K44" s="242"/>
      <c r="L44" s="241"/>
      <c r="M44" s="243"/>
      <c r="N44" s="192"/>
    </row>
    <row r="45" spans="3:24">
      <c r="C45" s="680" t="s">
        <v>394</v>
      </c>
      <c r="D45" s="214"/>
      <c r="E45" s="214"/>
      <c r="F45" s="214"/>
      <c r="G45" s="214" t="s">
        <v>395</v>
      </c>
      <c r="H45" s="214"/>
      <c r="I45" s="214"/>
      <c r="J45" s="214"/>
      <c r="K45" s="677"/>
      <c r="L45" s="61"/>
      <c r="M45" s="62"/>
      <c r="N45" s="192"/>
    </row>
    <row r="46" spans="3:24">
      <c r="C46" s="212" t="s">
        <v>396</v>
      </c>
      <c r="D46" s="683"/>
      <c r="E46" s="683"/>
      <c r="F46" s="214"/>
      <c r="G46" s="214"/>
      <c r="H46" s="214"/>
      <c r="I46" s="214"/>
      <c r="J46" s="214"/>
      <c r="K46" s="677"/>
      <c r="L46" s="61"/>
      <c r="M46" s="62"/>
      <c r="N46" s="192"/>
    </row>
    <row r="47" spans="3:24">
      <c r="C47" s="60"/>
      <c r="D47" s="214"/>
      <c r="E47" s="214"/>
      <c r="F47" s="214"/>
      <c r="G47" s="214"/>
      <c r="H47" s="214"/>
      <c r="I47" s="214"/>
      <c r="J47" s="61"/>
      <c r="K47" s="677"/>
      <c r="L47" s="61"/>
      <c r="M47" s="62"/>
      <c r="N47" s="192"/>
    </row>
    <row r="48" spans="3:24">
      <c r="C48" s="240"/>
      <c r="D48" s="214"/>
      <c r="E48" s="214"/>
      <c r="F48" s="214"/>
      <c r="G48" s="214"/>
      <c r="H48" s="214"/>
      <c r="I48" s="214"/>
      <c r="J48" s="244" t="s">
        <v>397</v>
      </c>
      <c r="K48" s="682"/>
      <c r="L48" s="683"/>
      <c r="M48" s="245"/>
      <c r="N48" s="192"/>
    </row>
    <row r="49" spans="3:14">
      <c r="C49" s="680"/>
      <c r="D49" s="214"/>
      <c r="E49" s="214"/>
      <c r="F49" s="214"/>
      <c r="G49" s="214"/>
      <c r="H49" s="214"/>
      <c r="I49" s="214"/>
      <c r="J49" s="216"/>
      <c r="K49" s="683" t="s">
        <v>329</v>
      </c>
      <c r="L49" s="683"/>
      <c r="M49" s="245"/>
      <c r="N49" s="192"/>
    </row>
    <row r="50" spans="3:14" ht="15.75" thickBot="1">
      <c r="C50" s="1268"/>
      <c r="D50" s="1269"/>
      <c r="E50" s="1269"/>
      <c r="F50" s="1269"/>
      <c r="G50" s="687"/>
      <c r="H50" s="687"/>
      <c r="I50" s="687"/>
      <c r="J50" s="1270"/>
      <c r="K50" s="1270"/>
      <c r="L50" s="687"/>
      <c r="M50" s="247"/>
      <c r="N50" s="192"/>
    </row>
  </sheetData>
  <mergeCells count="36">
    <mergeCell ref="D40:J41"/>
    <mergeCell ref="L40:M41"/>
    <mergeCell ref="C42:M42"/>
    <mergeCell ref="C50:F50"/>
    <mergeCell ref="J50:K50"/>
    <mergeCell ref="L36:M36"/>
    <mergeCell ref="V36:W36"/>
    <mergeCell ref="L37:M37"/>
    <mergeCell ref="V37:W37"/>
    <mergeCell ref="L39:M39"/>
    <mergeCell ref="V39:W39"/>
    <mergeCell ref="L34:M34"/>
    <mergeCell ref="D25:F25"/>
    <mergeCell ref="L25:M25"/>
    <mergeCell ref="L26:M26"/>
    <mergeCell ref="D27:J27"/>
    <mergeCell ref="L27:M27"/>
    <mergeCell ref="D28:J28"/>
    <mergeCell ref="L28:M28"/>
    <mergeCell ref="L30:M30"/>
    <mergeCell ref="D31:J31"/>
    <mergeCell ref="L31:M31"/>
    <mergeCell ref="I33:J33"/>
    <mergeCell ref="L33:M33"/>
    <mergeCell ref="C8:M8"/>
    <mergeCell ref="N12:N16"/>
    <mergeCell ref="C22:C23"/>
    <mergeCell ref="D22:J23"/>
    <mergeCell ref="K22:K23"/>
    <mergeCell ref="L22:M23"/>
    <mergeCell ref="C7:M7"/>
    <mergeCell ref="C2:M2"/>
    <mergeCell ref="C3:M3"/>
    <mergeCell ref="C4:M4"/>
    <mergeCell ref="C5:M5"/>
    <mergeCell ref="C6:M6"/>
  </mergeCells>
  <pageMargins left="3.937007874015748E-2" right="0.15748031496062992" top="1.2598425196850394" bottom="0.74803149606299213" header="0.31496062992125984" footer="0.31496062992125984"/>
  <pageSetup paperSize="9" scale="82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>
  <dimension ref="B2:W51"/>
  <sheetViews>
    <sheetView view="pageBreakPreview" zoomScale="60" workbookViewId="0">
      <selection sqref="A1:XFD1048576"/>
    </sheetView>
  </sheetViews>
  <sheetFormatPr defaultRowHeight="15"/>
  <cols>
    <col min="1" max="1" width="1.140625" customWidth="1"/>
    <col min="2" max="2" width="12" customWidth="1"/>
    <col min="9" max="9" width="12.42578125" customWidth="1"/>
    <col min="10" max="10" width="13.5703125" style="217" customWidth="1"/>
    <col min="11" max="11" width="11.140625" customWidth="1"/>
    <col min="12" max="12" width="10.5703125" customWidth="1"/>
    <col min="13" max="13" width="8.140625" customWidth="1"/>
    <col min="14" max="14" width="0.140625" customWidth="1"/>
  </cols>
  <sheetData>
    <row r="2" spans="2:13" ht="15.75" thickBot="1">
      <c r="B2" s="1169"/>
      <c r="C2" s="1169"/>
      <c r="D2" s="1169"/>
      <c r="E2" s="1169"/>
      <c r="F2" s="1169"/>
      <c r="G2" s="1169"/>
      <c r="H2" s="1169"/>
      <c r="I2" s="1169"/>
      <c r="J2" s="1169"/>
      <c r="K2" s="1169"/>
      <c r="L2" s="1169"/>
    </row>
    <row r="3" spans="2:13" ht="21" thickBot="1">
      <c r="B3" s="1306" t="s">
        <v>360</v>
      </c>
      <c r="C3" s="1307"/>
      <c r="D3" s="1307"/>
      <c r="E3" s="1307"/>
      <c r="F3" s="1307"/>
      <c r="G3" s="1307"/>
      <c r="H3" s="1307"/>
      <c r="I3" s="1307"/>
      <c r="J3" s="1307"/>
      <c r="K3" s="1307"/>
      <c r="L3" s="1308"/>
      <c r="M3" s="192"/>
    </row>
    <row r="4" spans="2:13" ht="14.45" customHeight="1">
      <c r="B4" s="1309" t="s">
        <v>361</v>
      </c>
      <c r="C4" s="1304"/>
      <c r="D4" s="1304"/>
      <c r="E4" s="1304"/>
      <c r="F4" s="1304"/>
      <c r="G4" s="1304"/>
      <c r="H4" s="1304"/>
      <c r="I4" s="1304"/>
      <c r="J4" s="1304"/>
      <c r="K4" s="1304"/>
      <c r="L4" s="1305"/>
      <c r="M4" s="192"/>
    </row>
    <row r="5" spans="2:13">
      <c r="B5" s="1303" t="s">
        <v>362</v>
      </c>
      <c r="C5" s="1304"/>
      <c r="D5" s="1304"/>
      <c r="E5" s="1304"/>
      <c r="F5" s="1304"/>
      <c r="G5" s="1304"/>
      <c r="H5" s="1304"/>
      <c r="I5" s="1304"/>
      <c r="J5" s="1304"/>
      <c r="K5" s="1304"/>
      <c r="L5" s="1305"/>
      <c r="M5" s="192"/>
    </row>
    <row r="6" spans="2:13">
      <c r="B6" s="1303" t="s">
        <v>363</v>
      </c>
      <c r="C6" s="1304"/>
      <c r="D6" s="1304"/>
      <c r="E6" s="1304"/>
      <c r="F6" s="1304"/>
      <c r="G6" s="1304"/>
      <c r="H6" s="1304"/>
      <c r="I6" s="1304"/>
      <c r="J6" s="1304"/>
      <c r="K6" s="1304"/>
      <c r="L6" s="1305"/>
      <c r="M6" s="192"/>
    </row>
    <row r="7" spans="2:13" ht="15.75" thickBot="1">
      <c r="B7" s="1303" t="s">
        <v>364</v>
      </c>
      <c r="C7" s="1304"/>
      <c r="D7" s="1304"/>
      <c r="E7" s="1304"/>
      <c r="F7" s="1304"/>
      <c r="G7" s="1304"/>
      <c r="H7" s="1304"/>
      <c r="I7" s="1304"/>
      <c r="J7" s="1304"/>
      <c r="K7" s="1304"/>
      <c r="L7" s="1305"/>
      <c r="M7" s="192"/>
    </row>
    <row r="8" spans="2:13" ht="24" thickBot="1">
      <c r="B8" s="1290" t="s">
        <v>365</v>
      </c>
      <c r="C8" s="1291"/>
      <c r="D8" s="1291"/>
      <c r="E8" s="1291"/>
      <c r="F8" s="1291"/>
      <c r="G8" s="1291"/>
      <c r="H8" s="1291"/>
      <c r="I8" s="1291"/>
      <c r="J8" s="1291"/>
      <c r="K8" s="1291"/>
      <c r="L8" s="1292"/>
      <c r="M8" s="192"/>
    </row>
    <row r="9" spans="2:13" ht="15.75" thickBot="1">
      <c r="B9" s="193" t="s">
        <v>866</v>
      </c>
      <c r="C9" s="194"/>
      <c r="D9" s="195"/>
      <c r="E9" s="195"/>
      <c r="F9" s="195"/>
      <c r="G9" s="195"/>
      <c r="H9" s="195"/>
      <c r="I9" s="195"/>
      <c r="J9" s="196" t="s">
        <v>865</v>
      </c>
      <c r="K9" s="195"/>
      <c r="L9" s="197"/>
      <c r="M9" s="192"/>
    </row>
    <row r="10" spans="2:13">
      <c r="B10" s="198"/>
      <c r="C10" s="199"/>
      <c r="D10" s="199"/>
      <c r="E10" s="199"/>
      <c r="F10" s="199"/>
      <c r="G10" s="199"/>
      <c r="H10" s="199"/>
      <c r="I10" s="199"/>
      <c r="J10" s="200"/>
      <c r="K10" s="199"/>
      <c r="L10" s="201"/>
      <c r="M10" s="192"/>
    </row>
    <row r="11" spans="2:13">
      <c r="B11" s="202" t="s">
        <v>366</v>
      </c>
      <c r="C11" s="203"/>
      <c r="D11" s="203"/>
      <c r="E11" s="199"/>
      <c r="F11" s="199"/>
      <c r="G11" s="203" t="s">
        <v>557</v>
      </c>
      <c r="H11" s="199"/>
      <c r="I11" s="199"/>
      <c r="J11" s="200"/>
      <c r="K11" s="199"/>
      <c r="L11" s="201"/>
      <c r="M11" s="192"/>
    </row>
    <row r="12" spans="2:13">
      <c r="B12" s="202" t="s">
        <v>368</v>
      </c>
      <c r="C12" s="199"/>
      <c r="D12" s="199"/>
      <c r="E12" s="199"/>
      <c r="F12" s="204"/>
      <c r="G12" s="203" t="s">
        <v>369</v>
      </c>
      <c r="H12" s="199"/>
      <c r="I12" s="199"/>
      <c r="J12" s="200"/>
      <c r="K12" s="199"/>
      <c r="L12" s="201"/>
      <c r="M12" s="1293"/>
    </row>
    <row r="13" spans="2:13">
      <c r="B13" s="198"/>
      <c r="C13" s="199"/>
      <c r="D13" s="199"/>
      <c r="E13" s="199"/>
      <c r="F13" s="204"/>
      <c r="G13" s="205" t="s">
        <v>370</v>
      </c>
      <c r="H13" s="203"/>
      <c r="I13" s="203"/>
      <c r="J13" s="206"/>
      <c r="K13" s="199"/>
      <c r="L13" s="201"/>
      <c r="M13" s="1293"/>
    </row>
    <row r="14" spans="2:13">
      <c r="B14" s="202" t="s">
        <v>371</v>
      </c>
      <c r="C14" s="199"/>
      <c r="D14" s="199"/>
      <c r="E14" s="199"/>
      <c r="F14" s="204"/>
      <c r="G14" s="205" t="s">
        <v>861</v>
      </c>
      <c r="H14" s="199"/>
      <c r="I14" s="199"/>
      <c r="J14" s="200"/>
      <c r="K14" s="199"/>
      <c r="L14" s="201"/>
      <c r="M14" s="1293"/>
    </row>
    <row r="15" spans="2:13" ht="15.75" thickBot="1">
      <c r="B15" s="202" t="s">
        <v>860</v>
      </c>
      <c r="C15" s="199"/>
      <c r="D15" s="199"/>
      <c r="E15" s="199"/>
      <c r="F15" s="204"/>
      <c r="G15" s="205" t="s">
        <v>867</v>
      </c>
      <c r="H15" s="199"/>
      <c r="I15" s="199"/>
      <c r="J15" s="200"/>
      <c r="K15" s="199"/>
      <c r="L15" s="201"/>
      <c r="M15" s="1293"/>
    </row>
    <row r="16" spans="2:13">
      <c r="B16" s="207"/>
      <c r="C16" s="208"/>
      <c r="D16" s="208"/>
      <c r="E16" s="208"/>
      <c r="F16" s="208"/>
      <c r="G16" s="208"/>
      <c r="H16" s="209"/>
      <c r="I16" s="209"/>
      <c r="J16" s="210"/>
      <c r="K16" s="209"/>
      <c r="L16" s="693"/>
      <c r="M16" s="1293"/>
    </row>
    <row r="17" spans="2:13">
      <c r="B17" s="212" t="s">
        <v>373</v>
      </c>
      <c r="C17" s="697"/>
      <c r="D17" s="214"/>
      <c r="E17" s="697" t="s">
        <v>374</v>
      </c>
      <c r="F17" s="214"/>
      <c r="G17" s="214"/>
      <c r="H17" s="697" t="s">
        <v>375</v>
      </c>
      <c r="J17" s="697" t="s">
        <v>376</v>
      </c>
      <c r="L17" s="695"/>
      <c r="M17" s="1293"/>
    </row>
    <row r="18" spans="2:13">
      <c r="B18" s="212" t="s">
        <v>377</v>
      </c>
      <c r="C18" s="214"/>
      <c r="D18" s="214"/>
      <c r="E18" s="697" t="s">
        <v>558</v>
      </c>
      <c r="F18" s="214"/>
      <c r="G18" s="214"/>
      <c r="H18" s="216" t="s">
        <v>379</v>
      </c>
      <c r="I18" s="214"/>
      <c r="K18" s="697" t="s">
        <v>380</v>
      </c>
      <c r="L18" s="695"/>
      <c r="M18" s="192"/>
    </row>
    <row r="19" spans="2:13">
      <c r="B19" s="212" t="s">
        <v>381</v>
      </c>
      <c r="C19" s="214"/>
      <c r="D19" s="214"/>
      <c r="E19" s="697" t="s">
        <v>382</v>
      </c>
      <c r="F19" s="214"/>
      <c r="G19" s="214"/>
      <c r="I19" s="214"/>
      <c r="J19" s="691"/>
      <c r="L19" s="695"/>
      <c r="M19" s="192"/>
    </row>
    <row r="20" spans="2:13">
      <c r="B20" s="219" t="s">
        <v>383</v>
      </c>
      <c r="C20" s="61"/>
      <c r="D20" s="61"/>
      <c r="E20" s="61"/>
      <c r="F20" s="61"/>
      <c r="G20" s="61"/>
      <c r="H20" s="61"/>
      <c r="I20" s="61"/>
      <c r="J20" s="688"/>
      <c r="K20" s="61"/>
      <c r="L20" s="62"/>
      <c r="M20" s="192"/>
    </row>
    <row r="21" spans="2:13">
      <c r="B21" s="60" t="s">
        <v>384</v>
      </c>
      <c r="C21" s="61"/>
      <c r="D21" s="61"/>
      <c r="E21" s="61"/>
      <c r="F21" s="61"/>
      <c r="G21" s="61"/>
      <c r="H21" s="61"/>
      <c r="I21" s="697" t="s">
        <v>385</v>
      </c>
      <c r="J21" s="688"/>
      <c r="K21" s="61"/>
      <c r="L21" s="62"/>
      <c r="M21" s="192"/>
    </row>
    <row r="22" spans="2:13" ht="15.75" thickBot="1">
      <c r="B22" s="220"/>
      <c r="C22" s="221"/>
      <c r="D22" s="221"/>
      <c r="E22" s="221"/>
      <c r="F22" s="221"/>
      <c r="G22" s="221"/>
      <c r="H22" s="221"/>
      <c r="I22" s="221"/>
      <c r="J22" s="689"/>
      <c r="K22" s="221"/>
      <c r="L22" s="222"/>
      <c r="M22" s="192"/>
    </row>
    <row r="23" spans="2:13">
      <c r="B23" s="1294" t="s">
        <v>386</v>
      </c>
      <c r="C23" s="1296" t="s">
        <v>321</v>
      </c>
      <c r="D23" s="1297"/>
      <c r="E23" s="1297"/>
      <c r="F23" s="1297"/>
      <c r="G23" s="1297"/>
      <c r="H23" s="1297"/>
      <c r="I23" s="1297"/>
      <c r="J23" s="1300" t="s">
        <v>387</v>
      </c>
      <c r="K23" s="1301" t="s">
        <v>167</v>
      </c>
      <c r="L23" s="1302"/>
      <c r="M23" s="192"/>
    </row>
    <row r="24" spans="2:13" ht="15.75" thickBot="1">
      <c r="B24" s="1295"/>
      <c r="C24" s="1298"/>
      <c r="D24" s="1299"/>
      <c r="E24" s="1299"/>
      <c r="F24" s="1299"/>
      <c r="G24" s="1299"/>
      <c r="H24" s="1299"/>
      <c r="I24" s="1299"/>
      <c r="J24" s="1295"/>
      <c r="K24" s="1301"/>
      <c r="L24" s="1302"/>
      <c r="M24" s="192"/>
    </row>
    <row r="25" spans="2:13">
      <c r="B25" s="223"/>
      <c r="C25" s="214"/>
      <c r="D25" s="214"/>
      <c r="E25" s="214"/>
      <c r="F25" s="214"/>
      <c r="G25" s="214"/>
      <c r="H25" s="214"/>
      <c r="I25" s="214"/>
      <c r="J25" s="224"/>
      <c r="K25" s="692"/>
      <c r="L25" s="693"/>
      <c r="M25" s="192"/>
    </row>
    <row r="26" spans="2:13">
      <c r="B26" s="224">
        <v>1</v>
      </c>
      <c r="C26" s="1280" t="s">
        <v>388</v>
      </c>
      <c r="D26" s="1281"/>
      <c r="E26" s="1281"/>
      <c r="F26" s="214"/>
      <c r="G26" s="214"/>
      <c r="H26" s="214"/>
      <c r="I26" s="214"/>
      <c r="J26" s="224"/>
      <c r="K26" s="1282"/>
      <c r="L26" s="1283"/>
      <c r="M26" s="192"/>
    </row>
    <row r="27" spans="2:13">
      <c r="B27" s="223"/>
      <c r="C27" s="212" t="s">
        <v>868</v>
      </c>
      <c r="D27" s="697"/>
      <c r="E27" s="214"/>
      <c r="F27" s="214"/>
      <c r="G27" s="214"/>
      <c r="H27" s="214"/>
      <c r="I27" s="214"/>
      <c r="J27" s="224"/>
      <c r="K27" s="1282"/>
      <c r="L27" s="1283"/>
      <c r="M27" s="192"/>
    </row>
    <row r="28" spans="2:13">
      <c r="B28" s="223"/>
      <c r="C28" s="1284" t="s">
        <v>869</v>
      </c>
      <c r="D28" s="1285"/>
      <c r="E28" s="1285"/>
      <c r="F28" s="1285"/>
      <c r="G28" s="1285"/>
      <c r="H28" s="1285"/>
      <c r="I28" s="1286"/>
      <c r="J28" s="224"/>
      <c r="K28" s="1282"/>
      <c r="L28" s="1283"/>
      <c r="M28" s="192"/>
    </row>
    <row r="29" spans="2:13">
      <c r="B29" s="223"/>
      <c r="C29" s="1284" t="s">
        <v>870</v>
      </c>
      <c r="D29" s="1285"/>
      <c r="E29" s="1285"/>
      <c r="F29" s="1285"/>
      <c r="G29" s="1285"/>
      <c r="H29" s="1285"/>
      <c r="I29" s="1286"/>
      <c r="J29" s="224"/>
      <c r="K29" s="1282"/>
      <c r="L29" s="1283"/>
      <c r="M29" s="192"/>
    </row>
    <row r="30" spans="2:13">
      <c r="B30" s="223"/>
      <c r="C30" s="696" t="s">
        <v>871</v>
      </c>
      <c r="D30" s="696"/>
      <c r="E30" s="696"/>
      <c r="F30" s="696"/>
      <c r="G30" s="696"/>
      <c r="H30" s="696"/>
      <c r="I30" s="696"/>
      <c r="J30" s="224"/>
      <c r="K30" s="694"/>
      <c r="L30" s="695"/>
      <c r="M30" s="192"/>
    </row>
    <row r="31" spans="2:13">
      <c r="B31" s="223"/>
      <c r="C31" s="697" t="s">
        <v>872</v>
      </c>
      <c r="D31" s="697"/>
      <c r="E31" s="214"/>
      <c r="F31" s="214"/>
      <c r="G31" s="214"/>
      <c r="H31" s="214"/>
      <c r="I31" s="214"/>
      <c r="J31" s="224"/>
      <c r="K31" s="1282"/>
      <c r="L31" s="1283"/>
      <c r="M31" s="192"/>
    </row>
    <row r="32" spans="2:13">
      <c r="B32" s="223"/>
      <c r="C32" s="1284" t="s">
        <v>873</v>
      </c>
      <c r="D32" s="1285"/>
      <c r="E32" s="1285"/>
      <c r="F32" s="1285"/>
      <c r="G32" s="1285"/>
      <c r="H32" s="1285"/>
      <c r="I32" s="1286"/>
      <c r="J32" s="224"/>
      <c r="K32" s="1271">
        <f>5184699*2%</f>
        <v>103693.98</v>
      </c>
      <c r="L32" s="1272"/>
      <c r="M32" s="192"/>
    </row>
    <row r="33" spans="2:23" ht="15.75" thickBot="1">
      <c r="B33" s="223"/>
      <c r="C33" s="228" t="s">
        <v>389</v>
      </c>
      <c r="D33" s="228"/>
      <c r="E33" s="214"/>
      <c r="F33" s="214"/>
      <c r="G33" s="214"/>
      <c r="H33" s="214"/>
      <c r="I33" s="214"/>
      <c r="J33" s="229">
        <v>0.02</v>
      </c>
      <c r="K33" s="220"/>
      <c r="L33" s="222"/>
      <c r="M33" s="192"/>
    </row>
    <row r="34" spans="2:23" ht="15.75" thickBot="1">
      <c r="B34" s="223"/>
      <c r="E34" s="214"/>
      <c r="F34" s="214"/>
      <c r="G34" s="214"/>
      <c r="H34" s="1287" t="s">
        <v>390</v>
      </c>
      <c r="I34" s="1287"/>
      <c r="J34" s="224"/>
      <c r="K34" s="1288">
        <f>K32</f>
        <v>103693.98</v>
      </c>
      <c r="L34" s="1289"/>
      <c r="M34" s="192"/>
    </row>
    <row r="35" spans="2:23" ht="11.25" customHeight="1">
      <c r="B35" s="223"/>
      <c r="C35" s="214"/>
      <c r="D35" s="214"/>
      <c r="E35" s="214"/>
      <c r="F35" s="214"/>
      <c r="G35" s="214"/>
      <c r="H35" s="214"/>
      <c r="I35" s="214"/>
      <c r="J35" s="224"/>
      <c r="K35" s="1278"/>
      <c r="L35" s="1279"/>
      <c r="M35" s="192"/>
      <c r="S35" s="61"/>
      <c r="T35" s="61"/>
      <c r="U35" s="61"/>
      <c r="V35" s="61"/>
      <c r="W35" s="61"/>
    </row>
    <row r="36" spans="2:23">
      <c r="B36" s="223"/>
      <c r="C36" s="212" t="s">
        <v>391</v>
      </c>
      <c r="D36" s="697"/>
      <c r="E36" s="697"/>
      <c r="F36" s="214"/>
      <c r="G36" s="214"/>
      <c r="H36" s="214"/>
      <c r="I36" s="214"/>
      <c r="J36" s="230"/>
      <c r="K36" s="214"/>
      <c r="L36" s="695"/>
      <c r="M36" s="192"/>
      <c r="N36" s="697"/>
      <c r="O36" s="697"/>
      <c r="P36" s="214"/>
      <c r="Q36" s="214"/>
      <c r="R36" s="214"/>
      <c r="S36" s="214"/>
      <c r="T36" s="231"/>
      <c r="U36" s="214"/>
      <c r="V36" s="214"/>
      <c r="W36" s="61"/>
    </row>
    <row r="37" spans="2:23">
      <c r="B37" s="223"/>
      <c r="C37" s="694" t="s">
        <v>564</v>
      </c>
      <c r="D37" s="214"/>
      <c r="E37" s="214"/>
      <c r="F37" s="214"/>
      <c r="H37" s="214"/>
      <c r="I37" s="214"/>
      <c r="J37" s="232">
        <v>0.09</v>
      </c>
      <c r="K37" s="1271">
        <f>+K32*9%</f>
        <v>9332.4581999999991</v>
      </c>
      <c r="L37" s="1272"/>
      <c r="M37" s="192"/>
      <c r="N37" s="214"/>
      <c r="O37" s="214"/>
      <c r="P37" s="214"/>
      <c r="R37" s="214"/>
      <c r="S37" s="214"/>
      <c r="T37" s="231"/>
      <c r="U37" s="1273"/>
      <c r="V37" s="1273"/>
      <c r="W37" s="61"/>
    </row>
    <row r="38" spans="2:23">
      <c r="B38" s="223"/>
      <c r="C38" s="694" t="s">
        <v>565</v>
      </c>
      <c r="D38" s="214"/>
      <c r="E38" s="214"/>
      <c r="F38" s="214"/>
      <c r="H38" s="214"/>
      <c r="I38" s="214"/>
      <c r="J38" s="232">
        <v>0.09</v>
      </c>
      <c r="K38" s="1271">
        <f>+K32*9%</f>
        <v>9332.4581999999991</v>
      </c>
      <c r="L38" s="1272"/>
      <c r="M38" s="192"/>
      <c r="N38" s="214"/>
      <c r="O38" s="214"/>
      <c r="P38" s="214"/>
      <c r="R38" s="214"/>
      <c r="S38" s="214"/>
      <c r="T38" s="231"/>
      <c r="U38" s="691"/>
      <c r="V38" s="691"/>
      <c r="W38" s="61"/>
    </row>
    <row r="39" spans="2:23" ht="15.75" thickBot="1">
      <c r="B39" s="223"/>
      <c r="C39" s="694" t="s">
        <v>650</v>
      </c>
      <c r="D39" s="214"/>
      <c r="E39" s="214"/>
      <c r="F39" s="214"/>
      <c r="H39" s="214"/>
      <c r="I39" s="214"/>
      <c r="J39" s="232">
        <v>0.18</v>
      </c>
      <c r="K39" s="1271" t="s">
        <v>102</v>
      </c>
      <c r="L39" s="1272"/>
      <c r="M39" s="192"/>
      <c r="N39" s="214"/>
      <c r="O39" s="214"/>
      <c r="P39" s="214"/>
      <c r="R39" s="214"/>
      <c r="S39" s="214"/>
      <c r="T39" s="231"/>
      <c r="U39" s="1273"/>
      <c r="V39" s="1273"/>
      <c r="W39" s="61"/>
    </row>
    <row r="40" spans="2:23" ht="15.75" thickBot="1">
      <c r="B40" s="223"/>
      <c r="C40" s="214"/>
      <c r="D40" s="214"/>
      <c r="E40" s="214"/>
      <c r="F40" s="214"/>
      <c r="G40" s="214"/>
      <c r="H40" s="214"/>
      <c r="I40" s="214"/>
      <c r="J40" s="224"/>
      <c r="K40" s="1276">
        <f>+K37+K38</f>
        <v>18664.916399999998</v>
      </c>
      <c r="L40" s="1277"/>
      <c r="M40" s="192"/>
      <c r="N40" s="214"/>
      <c r="O40" s="214"/>
      <c r="P40" s="214"/>
      <c r="Q40" s="214"/>
      <c r="R40" s="214"/>
      <c r="S40" s="214"/>
      <c r="T40" s="691"/>
      <c r="U40" s="1273"/>
      <c r="V40" s="1273"/>
      <c r="W40" s="61"/>
    </row>
    <row r="41" spans="2:23">
      <c r="B41" s="692"/>
      <c r="C41" s="1257" t="s">
        <v>393</v>
      </c>
      <c r="D41" s="1258"/>
      <c r="E41" s="1258"/>
      <c r="F41" s="1258"/>
      <c r="G41" s="1258"/>
      <c r="H41" s="1258"/>
      <c r="I41" s="1258"/>
      <c r="J41" s="233"/>
      <c r="K41" s="1261">
        <f>+K34+K40</f>
        <v>122358.8964</v>
      </c>
      <c r="L41" s="1262"/>
      <c r="M41" s="192"/>
      <c r="S41" s="61"/>
      <c r="T41" s="61"/>
      <c r="U41" s="61"/>
      <c r="V41" s="61"/>
      <c r="W41" s="61"/>
    </row>
    <row r="42" spans="2:23" ht="15.75" thickBot="1">
      <c r="B42" s="234"/>
      <c r="C42" s="1259"/>
      <c r="D42" s="1260"/>
      <c r="E42" s="1260"/>
      <c r="F42" s="1260"/>
      <c r="G42" s="1260"/>
      <c r="H42" s="1260"/>
      <c r="I42" s="1260"/>
      <c r="J42" s="235"/>
      <c r="K42" s="1263"/>
      <c r="L42" s="1264"/>
      <c r="M42" s="192"/>
    </row>
    <row r="43" spans="2:23" ht="21.6" customHeight="1" thickBot="1">
      <c r="B43" s="1265" t="s">
        <v>874</v>
      </c>
      <c r="C43" s="1266"/>
      <c r="D43" s="1266"/>
      <c r="E43" s="1266"/>
      <c r="F43" s="1266"/>
      <c r="G43" s="1266"/>
      <c r="H43" s="1266"/>
      <c r="I43" s="1266"/>
      <c r="J43" s="1266"/>
      <c r="K43" s="1266"/>
      <c r="L43" s="1267"/>
      <c r="M43" s="192"/>
    </row>
    <row r="44" spans="2:23">
      <c r="B44" s="236"/>
      <c r="C44" s="237"/>
      <c r="D44" s="237"/>
      <c r="E44" s="237"/>
      <c r="F44" s="237"/>
      <c r="G44" s="237"/>
      <c r="H44" s="237"/>
      <c r="I44" s="237"/>
      <c r="J44" s="238"/>
      <c r="K44" s="237"/>
      <c r="L44" s="239"/>
      <c r="M44" s="192"/>
    </row>
    <row r="45" spans="2:23">
      <c r="B45" s="240"/>
      <c r="C45" s="241"/>
      <c r="D45" s="241"/>
      <c r="E45" s="241"/>
      <c r="F45" s="241"/>
      <c r="G45" s="241"/>
      <c r="H45" s="241"/>
      <c r="I45" s="241"/>
      <c r="J45" s="242"/>
      <c r="K45" s="241"/>
      <c r="L45" s="243"/>
      <c r="M45" s="192"/>
    </row>
    <row r="46" spans="2:23">
      <c r="B46" s="694" t="s">
        <v>394</v>
      </c>
      <c r="C46" s="214"/>
      <c r="D46" s="214"/>
      <c r="E46" s="214"/>
      <c r="F46" s="214" t="s">
        <v>395</v>
      </c>
      <c r="G46" s="214"/>
      <c r="H46" s="214"/>
      <c r="I46" s="214"/>
      <c r="J46" s="688"/>
      <c r="K46" s="61"/>
      <c r="L46" s="62"/>
      <c r="M46" s="192"/>
    </row>
    <row r="47" spans="2:23">
      <c r="B47" s="212" t="s">
        <v>396</v>
      </c>
      <c r="C47" s="697"/>
      <c r="D47" s="697"/>
      <c r="E47" s="214"/>
      <c r="F47" s="214"/>
      <c r="G47" s="214"/>
      <c r="H47" s="214"/>
      <c r="I47" s="214"/>
      <c r="J47" s="688"/>
      <c r="K47" s="61"/>
      <c r="L47" s="62"/>
      <c r="M47" s="192"/>
    </row>
    <row r="48" spans="2:23">
      <c r="B48" s="60"/>
      <c r="C48" s="214"/>
      <c r="D48" s="214"/>
      <c r="E48" s="214"/>
      <c r="F48" s="214"/>
      <c r="G48" s="214"/>
      <c r="H48" s="214"/>
      <c r="I48" s="61"/>
      <c r="J48" s="688"/>
      <c r="K48" s="61"/>
      <c r="L48" s="62"/>
      <c r="M48" s="192"/>
    </row>
    <row r="49" spans="2:13">
      <c r="B49" s="240"/>
      <c r="C49" s="214"/>
      <c r="D49" s="214"/>
      <c r="E49" s="214"/>
      <c r="F49" s="214"/>
      <c r="G49" s="214"/>
      <c r="H49" s="214"/>
      <c r="I49" s="244" t="s">
        <v>397</v>
      </c>
      <c r="J49" s="696"/>
      <c r="K49" s="697"/>
      <c r="L49" s="245"/>
      <c r="M49" s="192"/>
    </row>
    <row r="50" spans="2:13">
      <c r="B50" s="694"/>
      <c r="C50" s="214"/>
      <c r="D50" s="214"/>
      <c r="E50" s="214"/>
      <c r="F50" s="214"/>
      <c r="G50" s="214"/>
      <c r="H50" s="214"/>
      <c r="I50" s="216"/>
      <c r="J50" s="697" t="s">
        <v>329</v>
      </c>
      <c r="K50" s="697"/>
      <c r="L50" s="245"/>
      <c r="M50" s="192"/>
    </row>
    <row r="51" spans="2:13" ht="15.75" thickBot="1">
      <c r="B51" s="1268"/>
      <c r="C51" s="1269"/>
      <c r="D51" s="1269"/>
      <c r="E51" s="1269"/>
      <c r="F51" s="690"/>
      <c r="G51" s="690"/>
      <c r="H51" s="690"/>
      <c r="I51" s="1270"/>
      <c r="J51" s="1270"/>
      <c r="K51" s="690"/>
      <c r="L51" s="247"/>
      <c r="M51" s="192"/>
    </row>
  </sheetData>
  <mergeCells count="37">
    <mergeCell ref="B7:L7"/>
    <mergeCell ref="B2:L2"/>
    <mergeCell ref="B3:L3"/>
    <mergeCell ref="B4:L4"/>
    <mergeCell ref="B5:L5"/>
    <mergeCell ref="B6:L6"/>
    <mergeCell ref="C29:I29"/>
    <mergeCell ref="K29:L29"/>
    <mergeCell ref="B8:L8"/>
    <mergeCell ref="M12:M17"/>
    <mergeCell ref="B23:B24"/>
    <mergeCell ref="C23:I24"/>
    <mergeCell ref="J23:J24"/>
    <mergeCell ref="K23:L24"/>
    <mergeCell ref="C26:E26"/>
    <mergeCell ref="K26:L26"/>
    <mergeCell ref="K27:L27"/>
    <mergeCell ref="C28:I28"/>
    <mergeCell ref="K28:L28"/>
    <mergeCell ref="K40:L40"/>
    <mergeCell ref="U40:V40"/>
    <mergeCell ref="K31:L31"/>
    <mergeCell ref="C32:I32"/>
    <mergeCell ref="K32:L32"/>
    <mergeCell ref="H34:I34"/>
    <mergeCell ref="K34:L34"/>
    <mergeCell ref="K35:L35"/>
    <mergeCell ref="K37:L37"/>
    <mergeCell ref="U37:V37"/>
    <mergeCell ref="K38:L38"/>
    <mergeCell ref="K39:L39"/>
    <mergeCell ref="U39:V39"/>
    <mergeCell ref="C41:I42"/>
    <mergeCell ref="K41:L42"/>
    <mergeCell ref="B43:L43"/>
    <mergeCell ref="B51:E51"/>
    <mergeCell ref="I51:J51"/>
  </mergeCells>
  <pageMargins left="0.23622047244094491" right="0.19685039370078741" top="1.1811023622047245" bottom="0.74803149606299213" header="0.31496062992125984" footer="0.31496062992125984"/>
  <pageSetup paperSize="9" scale="85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>
  <dimension ref="A1:G40"/>
  <sheetViews>
    <sheetView view="pageBreakPreview" zoomScale="60" workbookViewId="0">
      <selection activeCell="C20" sqref="C20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26.85546875" customWidth="1"/>
    <col min="6" max="6" width="44.28515625" customWidth="1"/>
    <col min="7" max="7" width="6.28515625" customWidth="1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127</v>
      </c>
      <c r="B4" s="40"/>
      <c r="C4" s="40"/>
      <c r="D4" s="41"/>
      <c r="E4" s="41"/>
      <c r="F4" s="494" t="s">
        <v>875</v>
      </c>
    </row>
    <row r="5" spans="1:6" ht="24" thickBot="1">
      <c r="A5" s="39"/>
      <c r="B5" s="4"/>
      <c r="C5" s="4"/>
      <c r="D5" s="4"/>
      <c r="E5" s="4"/>
      <c r="F5" s="71" t="s">
        <v>876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264</v>
      </c>
      <c r="B9" s="1068"/>
      <c r="C9" s="1069"/>
      <c r="D9" s="8"/>
      <c r="E9" s="1067" t="s">
        <v>708</v>
      </c>
      <c r="F9" s="1069"/>
    </row>
    <row r="10" spans="1:6" ht="23.25">
      <c r="A10" s="1070" t="s">
        <v>497</v>
      </c>
      <c r="B10" s="1071"/>
      <c r="C10" s="1072"/>
      <c r="D10" s="7"/>
      <c r="E10" s="1073" t="s">
        <v>121</v>
      </c>
      <c r="F10" s="1074"/>
    </row>
    <row r="11" spans="1:6" ht="23.25">
      <c r="A11" s="1070" t="s">
        <v>499</v>
      </c>
      <c r="B11" s="1071"/>
      <c r="C11" s="1072"/>
      <c r="D11" s="7"/>
      <c r="E11" s="1073" t="s">
        <v>122</v>
      </c>
      <c r="F11" s="1074"/>
    </row>
    <row r="12" spans="1:6" ht="23.25">
      <c r="A12" s="698" t="s">
        <v>498</v>
      </c>
      <c r="B12" s="699"/>
      <c r="C12" s="700"/>
      <c r="D12" s="7"/>
      <c r="E12" s="1073" t="s">
        <v>123</v>
      </c>
      <c r="F12" s="1074"/>
    </row>
    <row r="13" spans="1:6" s="1" customFormat="1" ht="23.25">
      <c r="A13" s="1070" t="s">
        <v>14</v>
      </c>
      <c r="B13" s="1071"/>
      <c r="C13" s="1072"/>
      <c r="D13" s="9"/>
      <c r="E13" s="1073" t="s">
        <v>124</v>
      </c>
      <c r="F13" s="1074"/>
    </row>
    <row r="14" spans="1:6" s="1" customFormat="1" ht="23.25">
      <c r="A14" s="1070" t="s">
        <v>209</v>
      </c>
      <c r="B14" s="1071"/>
      <c r="C14" s="1072"/>
      <c r="D14" s="9"/>
      <c r="E14" s="1070" t="s">
        <v>125</v>
      </c>
      <c r="F14" s="1072"/>
    </row>
    <row r="15" spans="1:6" s="1" customFormat="1" ht="23.25">
      <c r="A15" s="698" t="s">
        <v>500</v>
      </c>
      <c r="B15" s="699"/>
      <c r="C15" s="700"/>
      <c r="D15" s="9"/>
      <c r="E15" s="698"/>
      <c r="F15" s="700"/>
    </row>
    <row r="16" spans="1:6" s="1" customFormat="1" ht="24" thickBot="1">
      <c r="A16" s="698" t="s">
        <v>89</v>
      </c>
      <c r="B16" s="699"/>
      <c r="C16" s="700"/>
      <c r="D16" s="9"/>
      <c r="E16" s="698"/>
      <c r="F16" s="700"/>
    </row>
    <row r="17" spans="1:7" ht="24" thickBot="1">
      <c r="A17" s="1077" t="s">
        <v>39</v>
      </c>
      <c r="B17" s="1078"/>
      <c r="C17" s="1079"/>
      <c r="D17" s="10"/>
      <c r="E17" s="1077" t="s">
        <v>39</v>
      </c>
      <c r="F17" s="1079"/>
    </row>
    <row r="18" spans="1:7">
      <c r="A18" s="60"/>
      <c r="B18" s="61"/>
      <c r="C18" s="61"/>
      <c r="D18" s="61"/>
      <c r="E18" s="61"/>
      <c r="F18" s="62"/>
    </row>
    <row r="19" spans="1:7" ht="46.9" customHeight="1">
      <c r="A19" s="63" t="s">
        <v>8</v>
      </c>
      <c r="B19" s="14" t="s">
        <v>9</v>
      </c>
      <c r="C19" s="14" t="s">
        <v>25</v>
      </c>
      <c r="D19" s="1058" t="s">
        <v>28</v>
      </c>
      <c r="E19" s="1058"/>
      <c r="F19" s="64" t="s">
        <v>10</v>
      </c>
    </row>
    <row r="20" spans="1:7" ht="52.5">
      <c r="A20" s="65">
        <v>1</v>
      </c>
      <c r="B20" s="74" t="s">
        <v>734</v>
      </c>
      <c r="C20" s="73" t="s">
        <v>709</v>
      </c>
      <c r="D20" s="1089" t="s">
        <v>735</v>
      </c>
      <c r="E20" s="1089"/>
      <c r="F20" s="75" t="s">
        <v>736</v>
      </c>
      <c r="G20" s="2"/>
    </row>
    <row r="21" spans="1:7" ht="23.25">
      <c r="A21" s="1081"/>
      <c r="B21" s="1053"/>
      <c r="C21" s="1054"/>
      <c r="D21" s="1045" t="s">
        <v>105</v>
      </c>
      <c r="E21" s="1046"/>
      <c r="F21" s="81">
        <v>0</v>
      </c>
    </row>
    <row r="22" spans="1:7" ht="54.6" customHeight="1">
      <c r="A22" s="1081"/>
      <c r="B22" s="1053"/>
      <c r="C22" s="1054"/>
      <c r="D22" s="1040" t="s">
        <v>104</v>
      </c>
      <c r="E22" s="1041"/>
      <c r="F22" s="68">
        <f>6241733*2%+0.34</f>
        <v>124835</v>
      </c>
    </row>
    <row r="23" spans="1:7" ht="23.25">
      <c r="A23" s="1081"/>
      <c r="B23" s="1053"/>
      <c r="C23" s="1054"/>
      <c r="D23" s="1045" t="s">
        <v>26</v>
      </c>
      <c r="E23" s="1046"/>
      <c r="F23" s="69"/>
    </row>
    <row r="24" spans="1:7" ht="26.25">
      <c r="A24" s="1081"/>
      <c r="B24" s="1053"/>
      <c r="C24" s="1054"/>
      <c r="D24" s="1043" t="s">
        <v>11</v>
      </c>
      <c r="E24" s="1044"/>
      <c r="F24" s="68">
        <f>+F22*9%-0.15</f>
        <v>11235</v>
      </c>
    </row>
    <row r="25" spans="1:7" ht="26.25">
      <c r="A25" s="1081"/>
      <c r="B25" s="1053"/>
      <c r="C25" s="1054"/>
      <c r="D25" s="1043" t="s">
        <v>12</v>
      </c>
      <c r="E25" s="1044"/>
      <c r="F25" s="68">
        <f>+F22*9%-0.15</f>
        <v>11235</v>
      </c>
    </row>
    <row r="26" spans="1:7" ht="26.25">
      <c r="A26" s="1081" t="s">
        <v>198</v>
      </c>
      <c r="B26" s="1053"/>
      <c r="C26" s="1054"/>
      <c r="D26" s="1043" t="s">
        <v>27</v>
      </c>
      <c r="E26" s="1044"/>
      <c r="F26" s="68" t="s">
        <v>102</v>
      </c>
    </row>
    <row r="27" spans="1:7" ht="29.25" thickBot="1">
      <c r="A27" s="1082"/>
      <c r="B27" s="1083"/>
      <c r="C27" s="1084"/>
      <c r="D27" s="1085" t="s">
        <v>13</v>
      </c>
      <c r="E27" s="1086"/>
      <c r="F27" s="77">
        <f>+F22+F24+F25</f>
        <v>147305</v>
      </c>
    </row>
    <row r="28" spans="1:7" ht="23.25">
      <c r="A28" s="1087" t="s">
        <v>737</v>
      </c>
      <c r="B28" s="1087"/>
      <c r="C28" s="1087"/>
      <c r="D28" s="1087"/>
      <c r="E28" s="1087"/>
      <c r="F28" s="1087"/>
    </row>
    <row r="29" spans="1:7" ht="15.75">
      <c r="A29" s="11"/>
      <c r="B29" s="11"/>
      <c r="C29" s="11"/>
      <c r="D29" s="12"/>
      <c r="E29" s="12"/>
      <c r="F29" s="13" t="s">
        <v>22</v>
      </c>
    </row>
    <row r="30" spans="1:7" ht="23.25">
      <c r="A30" s="78" t="s">
        <v>15</v>
      </c>
      <c r="B30" s="78"/>
      <c r="C30" s="78"/>
      <c r="D30" s="78"/>
      <c r="E30" s="78"/>
      <c r="F30" s="78"/>
    </row>
    <row r="31" spans="1:7" ht="23.25">
      <c r="A31" s="78" t="s">
        <v>265</v>
      </c>
      <c r="B31" s="78"/>
      <c r="C31" s="78"/>
      <c r="D31" s="78"/>
    </row>
    <row r="32" spans="1:7" ht="23.25">
      <c r="A32" s="78" t="s">
        <v>18</v>
      </c>
      <c r="B32" s="78"/>
      <c r="C32" s="78"/>
      <c r="D32" s="78"/>
    </row>
    <row r="33" spans="1:6" ht="23.25">
      <c r="A33" s="78" t="s">
        <v>16</v>
      </c>
      <c r="B33" s="78"/>
      <c r="C33" s="78"/>
      <c r="D33" s="78"/>
      <c r="E33" s="1090" t="s">
        <v>20</v>
      </c>
      <c r="F33" s="1090"/>
    </row>
    <row r="34" spans="1:6" ht="23.25">
      <c r="A34" s="78" t="s">
        <v>19</v>
      </c>
      <c r="B34" s="78"/>
      <c r="C34" s="78"/>
      <c r="D34" s="78"/>
      <c r="E34" s="1091" t="s">
        <v>266</v>
      </c>
      <c r="F34" s="1091"/>
    </row>
    <row r="35" spans="1:6" ht="23.25">
      <c r="A35" s="78"/>
      <c r="B35" s="78"/>
      <c r="C35" s="78"/>
      <c r="D35" s="78"/>
      <c r="E35" s="78"/>
      <c r="F35" s="78"/>
    </row>
    <row r="36" spans="1:6" ht="23.25">
      <c r="A36" s="78" t="s">
        <v>710</v>
      </c>
      <c r="B36" s="78"/>
      <c r="C36" s="78"/>
      <c r="D36" s="78"/>
      <c r="E36" s="1090" t="s">
        <v>267</v>
      </c>
      <c r="F36" s="1090"/>
    </row>
    <row r="37" spans="1:6" ht="23.25">
      <c r="A37" s="78"/>
      <c r="B37" s="78" t="s">
        <v>228</v>
      </c>
      <c r="C37" s="78"/>
      <c r="D37" s="78"/>
      <c r="E37" s="78"/>
      <c r="F37" s="78"/>
    </row>
    <row r="38" spans="1:6" ht="23.25">
      <c r="A38" s="78"/>
      <c r="B38" s="78"/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78"/>
      <c r="F39" s="78"/>
    </row>
    <row r="40" spans="1:6" ht="23.25">
      <c r="A40" s="78"/>
      <c r="B40" s="78"/>
      <c r="C40" s="78"/>
      <c r="D40" s="78"/>
      <c r="E40" s="1090" t="s">
        <v>24</v>
      </c>
      <c r="F40" s="1090"/>
    </row>
  </sheetData>
  <mergeCells count="34">
    <mergeCell ref="E36:F36"/>
    <mergeCell ref="E40:F40"/>
    <mergeCell ref="A26:C27"/>
    <mergeCell ref="D26:E26"/>
    <mergeCell ref="D27:E27"/>
    <mergeCell ref="A28:F28"/>
    <mergeCell ref="E33:F33"/>
    <mergeCell ref="E34:F34"/>
    <mergeCell ref="A21:C22"/>
    <mergeCell ref="D21:E21"/>
    <mergeCell ref="D22:E22"/>
    <mergeCell ref="A23:C25"/>
    <mergeCell ref="D23:E23"/>
    <mergeCell ref="D24:E24"/>
    <mergeCell ref="D25:E25"/>
    <mergeCell ref="D20:E20"/>
    <mergeCell ref="A10:C10"/>
    <mergeCell ref="E10:F10"/>
    <mergeCell ref="A11:C11"/>
    <mergeCell ref="E11:F11"/>
    <mergeCell ref="E12:F12"/>
    <mergeCell ref="A13:C13"/>
    <mergeCell ref="E13:F13"/>
    <mergeCell ref="A14:C14"/>
    <mergeCell ref="E14:F14"/>
    <mergeCell ref="A17:C17"/>
    <mergeCell ref="E17:F17"/>
    <mergeCell ref="D19:E19"/>
    <mergeCell ref="A2:F2"/>
    <mergeCell ref="A7:C7"/>
    <mergeCell ref="E7:F7"/>
    <mergeCell ref="E8:F8"/>
    <mergeCell ref="A9:C9"/>
    <mergeCell ref="E9:F9"/>
  </mergeCells>
  <hyperlinks>
    <hyperlink ref="B37" r:id="rId1" display="sanjit.sharma@sarestates.in"/>
  </hyperlinks>
  <pageMargins left="0.23622047244094491" right="0.19685039370078741" top="1.1811023622047245" bottom="0.74803149606299213" header="0.31496062992125984" footer="0.31496062992125984"/>
  <pageSetup paperSize="9" scale="62" orientation="portrait" r:id="rId2"/>
</worksheet>
</file>

<file path=xl/worksheets/sheet79.xml><?xml version="1.0" encoding="utf-8"?>
<worksheet xmlns="http://schemas.openxmlformats.org/spreadsheetml/2006/main" xmlns:r="http://schemas.openxmlformats.org/officeDocument/2006/relationships">
  <dimension ref="A1:G40"/>
  <sheetViews>
    <sheetView view="pageBreakPreview" zoomScale="60" workbookViewId="0">
      <selection activeCell="A7" sqref="A7:C7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26.85546875" customWidth="1"/>
    <col min="6" max="6" width="44.28515625" customWidth="1"/>
    <col min="7" max="7" width="6.28515625" customWidth="1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127</v>
      </c>
      <c r="B4" s="40"/>
      <c r="C4" s="40"/>
      <c r="D4" s="41"/>
      <c r="E4" s="41"/>
      <c r="F4" s="494" t="s">
        <v>877</v>
      </c>
    </row>
    <row r="5" spans="1:6" ht="24" thickBot="1">
      <c r="A5" s="39"/>
      <c r="B5" s="4"/>
      <c r="C5" s="4"/>
      <c r="D5" s="4"/>
      <c r="E5" s="4"/>
      <c r="F5" s="71" t="s">
        <v>876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264</v>
      </c>
      <c r="B9" s="1068"/>
      <c r="C9" s="1069"/>
      <c r="D9" s="8"/>
      <c r="E9" s="1067" t="s">
        <v>708</v>
      </c>
      <c r="F9" s="1069"/>
    </row>
    <row r="10" spans="1:6" ht="23.25">
      <c r="A10" s="1070" t="s">
        <v>497</v>
      </c>
      <c r="B10" s="1071"/>
      <c r="C10" s="1072"/>
      <c r="D10" s="7"/>
      <c r="E10" s="1073" t="s">
        <v>121</v>
      </c>
      <c r="F10" s="1074"/>
    </row>
    <row r="11" spans="1:6" ht="23.25">
      <c r="A11" s="1070" t="s">
        <v>499</v>
      </c>
      <c r="B11" s="1071"/>
      <c r="C11" s="1072"/>
      <c r="D11" s="7"/>
      <c r="E11" s="1073" t="s">
        <v>122</v>
      </c>
      <c r="F11" s="1074"/>
    </row>
    <row r="12" spans="1:6" ht="23.25">
      <c r="A12" s="698" t="s">
        <v>498</v>
      </c>
      <c r="B12" s="699"/>
      <c r="C12" s="700"/>
      <c r="D12" s="7"/>
      <c r="E12" s="1073" t="s">
        <v>123</v>
      </c>
      <c r="F12" s="1074"/>
    </row>
    <row r="13" spans="1:6" s="1" customFormat="1" ht="23.25">
      <c r="A13" s="1070" t="s">
        <v>14</v>
      </c>
      <c r="B13" s="1071"/>
      <c r="C13" s="1072"/>
      <c r="D13" s="9"/>
      <c r="E13" s="1073" t="s">
        <v>124</v>
      </c>
      <c r="F13" s="1074"/>
    </row>
    <row r="14" spans="1:6" s="1" customFormat="1" ht="23.25">
      <c r="A14" s="1070" t="s">
        <v>209</v>
      </c>
      <c r="B14" s="1071"/>
      <c r="C14" s="1072"/>
      <c r="D14" s="9"/>
      <c r="E14" s="1070" t="s">
        <v>125</v>
      </c>
      <c r="F14" s="1072"/>
    </row>
    <row r="15" spans="1:6" s="1" customFormat="1" ht="23.25">
      <c r="A15" s="698" t="s">
        <v>500</v>
      </c>
      <c r="B15" s="699"/>
      <c r="C15" s="700"/>
      <c r="D15" s="9"/>
      <c r="E15" s="698"/>
      <c r="F15" s="700"/>
    </row>
    <row r="16" spans="1:6" s="1" customFormat="1" ht="24" thickBot="1">
      <c r="A16" s="698" t="s">
        <v>89</v>
      </c>
      <c r="B16" s="699"/>
      <c r="C16" s="700"/>
      <c r="D16" s="9"/>
      <c r="E16" s="698"/>
      <c r="F16" s="700"/>
    </row>
    <row r="17" spans="1:7" ht="24" thickBot="1">
      <c r="A17" s="1077" t="s">
        <v>39</v>
      </c>
      <c r="B17" s="1078"/>
      <c r="C17" s="1079"/>
      <c r="D17" s="10"/>
      <c r="E17" s="1077" t="s">
        <v>39</v>
      </c>
      <c r="F17" s="1079"/>
    </row>
    <row r="18" spans="1:7" ht="3.4" customHeight="1">
      <c r="A18" s="60"/>
      <c r="B18" s="61"/>
      <c r="C18" s="61"/>
      <c r="D18" s="61"/>
      <c r="E18" s="61"/>
      <c r="F18" s="62"/>
    </row>
    <row r="19" spans="1:7" ht="42" customHeight="1">
      <c r="A19" s="63" t="s">
        <v>8</v>
      </c>
      <c r="B19" s="14" t="s">
        <v>9</v>
      </c>
      <c r="C19" s="14" t="s">
        <v>25</v>
      </c>
      <c r="D19" s="1058" t="s">
        <v>28</v>
      </c>
      <c r="E19" s="1058"/>
      <c r="F19" s="64" t="s">
        <v>10</v>
      </c>
    </row>
    <row r="20" spans="1:7" ht="52.9" customHeight="1">
      <c r="A20" s="65">
        <v>1</v>
      </c>
      <c r="B20" s="74" t="s">
        <v>738</v>
      </c>
      <c r="C20" s="73" t="s">
        <v>712</v>
      </c>
      <c r="D20" s="1089" t="s">
        <v>976</v>
      </c>
      <c r="E20" s="1089"/>
      <c r="F20" s="75" t="s">
        <v>977</v>
      </c>
      <c r="G20" s="2"/>
    </row>
    <row r="21" spans="1:7" ht="43.5" customHeight="1">
      <c r="A21" s="1081"/>
      <c r="B21" s="1053"/>
      <c r="C21" s="1054"/>
      <c r="D21" s="1045" t="s">
        <v>105</v>
      </c>
      <c r="E21" s="1046"/>
      <c r="F21" s="81">
        <v>0</v>
      </c>
    </row>
    <row r="22" spans="1:7" ht="47.65" customHeight="1">
      <c r="A22" s="1081"/>
      <c r="B22" s="1053"/>
      <c r="C22" s="1054"/>
      <c r="D22" s="1040" t="s">
        <v>104</v>
      </c>
      <c r="E22" s="1041"/>
      <c r="F22" s="68">
        <f>6490789*2%+0.22</f>
        <v>129816</v>
      </c>
    </row>
    <row r="23" spans="1:7" ht="48.6" customHeight="1">
      <c r="A23" s="1081"/>
      <c r="B23" s="1053"/>
      <c r="C23" s="1054"/>
      <c r="D23" s="1045" t="s">
        <v>26</v>
      </c>
      <c r="E23" s="1046"/>
      <c r="F23" s="69"/>
    </row>
    <row r="24" spans="1:7" ht="25.9" customHeight="1">
      <c r="A24" s="1081"/>
      <c r="B24" s="1053"/>
      <c r="C24" s="1054"/>
      <c r="D24" s="1043" t="s">
        <v>11</v>
      </c>
      <c r="E24" s="1044"/>
      <c r="F24" s="68">
        <f>+F22*9%-0.44</f>
        <v>11682.999999999998</v>
      </c>
    </row>
    <row r="25" spans="1:7" ht="25.9" customHeight="1">
      <c r="A25" s="1081"/>
      <c r="B25" s="1053"/>
      <c r="C25" s="1054"/>
      <c r="D25" s="1043" t="s">
        <v>12</v>
      </c>
      <c r="E25" s="1044"/>
      <c r="F25" s="68">
        <f>+F22*9%-0.44</f>
        <v>11682.999999999998</v>
      </c>
    </row>
    <row r="26" spans="1:7" ht="25.9" customHeight="1">
      <c r="A26" s="1081" t="s">
        <v>198</v>
      </c>
      <c r="B26" s="1053"/>
      <c r="C26" s="1054"/>
      <c r="D26" s="1043" t="s">
        <v>27</v>
      </c>
      <c r="E26" s="1044"/>
      <c r="F26" s="68" t="s">
        <v>102</v>
      </c>
    </row>
    <row r="27" spans="1:7" ht="52.9" customHeight="1" thickBot="1">
      <c r="A27" s="1082"/>
      <c r="B27" s="1083"/>
      <c r="C27" s="1084"/>
      <c r="D27" s="1085" t="s">
        <v>13</v>
      </c>
      <c r="E27" s="1086"/>
      <c r="F27" s="77">
        <f>+F22+F24+F25</f>
        <v>153182</v>
      </c>
    </row>
    <row r="28" spans="1:7" ht="28.5" customHeight="1">
      <c r="A28" s="1087" t="s">
        <v>978</v>
      </c>
      <c r="B28" s="1087"/>
      <c r="C28" s="1087"/>
      <c r="D28" s="1087"/>
      <c r="E28" s="1087"/>
      <c r="F28" s="1087"/>
    </row>
    <row r="29" spans="1:7" ht="16.5" customHeight="1">
      <c r="A29" s="11"/>
      <c r="B29" s="11"/>
      <c r="C29" s="11"/>
      <c r="D29" s="12"/>
      <c r="E29" s="12"/>
      <c r="F29" s="13" t="s">
        <v>22</v>
      </c>
    </row>
    <row r="30" spans="1:7" ht="23.25">
      <c r="A30" s="78" t="s">
        <v>15</v>
      </c>
      <c r="B30" s="78"/>
      <c r="C30" s="78"/>
      <c r="D30" s="78"/>
      <c r="E30" s="78"/>
      <c r="F30" s="78"/>
    </row>
    <row r="31" spans="1:7" ht="18.75" customHeight="1">
      <c r="A31" s="78" t="s">
        <v>265</v>
      </c>
      <c r="B31" s="78"/>
      <c r="C31" s="78"/>
      <c r="D31" s="78"/>
    </row>
    <row r="32" spans="1:7" ht="18.75" customHeight="1">
      <c r="A32" s="78" t="s">
        <v>18</v>
      </c>
      <c r="B32" s="78"/>
      <c r="C32" s="78"/>
      <c r="D32" s="78"/>
    </row>
    <row r="33" spans="1:6" ht="23.25">
      <c r="A33" s="78" t="s">
        <v>16</v>
      </c>
      <c r="B33" s="78"/>
      <c r="C33" s="78"/>
      <c r="D33" s="78"/>
      <c r="E33" s="1090" t="s">
        <v>20</v>
      </c>
      <c r="F33" s="1090"/>
    </row>
    <row r="34" spans="1:6" ht="23.25">
      <c r="A34" s="78" t="s">
        <v>19</v>
      </c>
      <c r="B34" s="78"/>
      <c r="C34" s="78"/>
      <c r="D34" s="78"/>
      <c r="E34" s="1091" t="s">
        <v>266</v>
      </c>
      <c r="F34" s="1091"/>
    </row>
    <row r="35" spans="1:6" ht="23.25">
      <c r="A35" s="78"/>
      <c r="B35" s="78"/>
      <c r="C35" s="78"/>
      <c r="D35" s="78"/>
      <c r="E35" s="78"/>
      <c r="F35" s="78"/>
    </row>
    <row r="36" spans="1:6" ht="23.25">
      <c r="A36" s="78" t="s">
        <v>710</v>
      </c>
      <c r="B36" s="78"/>
      <c r="C36" s="78"/>
      <c r="D36" s="78"/>
      <c r="E36" s="1090" t="s">
        <v>267</v>
      </c>
      <c r="F36" s="1090"/>
    </row>
    <row r="37" spans="1:6" ht="23.25">
      <c r="A37" s="78"/>
      <c r="B37" s="78" t="s">
        <v>228</v>
      </c>
      <c r="C37" s="78"/>
      <c r="D37" s="78"/>
      <c r="E37" s="78"/>
      <c r="F37" s="78"/>
    </row>
    <row r="38" spans="1:6" ht="23.25">
      <c r="A38" s="78"/>
      <c r="B38" s="78"/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78"/>
      <c r="F39" s="78"/>
    </row>
    <row r="40" spans="1:6" ht="23.25">
      <c r="A40" s="78"/>
      <c r="B40" s="78"/>
      <c r="C40" s="78"/>
      <c r="D40" s="78"/>
      <c r="E40" s="1090" t="s">
        <v>24</v>
      </c>
      <c r="F40" s="1090"/>
    </row>
  </sheetData>
  <mergeCells count="34">
    <mergeCell ref="E36:F36"/>
    <mergeCell ref="E40:F40"/>
    <mergeCell ref="A26:C27"/>
    <mergeCell ref="D26:E26"/>
    <mergeCell ref="D27:E27"/>
    <mergeCell ref="A28:F28"/>
    <mergeCell ref="E33:F33"/>
    <mergeCell ref="E34:F34"/>
    <mergeCell ref="A21:C22"/>
    <mergeCell ref="D21:E21"/>
    <mergeCell ref="D22:E22"/>
    <mergeCell ref="A23:C25"/>
    <mergeCell ref="D23:E23"/>
    <mergeCell ref="D24:E24"/>
    <mergeCell ref="D25:E25"/>
    <mergeCell ref="D20:E20"/>
    <mergeCell ref="A10:C10"/>
    <mergeCell ref="E10:F10"/>
    <mergeCell ref="A11:C11"/>
    <mergeCell ref="E11:F11"/>
    <mergeCell ref="E12:F12"/>
    <mergeCell ref="A13:C13"/>
    <mergeCell ref="E13:F13"/>
    <mergeCell ref="A14:C14"/>
    <mergeCell ref="E14:F14"/>
    <mergeCell ref="A17:C17"/>
    <mergeCell ref="E17:F17"/>
    <mergeCell ref="D19:E19"/>
    <mergeCell ref="A2:F2"/>
    <mergeCell ref="A7:C7"/>
    <mergeCell ref="E7:F7"/>
    <mergeCell ref="E8:F8"/>
    <mergeCell ref="A9:C9"/>
    <mergeCell ref="E9:F9"/>
  </mergeCells>
  <hyperlinks>
    <hyperlink ref="B37" r:id="rId1" display="sanjit.sharma@sarestates.in"/>
  </hyperlinks>
  <pageMargins left="0.23622047244094491" right="0.19685039370078741" top="1.1811023622047245" bottom="0.74803149606299213" header="0.31496062992125984" footer="0.31496062992125984"/>
  <pageSetup paperSize="9" scale="62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9:P60"/>
  <sheetViews>
    <sheetView view="pageBreakPreview" zoomScale="60" workbookViewId="0">
      <selection sqref="A1:XFD1048576"/>
    </sheetView>
  </sheetViews>
  <sheetFormatPr defaultRowHeight="15"/>
  <cols>
    <col min="1" max="1" width="3.28515625" customWidth="1"/>
    <col min="2" max="2" width="20.28515625" customWidth="1"/>
    <col min="3" max="3" width="7.7109375" customWidth="1"/>
    <col min="4" max="4" width="9.5703125" bestFit="1" customWidth="1"/>
    <col min="5" max="5" width="6.7109375" customWidth="1"/>
    <col min="6" max="6" width="9.7109375" customWidth="1"/>
    <col min="7" max="7" width="9" bestFit="1" customWidth="1"/>
    <col min="8" max="8" width="10.7109375" customWidth="1"/>
    <col min="9" max="9" width="6.140625" customWidth="1"/>
    <col min="10" max="10" width="10.140625" bestFit="1" customWidth="1"/>
    <col min="11" max="11" width="4.5703125" customWidth="1"/>
    <col min="12" max="12" width="7.7109375" customWidth="1"/>
    <col min="13" max="13" width="5" customWidth="1"/>
    <col min="14" max="14" width="8.85546875" customWidth="1"/>
    <col min="15" max="15" width="8.28515625" customWidth="1"/>
    <col min="16" max="16" width="2.85546875" customWidth="1"/>
  </cols>
  <sheetData>
    <row r="9" spans="1:16" ht="15.75" thickBot="1"/>
    <row r="10" spans="1:16" ht="16.149999999999999" customHeight="1">
      <c r="A10" s="1196" t="s">
        <v>134</v>
      </c>
      <c r="B10" s="1197"/>
      <c r="C10" s="1197"/>
      <c r="D10" s="1197"/>
      <c r="E10" s="1197"/>
      <c r="F10" s="1197"/>
      <c r="G10" s="1197"/>
      <c r="H10" s="1197"/>
      <c r="I10" s="1197"/>
      <c r="J10" s="1197"/>
      <c r="K10" s="1197"/>
      <c r="L10" s="1197"/>
      <c r="M10" s="1197"/>
      <c r="N10" s="1197"/>
      <c r="O10" s="1197"/>
      <c r="P10" s="1198"/>
    </row>
    <row r="11" spans="1:16" ht="16.149999999999999" customHeight="1">
      <c r="A11" s="1199"/>
      <c r="B11" s="1200"/>
      <c r="C11" s="1200"/>
      <c r="D11" s="1200"/>
      <c r="E11" s="1200"/>
      <c r="F11" s="1200"/>
      <c r="G11" s="1200"/>
      <c r="H11" s="1200"/>
      <c r="I11" s="1200"/>
      <c r="J11" s="1200"/>
      <c r="K11" s="1200"/>
      <c r="L11" s="1200"/>
      <c r="M11" s="1200"/>
      <c r="N11" s="1200"/>
      <c r="O11" s="1200"/>
      <c r="P11" s="1201"/>
    </row>
    <row r="12" spans="1:16" ht="40.15" customHeight="1" thickBot="1">
      <c r="A12" s="1202" t="s">
        <v>135</v>
      </c>
      <c r="B12" s="1203"/>
      <c r="C12" s="1203"/>
      <c r="D12" s="1203"/>
      <c r="E12" s="1203"/>
      <c r="F12" s="1203"/>
      <c r="G12" s="1203"/>
      <c r="H12" s="1203"/>
      <c r="I12" s="1203"/>
      <c r="J12" s="1203"/>
      <c r="K12" s="1203"/>
      <c r="L12" s="1203"/>
      <c r="M12" s="1203"/>
      <c r="N12" s="1203"/>
      <c r="O12" s="1203"/>
      <c r="P12" s="1204"/>
    </row>
    <row r="13" spans="1:16" ht="11.1" customHeight="1" thickBot="1">
      <c r="A13" s="1107"/>
      <c r="B13" s="1170"/>
      <c r="C13" s="1170"/>
      <c r="D13" s="1170"/>
      <c r="E13" s="1170"/>
      <c r="F13" s="1170"/>
      <c r="G13" s="1170"/>
      <c r="H13" s="1170"/>
      <c r="I13" s="1170"/>
      <c r="J13" s="1170"/>
      <c r="K13" s="1170"/>
      <c r="L13" s="1170"/>
      <c r="M13" s="1170"/>
      <c r="N13" s="1170"/>
      <c r="O13" s="1170"/>
      <c r="P13" s="1108"/>
    </row>
    <row r="14" spans="1:16" ht="16.899999999999999" customHeight="1">
      <c r="A14" s="1205" t="s">
        <v>136</v>
      </c>
      <c r="B14" s="1206"/>
      <c r="C14" s="1206"/>
      <c r="D14" s="1206"/>
      <c r="E14" s="1206"/>
      <c r="F14" s="1206"/>
      <c r="G14" s="1206"/>
      <c r="H14" s="1206"/>
      <c r="I14" s="1206"/>
      <c r="J14" s="1206"/>
      <c r="K14" s="1206"/>
      <c r="L14" s="1206"/>
      <c r="M14" s="1206"/>
      <c r="N14" s="1206"/>
      <c r="O14" s="1206"/>
      <c r="P14" s="1207"/>
    </row>
    <row r="15" spans="1:16" ht="16.899999999999999" customHeight="1" thickBot="1">
      <c r="A15" s="1208"/>
      <c r="B15" s="1209"/>
      <c r="C15" s="1209"/>
      <c r="D15" s="1209"/>
      <c r="E15" s="1209"/>
      <c r="F15" s="1209"/>
      <c r="G15" s="1209"/>
      <c r="H15" s="1209"/>
      <c r="I15" s="1209"/>
      <c r="J15" s="1209"/>
      <c r="K15" s="1209"/>
      <c r="L15" s="1209"/>
      <c r="M15" s="1209"/>
      <c r="N15" s="1209"/>
      <c r="O15" s="1209"/>
      <c r="P15" s="1210"/>
    </row>
    <row r="16" spans="1:16" ht="16.899999999999999" customHeight="1">
      <c r="A16" s="1211" t="s">
        <v>137</v>
      </c>
      <c r="B16" s="1212"/>
      <c r="C16" s="1212"/>
      <c r="D16" s="1212"/>
      <c r="E16" s="1212"/>
      <c r="F16" s="1212"/>
      <c r="G16" s="1212"/>
      <c r="H16" s="1212"/>
      <c r="I16" s="1213"/>
      <c r="J16" s="1214" t="s">
        <v>138</v>
      </c>
      <c r="K16" s="1214"/>
      <c r="L16" s="1214"/>
      <c r="M16" s="1214"/>
      <c r="N16" s="1214"/>
      <c r="O16" s="1214"/>
      <c r="P16" s="1215"/>
    </row>
    <row r="17" spans="1:16" ht="16.899999999999999" customHeight="1">
      <c r="A17" s="1165" t="s">
        <v>139</v>
      </c>
      <c r="B17" s="1166"/>
      <c r="C17" s="1166"/>
      <c r="D17" s="1166"/>
      <c r="E17" s="1166"/>
      <c r="F17" s="1166"/>
      <c r="G17" s="1166"/>
      <c r="H17" s="1166"/>
      <c r="I17" s="1182"/>
      <c r="J17" s="1183" t="s">
        <v>140</v>
      </c>
      <c r="K17" s="1183"/>
      <c r="L17" s="1183"/>
      <c r="M17" s="1183"/>
      <c r="N17" s="1183"/>
      <c r="O17" s="1183"/>
      <c r="P17" s="1184"/>
    </row>
    <row r="18" spans="1:16" ht="16.899999999999999" customHeight="1">
      <c r="A18" s="1185" t="s">
        <v>141</v>
      </c>
      <c r="B18" s="1186"/>
      <c r="C18" s="1186"/>
      <c r="D18" s="1186"/>
      <c r="E18" s="1186"/>
      <c r="F18" s="1186"/>
      <c r="G18" s="1186"/>
      <c r="H18" s="1186"/>
      <c r="I18" s="84"/>
      <c r="J18" s="1183"/>
      <c r="K18" s="1183"/>
      <c r="L18" s="1183"/>
      <c r="M18" s="1183"/>
      <c r="N18" s="1183"/>
      <c r="O18" s="1183"/>
      <c r="P18" s="1184"/>
    </row>
    <row r="19" spans="1:16" ht="16.899999999999999" customHeight="1" thickBot="1">
      <c r="A19" s="1187" t="s">
        <v>142</v>
      </c>
      <c r="B19" s="1188"/>
      <c r="C19" s="1188"/>
      <c r="D19" s="1188"/>
      <c r="E19" s="1188"/>
      <c r="F19" s="1188"/>
      <c r="G19" s="85"/>
      <c r="H19" s="86" t="s">
        <v>143</v>
      </c>
      <c r="I19" s="87">
        <v>29</v>
      </c>
      <c r="J19" s="1189" t="s">
        <v>144</v>
      </c>
      <c r="K19" s="1189"/>
      <c r="L19" s="1189"/>
      <c r="M19" s="1189"/>
      <c r="N19" s="1189"/>
      <c r="O19" s="1189"/>
      <c r="P19" s="1190"/>
    </row>
    <row r="20" spans="1:16" ht="16.899999999999999" customHeight="1" thickBot="1">
      <c r="A20" s="1191"/>
      <c r="B20" s="1192"/>
      <c r="C20" s="1192"/>
      <c r="D20" s="1192"/>
      <c r="E20" s="1192"/>
      <c r="F20" s="1192"/>
      <c r="G20" s="1192"/>
      <c r="H20" s="1192"/>
      <c r="I20" s="1192"/>
      <c r="J20" s="1192"/>
      <c r="K20" s="1192"/>
      <c r="L20" s="1192"/>
      <c r="M20" s="1192"/>
      <c r="N20" s="1192"/>
      <c r="O20" s="1192"/>
      <c r="P20" s="1193"/>
    </row>
    <row r="21" spans="1:16" ht="16.899999999999999" customHeight="1" thickBot="1">
      <c r="A21" s="1147" t="s">
        <v>145</v>
      </c>
      <c r="B21" s="1148"/>
      <c r="C21" s="1148"/>
      <c r="D21" s="1148"/>
      <c r="E21" s="1148"/>
      <c r="F21" s="1148"/>
      <c r="G21" s="1148"/>
      <c r="H21" s="1148"/>
      <c r="I21" s="1194"/>
      <c r="J21" s="1147" t="s">
        <v>146</v>
      </c>
      <c r="K21" s="1148"/>
      <c r="L21" s="1148"/>
      <c r="M21" s="1148"/>
      <c r="N21" s="1148"/>
      <c r="O21" s="1148"/>
      <c r="P21" s="1194"/>
    </row>
    <row r="22" spans="1:16" ht="16.899999999999999" customHeight="1">
      <c r="A22" s="1149" t="s">
        <v>147</v>
      </c>
      <c r="B22" s="1150"/>
      <c r="C22" s="1150"/>
      <c r="D22" s="1150"/>
      <c r="E22" s="1150"/>
      <c r="F22" s="1150"/>
      <c r="G22" s="1150"/>
      <c r="H22" s="1150"/>
      <c r="I22" s="1195"/>
      <c r="J22" s="1149" t="s">
        <v>148</v>
      </c>
      <c r="K22" s="1150"/>
      <c r="L22" s="1150"/>
      <c r="M22" s="1150"/>
      <c r="N22" s="1150"/>
      <c r="O22" s="1150"/>
      <c r="P22" s="1195"/>
    </row>
    <row r="23" spans="1:16" ht="16.899999999999999" customHeight="1">
      <c r="A23" s="1176" t="s">
        <v>149</v>
      </c>
      <c r="B23" s="1177"/>
      <c r="C23" s="1177"/>
      <c r="D23" s="1177"/>
      <c r="E23" s="1177"/>
      <c r="F23" s="1177"/>
      <c r="G23" s="1177"/>
      <c r="H23" s="1177"/>
      <c r="I23" s="1178"/>
      <c r="J23" s="1176" t="s">
        <v>150</v>
      </c>
      <c r="K23" s="1177"/>
      <c r="L23" s="1177"/>
      <c r="M23" s="1177"/>
      <c r="N23" s="1177"/>
      <c r="O23" s="1177"/>
      <c r="P23" s="1178"/>
    </row>
    <row r="24" spans="1:16" ht="16.899999999999999" customHeight="1">
      <c r="A24" s="1179"/>
      <c r="B24" s="1180"/>
      <c r="C24" s="1180"/>
      <c r="D24" s="1180"/>
      <c r="E24" s="1180"/>
      <c r="F24" s="1180"/>
      <c r="G24" s="1180"/>
      <c r="H24" s="1180"/>
      <c r="I24" s="1181"/>
      <c r="J24" s="1179"/>
      <c r="K24" s="1180"/>
      <c r="L24" s="1180"/>
      <c r="M24" s="1180"/>
      <c r="N24" s="1180"/>
      <c r="O24" s="1180"/>
      <c r="P24" s="1181"/>
    </row>
    <row r="25" spans="1:16" ht="16.899999999999999" customHeight="1">
      <c r="A25" s="1165" t="s">
        <v>151</v>
      </c>
      <c r="B25" s="1166"/>
      <c r="C25" s="1166"/>
      <c r="D25" s="1166"/>
      <c r="E25" s="1166"/>
      <c r="F25" s="1166"/>
      <c r="G25" s="1166"/>
      <c r="H25" s="1166"/>
      <c r="I25" s="1167"/>
      <c r="J25" s="1165" t="s">
        <v>152</v>
      </c>
      <c r="K25" s="1166"/>
      <c r="L25" s="1166"/>
      <c r="M25" s="1166"/>
      <c r="N25" s="1166"/>
      <c r="O25" s="1166"/>
      <c r="P25" s="1167"/>
    </row>
    <row r="26" spans="1:16" ht="16.899999999999999" customHeight="1" thickBot="1">
      <c r="A26" s="1135" t="s">
        <v>153</v>
      </c>
      <c r="B26" s="1136"/>
      <c r="C26" s="1136"/>
      <c r="D26" s="1136"/>
      <c r="E26" s="1136"/>
      <c r="F26" s="1136"/>
      <c r="G26" s="88"/>
      <c r="H26" s="86" t="s">
        <v>143</v>
      </c>
      <c r="I26" s="89">
        <v>29</v>
      </c>
      <c r="J26" s="1135" t="s">
        <v>142</v>
      </c>
      <c r="K26" s="1136"/>
      <c r="L26" s="1136"/>
      <c r="M26" s="1136"/>
      <c r="N26" s="1136"/>
      <c r="O26" s="86" t="s">
        <v>143</v>
      </c>
      <c r="P26" s="89">
        <v>29</v>
      </c>
    </row>
    <row r="27" spans="1:16" ht="11.1" customHeight="1" thickBot="1">
      <c r="A27" s="1168"/>
      <c r="B27" s="1169"/>
      <c r="C27" s="1169"/>
      <c r="D27" s="1169"/>
      <c r="E27" s="1169"/>
      <c r="F27" s="1169"/>
      <c r="G27" s="1169"/>
      <c r="H27" s="1169"/>
      <c r="I27" s="1169"/>
      <c r="J27" s="1170"/>
      <c r="K27" s="1170"/>
      <c r="L27" s="1170"/>
      <c r="M27" s="1170"/>
      <c r="N27" s="1170"/>
      <c r="O27" s="1170"/>
      <c r="P27" s="1108"/>
    </row>
    <row r="28" spans="1:16" ht="16.149999999999999" customHeight="1">
      <c r="A28" s="1171" t="s">
        <v>154</v>
      </c>
      <c r="B28" s="1173" t="s">
        <v>155</v>
      </c>
      <c r="C28" s="1173" t="s">
        <v>156</v>
      </c>
      <c r="D28" s="1173" t="s">
        <v>157</v>
      </c>
      <c r="E28" s="1173" t="s">
        <v>158</v>
      </c>
      <c r="F28" s="1173" t="s">
        <v>159</v>
      </c>
      <c r="G28" s="1175" t="s">
        <v>160</v>
      </c>
      <c r="H28" s="1173" t="s">
        <v>161</v>
      </c>
      <c r="I28" s="1173" t="s">
        <v>162</v>
      </c>
      <c r="J28" s="1173" t="s">
        <v>163</v>
      </c>
      <c r="K28" s="1156" t="s">
        <v>164</v>
      </c>
      <c r="L28" s="1164"/>
      <c r="M28" s="1156" t="s">
        <v>165</v>
      </c>
      <c r="N28" s="1157"/>
      <c r="O28" s="1158" t="s">
        <v>166</v>
      </c>
      <c r="P28" s="1159"/>
    </row>
    <row r="29" spans="1:16" ht="16.149999999999999" customHeight="1">
      <c r="A29" s="1172"/>
      <c r="B29" s="1174"/>
      <c r="C29" s="1174"/>
      <c r="D29" s="1174"/>
      <c r="E29" s="1174"/>
      <c r="F29" s="1174"/>
      <c r="G29" s="1173"/>
      <c r="H29" s="1174"/>
      <c r="I29" s="1174"/>
      <c r="J29" s="1174"/>
      <c r="K29" s="90" t="s">
        <v>159</v>
      </c>
      <c r="L29" s="91" t="s">
        <v>167</v>
      </c>
      <c r="M29" s="90" t="s">
        <v>159</v>
      </c>
      <c r="N29" s="90" t="s">
        <v>167</v>
      </c>
      <c r="O29" s="1160"/>
      <c r="P29" s="1161"/>
    </row>
    <row r="30" spans="1:16" ht="28.15" customHeight="1">
      <c r="A30" s="92">
        <v>1</v>
      </c>
      <c r="B30" s="93" t="s">
        <v>168</v>
      </c>
      <c r="C30" s="94">
        <v>997222</v>
      </c>
      <c r="D30" s="95" t="s">
        <v>169</v>
      </c>
      <c r="E30" s="96">
        <v>1335</v>
      </c>
      <c r="F30" s="96">
        <v>4605.0000011235952</v>
      </c>
      <c r="G30" s="97">
        <f>E30*F30</f>
        <v>6147675.0014999993</v>
      </c>
      <c r="H30" s="98">
        <f>G30*3%</f>
        <v>184430.25004499996</v>
      </c>
      <c r="I30" s="97"/>
      <c r="J30" s="98">
        <f>H30-I30</f>
        <v>184430.25004499996</v>
      </c>
      <c r="K30" s="97">
        <v>9</v>
      </c>
      <c r="L30" s="99">
        <f t="shared" ref="L30:L40" si="0">J30*K30/100</f>
        <v>16598.722504049994</v>
      </c>
      <c r="M30" s="97">
        <v>9</v>
      </c>
      <c r="N30" s="99">
        <f>J30*M30/100</f>
        <v>16598.722504049994</v>
      </c>
      <c r="O30" s="1162">
        <f t="shared" ref="O30:O40" si="1">J30+L30+N30</f>
        <v>217627.69505309997</v>
      </c>
      <c r="P30" s="1163"/>
    </row>
    <row r="31" spans="1:16" ht="16.149999999999999" customHeight="1">
      <c r="A31" s="92"/>
      <c r="B31" s="97"/>
      <c r="C31" s="97"/>
      <c r="D31" s="97"/>
      <c r="E31" s="97"/>
      <c r="F31" s="97"/>
      <c r="G31" s="97"/>
      <c r="H31" s="98"/>
      <c r="I31" s="97"/>
      <c r="J31" s="97"/>
      <c r="K31" s="97"/>
      <c r="L31" s="99"/>
      <c r="M31" s="97"/>
      <c r="N31" s="98"/>
      <c r="O31" s="1162"/>
      <c r="P31" s="1163"/>
    </row>
    <row r="32" spans="1:16" ht="16.149999999999999" customHeight="1">
      <c r="A32" s="92"/>
      <c r="B32" s="97"/>
      <c r="C32" s="97"/>
      <c r="D32" s="97"/>
      <c r="E32" s="97"/>
      <c r="F32" s="97"/>
      <c r="G32" s="97"/>
      <c r="H32" s="97">
        <f t="shared" ref="H32:H41" si="2">G32*2%</f>
        <v>0</v>
      </c>
      <c r="I32" s="97"/>
      <c r="J32" s="97">
        <f t="shared" ref="J32:J40" si="3">H32-I32</f>
        <v>0</v>
      </c>
      <c r="K32" s="97"/>
      <c r="L32" s="100">
        <f t="shared" si="0"/>
        <v>0</v>
      </c>
      <c r="M32" s="97"/>
      <c r="N32" s="97">
        <f t="shared" ref="N32:N40" si="4">J32*M32/100</f>
        <v>0</v>
      </c>
      <c r="O32" s="1154">
        <f t="shared" si="1"/>
        <v>0</v>
      </c>
      <c r="P32" s="1155"/>
    </row>
    <row r="33" spans="1:16" ht="16.149999999999999" customHeight="1">
      <c r="A33" s="92"/>
      <c r="B33" s="97"/>
      <c r="C33" s="97"/>
      <c r="D33" s="97"/>
      <c r="E33" s="97"/>
      <c r="F33" s="97"/>
      <c r="G33" s="97"/>
      <c r="H33" s="97">
        <f t="shared" si="2"/>
        <v>0</v>
      </c>
      <c r="I33" s="97"/>
      <c r="J33" s="97">
        <f t="shared" si="3"/>
        <v>0</v>
      </c>
      <c r="K33" s="97"/>
      <c r="L33" s="100">
        <f t="shared" si="0"/>
        <v>0</v>
      </c>
      <c r="M33" s="97"/>
      <c r="N33" s="97">
        <f t="shared" si="4"/>
        <v>0</v>
      </c>
      <c r="O33" s="1154">
        <f t="shared" si="1"/>
        <v>0</v>
      </c>
      <c r="P33" s="1155"/>
    </row>
    <row r="34" spans="1:16" ht="16.149999999999999" customHeight="1">
      <c r="A34" s="92"/>
      <c r="B34" s="97"/>
      <c r="C34" s="97"/>
      <c r="D34" s="97"/>
      <c r="E34" s="97"/>
      <c r="F34" s="97"/>
      <c r="G34" s="97"/>
      <c r="H34" s="97">
        <f t="shared" si="2"/>
        <v>0</v>
      </c>
      <c r="I34" s="97"/>
      <c r="J34" s="97">
        <f t="shared" si="3"/>
        <v>0</v>
      </c>
      <c r="K34" s="97"/>
      <c r="L34" s="100">
        <f t="shared" si="0"/>
        <v>0</v>
      </c>
      <c r="M34" s="97"/>
      <c r="N34" s="97">
        <f t="shared" si="4"/>
        <v>0</v>
      </c>
      <c r="O34" s="1154">
        <f t="shared" si="1"/>
        <v>0</v>
      </c>
      <c r="P34" s="1155"/>
    </row>
    <row r="35" spans="1:16" ht="16.149999999999999" customHeight="1">
      <c r="A35" s="92"/>
      <c r="B35" s="97"/>
      <c r="C35" s="97"/>
      <c r="D35" s="97"/>
      <c r="E35" s="97"/>
      <c r="F35" s="97"/>
      <c r="G35" s="97"/>
      <c r="H35" s="97">
        <f t="shared" si="2"/>
        <v>0</v>
      </c>
      <c r="I35" s="97"/>
      <c r="J35" s="97">
        <f t="shared" si="3"/>
        <v>0</v>
      </c>
      <c r="K35" s="97"/>
      <c r="L35" s="100">
        <f t="shared" si="0"/>
        <v>0</v>
      </c>
      <c r="M35" s="97"/>
      <c r="N35" s="97">
        <f t="shared" si="4"/>
        <v>0</v>
      </c>
      <c r="O35" s="1154">
        <f t="shared" si="1"/>
        <v>0</v>
      </c>
      <c r="P35" s="1155"/>
    </row>
    <row r="36" spans="1:16" ht="16.149999999999999" customHeight="1">
      <c r="A36" s="92"/>
      <c r="B36" s="97"/>
      <c r="C36" s="97"/>
      <c r="D36" s="97"/>
      <c r="E36" s="97"/>
      <c r="F36" s="97"/>
      <c r="G36" s="97"/>
      <c r="H36" s="97">
        <f t="shared" si="2"/>
        <v>0</v>
      </c>
      <c r="I36" s="97"/>
      <c r="J36" s="97">
        <f t="shared" si="3"/>
        <v>0</v>
      </c>
      <c r="K36" s="97"/>
      <c r="L36" s="100">
        <f t="shared" si="0"/>
        <v>0</v>
      </c>
      <c r="M36" s="97"/>
      <c r="N36" s="97">
        <f t="shared" si="4"/>
        <v>0</v>
      </c>
      <c r="O36" s="1154">
        <f t="shared" si="1"/>
        <v>0</v>
      </c>
      <c r="P36" s="1155"/>
    </row>
    <row r="37" spans="1:16" ht="16.149999999999999" customHeight="1">
      <c r="A37" s="92"/>
      <c r="B37" s="97"/>
      <c r="C37" s="97"/>
      <c r="D37" s="97"/>
      <c r="E37" s="97"/>
      <c r="F37" s="97"/>
      <c r="G37" s="97"/>
      <c r="H37" s="97">
        <f t="shared" si="2"/>
        <v>0</v>
      </c>
      <c r="I37" s="97"/>
      <c r="J37" s="97">
        <f t="shared" si="3"/>
        <v>0</v>
      </c>
      <c r="K37" s="97"/>
      <c r="L37" s="100">
        <f t="shared" si="0"/>
        <v>0</v>
      </c>
      <c r="M37" s="97"/>
      <c r="N37" s="97">
        <f t="shared" si="4"/>
        <v>0</v>
      </c>
      <c r="O37" s="1154">
        <f t="shared" si="1"/>
        <v>0</v>
      </c>
      <c r="P37" s="1155"/>
    </row>
    <row r="38" spans="1:16" ht="16.149999999999999" customHeight="1">
      <c r="A38" s="92"/>
      <c r="B38" s="97"/>
      <c r="C38" s="97"/>
      <c r="D38" s="97"/>
      <c r="E38" s="97"/>
      <c r="F38" s="97"/>
      <c r="G38" s="97"/>
      <c r="H38" s="97">
        <f t="shared" si="2"/>
        <v>0</v>
      </c>
      <c r="I38" s="97"/>
      <c r="J38" s="97">
        <f t="shared" si="3"/>
        <v>0</v>
      </c>
      <c r="K38" s="97"/>
      <c r="L38" s="100">
        <f t="shared" si="0"/>
        <v>0</v>
      </c>
      <c r="M38" s="97"/>
      <c r="N38" s="97">
        <f t="shared" si="4"/>
        <v>0</v>
      </c>
      <c r="O38" s="1154">
        <f t="shared" si="1"/>
        <v>0</v>
      </c>
      <c r="P38" s="1155"/>
    </row>
    <row r="39" spans="1:16" ht="16.149999999999999" customHeight="1">
      <c r="A39" s="92"/>
      <c r="B39" s="97"/>
      <c r="C39" s="97"/>
      <c r="D39" s="97"/>
      <c r="E39" s="97"/>
      <c r="F39" s="97"/>
      <c r="G39" s="97"/>
      <c r="H39" s="97">
        <f t="shared" si="2"/>
        <v>0</v>
      </c>
      <c r="I39" s="97"/>
      <c r="J39" s="97">
        <f t="shared" si="3"/>
        <v>0</v>
      </c>
      <c r="K39" s="97"/>
      <c r="L39" s="100">
        <f t="shared" si="0"/>
        <v>0</v>
      </c>
      <c r="M39" s="97"/>
      <c r="N39" s="97">
        <f t="shared" si="4"/>
        <v>0</v>
      </c>
      <c r="O39" s="1154">
        <f t="shared" si="1"/>
        <v>0</v>
      </c>
      <c r="P39" s="1155"/>
    </row>
    <row r="40" spans="1:16" ht="16.149999999999999" customHeight="1" thickBot="1">
      <c r="A40" s="101"/>
      <c r="B40" s="102"/>
      <c r="C40" s="102"/>
      <c r="D40" s="102"/>
      <c r="E40" s="102"/>
      <c r="F40" s="102"/>
      <c r="G40" s="102"/>
      <c r="H40" s="102">
        <f t="shared" si="2"/>
        <v>0</v>
      </c>
      <c r="I40" s="102"/>
      <c r="J40" s="102">
        <f t="shared" si="3"/>
        <v>0</v>
      </c>
      <c r="K40" s="102"/>
      <c r="L40" s="103">
        <f t="shared" si="0"/>
        <v>0</v>
      </c>
      <c r="M40" s="102"/>
      <c r="N40" s="102">
        <f t="shared" si="4"/>
        <v>0</v>
      </c>
      <c r="O40" s="1140">
        <f t="shared" si="1"/>
        <v>0</v>
      </c>
      <c r="P40" s="1141"/>
    </row>
    <row r="41" spans="1:16" ht="30" customHeight="1" thickBot="1">
      <c r="A41" s="1142" t="s">
        <v>166</v>
      </c>
      <c r="B41" s="1143"/>
      <c r="C41" s="1143"/>
      <c r="D41" s="1144"/>
      <c r="E41" s="104">
        <f>SUM(E30:E40)</f>
        <v>1335</v>
      </c>
      <c r="F41" s="104"/>
      <c r="G41" s="104"/>
      <c r="H41" s="105">
        <f t="shared" si="2"/>
        <v>0</v>
      </c>
      <c r="I41" s="104">
        <f>SUM(I30:I40)</f>
        <v>0</v>
      </c>
      <c r="J41" s="104">
        <f>SUM(J30:J40)</f>
        <v>184430.25004499996</v>
      </c>
      <c r="K41" s="104"/>
      <c r="L41" s="106">
        <f>SUM(L30:L40)</f>
        <v>16598.722504049994</v>
      </c>
      <c r="M41" s="107"/>
      <c r="N41" s="108">
        <f>SUM(N30:N40)</f>
        <v>16598.722504049994</v>
      </c>
      <c r="O41" s="1145">
        <f>SUM(O30:P40)</f>
        <v>217627.69505309997</v>
      </c>
      <c r="P41" s="1146"/>
    </row>
    <row r="42" spans="1:16" ht="15.75" thickBot="1">
      <c r="A42" s="1147" t="s">
        <v>170</v>
      </c>
      <c r="B42" s="1148"/>
      <c r="C42" s="1148"/>
      <c r="D42" s="1148"/>
      <c r="E42" s="1148"/>
      <c r="F42" s="1148"/>
      <c r="G42" s="1148"/>
      <c r="H42" s="1148"/>
      <c r="I42" s="1148"/>
      <c r="J42" s="1148"/>
      <c r="K42" s="1149" t="s">
        <v>171</v>
      </c>
      <c r="L42" s="1150"/>
      <c r="M42" s="1150"/>
      <c r="N42" s="1151"/>
      <c r="O42" s="1152">
        <f>J41</f>
        <v>184430.25004499996</v>
      </c>
      <c r="P42" s="1153"/>
    </row>
    <row r="43" spans="1:16">
      <c r="A43" s="1128" t="s">
        <v>172</v>
      </c>
      <c r="B43" s="1129"/>
      <c r="C43" s="1129"/>
      <c r="D43" s="1129"/>
      <c r="E43" s="1129"/>
      <c r="F43" s="1129"/>
      <c r="G43" s="1129"/>
      <c r="H43" s="1129"/>
      <c r="I43" s="1129"/>
      <c r="J43" s="1129"/>
      <c r="K43" s="1130" t="s">
        <v>173</v>
      </c>
      <c r="L43" s="1131"/>
      <c r="M43" s="1131"/>
      <c r="N43" s="1132"/>
      <c r="O43" s="1133">
        <f>L41</f>
        <v>16598.722504049994</v>
      </c>
      <c r="P43" s="1134"/>
    </row>
    <row r="44" spans="1:16">
      <c r="A44" s="1118"/>
      <c r="B44" s="1119"/>
      <c r="C44" s="1119"/>
      <c r="D44" s="1119"/>
      <c r="E44" s="1119"/>
      <c r="F44" s="1119"/>
      <c r="G44" s="1119"/>
      <c r="H44" s="1119"/>
      <c r="I44" s="1119"/>
      <c r="J44" s="1119"/>
      <c r="K44" s="1130" t="s">
        <v>174</v>
      </c>
      <c r="L44" s="1131"/>
      <c r="M44" s="1131"/>
      <c r="N44" s="1132"/>
      <c r="O44" s="1133">
        <f>N41</f>
        <v>16598.722504049994</v>
      </c>
      <c r="P44" s="1134"/>
    </row>
    <row r="45" spans="1:16">
      <c r="A45" s="1118"/>
      <c r="B45" s="1119"/>
      <c r="C45" s="1119"/>
      <c r="D45" s="1119"/>
      <c r="E45" s="1119"/>
      <c r="F45" s="1119"/>
      <c r="G45" s="1119"/>
      <c r="H45" s="1119"/>
      <c r="I45" s="1119"/>
      <c r="J45" s="1119"/>
      <c r="K45" s="1130" t="s">
        <v>175</v>
      </c>
      <c r="L45" s="1131"/>
      <c r="M45" s="1131"/>
      <c r="N45" s="1132"/>
      <c r="O45" s="1133">
        <f>O43+O44</f>
        <v>33197.445008099989</v>
      </c>
      <c r="P45" s="1134"/>
    </row>
    <row r="46" spans="1:16" ht="15.75" thickBot="1">
      <c r="A46" s="1092"/>
      <c r="B46" s="1093"/>
      <c r="C46" s="1093"/>
      <c r="D46" s="1093"/>
      <c r="E46" s="1093"/>
      <c r="F46" s="1093"/>
      <c r="G46" s="1119"/>
      <c r="H46" s="1119"/>
      <c r="I46" s="1119"/>
      <c r="J46" s="1119"/>
      <c r="K46" s="1135" t="s">
        <v>176</v>
      </c>
      <c r="L46" s="1136"/>
      <c r="M46" s="1136"/>
      <c r="N46" s="1137"/>
      <c r="O46" s="1138">
        <f>O42+O45</f>
        <v>217627.69505309995</v>
      </c>
      <c r="P46" s="1139"/>
    </row>
    <row r="47" spans="1:16" ht="15.75" thickBot="1">
      <c r="A47" s="1096" t="s">
        <v>177</v>
      </c>
      <c r="B47" s="1097"/>
      <c r="C47" s="1097"/>
      <c r="D47" s="1097"/>
      <c r="E47" s="1097"/>
      <c r="F47" s="1097"/>
      <c r="G47" s="109"/>
      <c r="H47" s="1098"/>
      <c r="I47" s="1099"/>
      <c r="J47" s="1100"/>
      <c r="K47" s="1105" t="s">
        <v>178</v>
      </c>
      <c r="L47" s="1105"/>
      <c r="M47" s="1105"/>
      <c r="N47" s="1106"/>
      <c r="O47" s="1107">
        <f>IF(I18="Y",SUM(O43:P44),0)</f>
        <v>0</v>
      </c>
      <c r="P47" s="1108"/>
    </row>
    <row r="48" spans="1:16" ht="16.149999999999999" customHeight="1">
      <c r="A48" s="1109" t="s">
        <v>179</v>
      </c>
      <c r="B48" s="1110"/>
      <c r="C48" s="1110"/>
      <c r="D48" s="1110"/>
      <c r="E48" s="1110"/>
      <c r="F48" s="1110"/>
      <c r="G48" s="1111"/>
      <c r="H48" s="1101"/>
      <c r="I48" s="1102"/>
      <c r="J48" s="1103"/>
      <c r="K48" s="1112" t="s">
        <v>180</v>
      </c>
      <c r="L48" s="1113"/>
      <c r="M48" s="1113"/>
      <c r="N48" s="1113"/>
      <c r="O48" s="1113"/>
      <c r="P48" s="1114"/>
    </row>
    <row r="49" spans="1:16" ht="16.149999999999999" customHeight="1" thickBot="1">
      <c r="A49" s="1115" t="s">
        <v>181</v>
      </c>
      <c r="B49" s="1116"/>
      <c r="C49" s="1116"/>
      <c r="D49" s="1116"/>
      <c r="E49" s="1116"/>
      <c r="F49" s="1116"/>
      <c r="G49" s="1117"/>
      <c r="H49" s="1101"/>
      <c r="I49" s="1102"/>
      <c r="J49" s="1103"/>
      <c r="K49" s="1118" t="s">
        <v>182</v>
      </c>
      <c r="L49" s="1119"/>
      <c r="M49" s="1119"/>
      <c r="N49" s="1119"/>
      <c r="O49" s="1119"/>
      <c r="P49" s="1120"/>
    </row>
    <row r="50" spans="1:16" ht="16.149999999999999" customHeight="1">
      <c r="A50" s="1121" t="s">
        <v>183</v>
      </c>
      <c r="B50" s="1122"/>
      <c r="C50" s="1122"/>
      <c r="D50" s="1122"/>
      <c r="E50" s="1122"/>
      <c r="F50" s="1122"/>
      <c r="G50" s="110"/>
      <c r="H50" s="1104"/>
      <c r="I50" s="1102"/>
      <c r="J50" s="1103"/>
      <c r="K50" s="1125"/>
      <c r="L50" s="1126"/>
      <c r="M50" s="1126"/>
      <c r="N50" s="1126"/>
      <c r="O50" s="1126"/>
      <c r="P50" s="1127"/>
    </row>
    <row r="51" spans="1:16" ht="16.149999999999999" customHeight="1">
      <c r="A51" s="1121"/>
      <c r="B51" s="1122"/>
      <c r="C51" s="1122"/>
      <c r="D51" s="1122"/>
      <c r="E51" s="1122"/>
      <c r="F51" s="1122"/>
      <c r="G51" s="110"/>
      <c r="H51" s="1104"/>
      <c r="I51" s="1102"/>
      <c r="J51" s="1103"/>
      <c r="K51" s="1125"/>
      <c r="L51" s="1126"/>
      <c r="M51" s="1126"/>
      <c r="N51" s="1126"/>
      <c r="O51" s="1126"/>
      <c r="P51" s="1127"/>
    </row>
    <row r="52" spans="1:16" ht="16.149999999999999" customHeight="1">
      <c r="A52" s="1121"/>
      <c r="B52" s="1122"/>
      <c r="C52" s="1122"/>
      <c r="D52" s="1122"/>
      <c r="E52" s="1122"/>
      <c r="F52" s="1122"/>
      <c r="G52" s="110"/>
      <c r="H52" s="1104"/>
      <c r="I52" s="1102"/>
      <c r="J52" s="1103"/>
      <c r="K52" s="1125"/>
      <c r="L52" s="1126"/>
      <c r="M52" s="1126"/>
      <c r="N52" s="1126"/>
      <c r="O52" s="1126"/>
      <c r="P52" s="1127"/>
    </row>
    <row r="53" spans="1:16" ht="16.149999999999999" customHeight="1">
      <c r="A53" s="1121"/>
      <c r="B53" s="1122"/>
      <c r="C53" s="1122"/>
      <c r="D53" s="1122"/>
      <c r="E53" s="1122"/>
      <c r="F53" s="1122"/>
      <c r="G53" s="110"/>
      <c r="H53" s="1104"/>
      <c r="I53" s="1102"/>
      <c r="J53" s="1103"/>
      <c r="K53" s="1125"/>
      <c r="L53" s="1126"/>
      <c r="M53" s="1126"/>
      <c r="N53" s="1126"/>
      <c r="O53" s="1126"/>
      <c r="P53" s="1127"/>
    </row>
    <row r="54" spans="1:16" ht="16.149999999999999" customHeight="1" thickBot="1">
      <c r="A54" s="1123"/>
      <c r="B54" s="1124"/>
      <c r="C54" s="1124"/>
      <c r="D54" s="1124"/>
      <c r="E54" s="1124"/>
      <c r="F54" s="1124"/>
      <c r="G54" s="111"/>
      <c r="H54" s="1092" t="s">
        <v>184</v>
      </c>
      <c r="I54" s="1093"/>
      <c r="J54" s="1094"/>
      <c r="K54" s="1092" t="s">
        <v>185</v>
      </c>
      <c r="L54" s="1093"/>
      <c r="M54" s="1093"/>
      <c r="N54" s="1093"/>
      <c r="O54" s="1093"/>
      <c r="P54" s="1094"/>
    </row>
    <row r="60" spans="1:16" ht="26.25">
      <c r="D60" s="1095"/>
      <c r="E60" s="1095"/>
      <c r="F60" s="1095"/>
      <c r="G60" s="1095"/>
      <c r="H60" s="1095"/>
      <c r="I60" s="1095"/>
      <c r="J60" s="1095"/>
    </row>
  </sheetData>
  <mergeCells count="75">
    <mergeCell ref="A10:P11"/>
    <mergeCell ref="A12:P12"/>
    <mergeCell ref="A13:P13"/>
    <mergeCell ref="A14:P15"/>
    <mergeCell ref="A16:I16"/>
    <mergeCell ref="J16:P16"/>
    <mergeCell ref="A23:I24"/>
    <mergeCell ref="J23:P24"/>
    <mergeCell ref="A17:I17"/>
    <mergeCell ref="J17:P17"/>
    <mergeCell ref="A18:H18"/>
    <mergeCell ref="J18:P18"/>
    <mergeCell ref="A19:F19"/>
    <mergeCell ref="J19:P19"/>
    <mergeCell ref="A20:P20"/>
    <mergeCell ref="A21:I21"/>
    <mergeCell ref="J21:P21"/>
    <mergeCell ref="A22:I22"/>
    <mergeCell ref="J22:P22"/>
    <mergeCell ref="K28:L28"/>
    <mergeCell ref="A25:I25"/>
    <mergeCell ref="J25:P25"/>
    <mergeCell ref="A26:F26"/>
    <mergeCell ref="J26:N26"/>
    <mergeCell ref="A27:P27"/>
    <mergeCell ref="A28:A29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O39:P39"/>
    <mergeCell ref="M28:N28"/>
    <mergeCell ref="O28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40:P40"/>
    <mergeCell ref="A41:D41"/>
    <mergeCell ref="O41:P41"/>
    <mergeCell ref="A42:J42"/>
    <mergeCell ref="K42:N42"/>
    <mergeCell ref="O42:P42"/>
    <mergeCell ref="A43:J46"/>
    <mergeCell ref="K43:N43"/>
    <mergeCell ref="O43:P43"/>
    <mergeCell ref="K44:N44"/>
    <mergeCell ref="O44:P44"/>
    <mergeCell ref="K45:N45"/>
    <mergeCell ref="O45:P45"/>
    <mergeCell ref="K46:N46"/>
    <mergeCell ref="O46:P46"/>
    <mergeCell ref="H54:J54"/>
    <mergeCell ref="K54:P54"/>
    <mergeCell ref="D60:J60"/>
    <mergeCell ref="A47:F47"/>
    <mergeCell ref="H47:J53"/>
    <mergeCell ref="K47:N47"/>
    <mergeCell ref="O47:P47"/>
    <mergeCell ref="A48:G48"/>
    <mergeCell ref="K48:P48"/>
    <mergeCell ref="A49:G49"/>
    <mergeCell ref="K49:P49"/>
    <mergeCell ref="A50:F54"/>
    <mergeCell ref="K50:P53"/>
  </mergeCells>
  <pageMargins left="0.7" right="0.7" top="0.75" bottom="0.75" header="0.3" footer="0.3"/>
  <pageSetup scale="6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>
  <dimension ref="A1:G39"/>
  <sheetViews>
    <sheetView zoomScale="60" zoomScaleNormal="60" workbookViewId="0">
      <selection activeCell="E13" sqref="E13:F13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26.85546875" customWidth="1"/>
    <col min="6" max="6" width="44.28515625" customWidth="1"/>
    <col min="7" max="7" width="6.28515625" customWidth="1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295</v>
      </c>
      <c r="B4" s="40"/>
      <c r="C4" s="40"/>
      <c r="D4" s="41"/>
      <c r="E4" s="41"/>
      <c r="F4" s="71" t="s">
        <v>883</v>
      </c>
    </row>
    <row r="5" spans="1:6" ht="24" thickBot="1">
      <c r="A5" s="39"/>
      <c r="B5" s="4"/>
      <c r="C5" s="4"/>
      <c r="D5" s="4"/>
      <c r="E5" s="4"/>
      <c r="F5" s="71" t="s">
        <v>884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885</v>
      </c>
      <c r="B9" s="1068"/>
      <c r="C9" s="1069"/>
      <c r="D9" s="8"/>
      <c r="E9" s="1067" t="s">
        <v>289</v>
      </c>
      <c r="F9" s="1069"/>
    </row>
    <row r="10" spans="1:6" ht="23.25">
      <c r="A10" s="1070" t="s">
        <v>2</v>
      </c>
      <c r="B10" s="1071"/>
      <c r="C10" s="1072"/>
      <c r="D10" s="7"/>
      <c r="E10" s="1073" t="s">
        <v>311</v>
      </c>
      <c r="F10" s="1074"/>
    </row>
    <row r="11" spans="1:6" ht="23.25">
      <c r="A11" s="1070" t="s">
        <v>3</v>
      </c>
      <c r="B11" s="1071"/>
      <c r="C11" s="1072"/>
      <c r="D11" s="7"/>
      <c r="E11" s="1073" t="s">
        <v>312</v>
      </c>
      <c r="F11" s="1074"/>
    </row>
    <row r="12" spans="1:6" ht="23.25">
      <c r="A12" s="1070" t="s">
        <v>14</v>
      </c>
      <c r="B12" s="1071"/>
      <c r="C12" s="1072"/>
      <c r="D12" s="7"/>
      <c r="E12" s="1073" t="s">
        <v>313</v>
      </c>
      <c r="F12" s="1074"/>
    </row>
    <row r="13" spans="1:6" s="1" customFormat="1" ht="23.25">
      <c r="A13" s="1070" t="s">
        <v>4</v>
      </c>
      <c r="B13" s="1071"/>
      <c r="C13" s="1072"/>
      <c r="D13" s="9"/>
      <c r="E13" s="1230" t="s">
        <v>316</v>
      </c>
      <c r="F13" s="1231"/>
    </row>
    <row r="14" spans="1:6" s="1" customFormat="1" ht="23.25">
      <c r="A14" s="701" t="s">
        <v>96</v>
      </c>
      <c r="B14" s="702"/>
      <c r="C14" s="703"/>
      <c r="D14" s="9"/>
      <c r="E14" s="1070"/>
      <c r="F14" s="1072"/>
    </row>
    <row r="15" spans="1:6" s="1" customFormat="1" ht="24" thickBot="1">
      <c r="A15" s="701" t="s">
        <v>89</v>
      </c>
      <c r="B15" s="702"/>
      <c r="C15" s="703"/>
      <c r="D15" s="9"/>
      <c r="E15" s="79"/>
      <c r="F15" s="80"/>
    </row>
    <row r="16" spans="1:6" ht="24" thickBot="1">
      <c r="A16" s="1077" t="s">
        <v>5</v>
      </c>
      <c r="B16" s="1078"/>
      <c r="C16" s="1079"/>
      <c r="D16" s="10"/>
      <c r="E16" s="1077" t="s">
        <v>314</v>
      </c>
      <c r="F16" s="1079"/>
    </row>
    <row r="17" spans="1:7">
      <c r="A17" s="60"/>
      <c r="B17" s="61"/>
      <c r="C17" s="61"/>
      <c r="D17" s="61"/>
      <c r="E17" s="61"/>
      <c r="F17" s="62"/>
    </row>
    <row r="18" spans="1:7" ht="21">
      <c r="A18" s="63" t="s">
        <v>8</v>
      </c>
      <c r="B18" s="14" t="s">
        <v>9</v>
      </c>
      <c r="C18" s="14" t="s">
        <v>25</v>
      </c>
      <c r="D18" s="1058" t="s">
        <v>28</v>
      </c>
      <c r="E18" s="1058"/>
      <c r="F18" s="64" t="s">
        <v>10</v>
      </c>
    </row>
    <row r="19" spans="1:7" ht="52.5">
      <c r="A19" s="65">
        <v>1</v>
      </c>
      <c r="B19" s="74" t="s">
        <v>878</v>
      </c>
      <c r="C19" s="133" t="s">
        <v>879</v>
      </c>
      <c r="D19" s="1089" t="s">
        <v>880</v>
      </c>
      <c r="E19" s="1089"/>
      <c r="F19" s="75" t="s">
        <v>881</v>
      </c>
      <c r="G19" s="2"/>
    </row>
    <row r="20" spans="1:7" ht="23.25">
      <c r="A20" s="1081"/>
      <c r="B20" s="1053"/>
      <c r="C20" s="1054"/>
      <c r="D20" s="1045" t="s">
        <v>105</v>
      </c>
      <c r="E20" s="1046"/>
      <c r="F20" s="81">
        <v>0</v>
      </c>
    </row>
    <row r="21" spans="1:7" ht="26.25">
      <c r="A21" s="1081"/>
      <c r="B21" s="1053"/>
      <c r="C21" s="1054"/>
      <c r="D21" s="1040" t="s">
        <v>104</v>
      </c>
      <c r="E21" s="1041"/>
      <c r="F21" s="68">
        <v>864000</v>
      </c>
    </row>
    <row r="22" spans="1:7" ht="23.25">
      <c r="A22" s="1081"/>
      <c r="B22" s="1053"/>
      <c r="C22" s="1054"/>
      <c r="D22" s="1045" t="s">
        <v>26</v>
      </c>
      <c r="E22" s="1046"/>
      <c r="F22" s="69"/>
    </row>
    <row r="23" spans="1:7" ht="26.25">
      <c r="A23" s="1081"/>
      <c r="B23" s="1053"/>
      <c r="C23" s="1054"/>
      <c r="D23" s="1043" t="s">
        <v>11</v>
      </c>
      <c r="E23" s="1044"/>
      <c r="F23" s="68" t="s">
        <v>102</v>
      </c>
    </row>
    <row r="24" spans="1:7" ht="26.25">
      <c r="A24" s="1081"/>
      <c r="B24" s="1053"/>
      <c r="C24" s="1054"/>
      <c r="D24" s="1043" t="s">
        <v>12</v>
      </c>
      <c r="E24" s="1044"/>
      <c r="F24" s="68" t="s">
        <v>102</v>
      </c>
    </row>
    <row r="25" spans="1:7" ht="26.25">
      <c r="A25" s="1081" t="s">
        <v>301</v>
      </c>
      <c r="B25" s="1053"/>
      <c r="C25" s="1054"/>
      <c r="D25" s="1043" t="s">
        <v>27</v>
      </c>
      <c r="E25" s="1044"/>
      <c r="F25" s="68">
        <f>+F21*18%</f>
        <v>155520</v>
      </c>
    </row>
    <row r="26" spans="1:7" ht="29.25" thickBot="1">
      <c r="A26" s="1082"/>
      <c r="B26" s="1083"/>
      <c r="C26" s="1084"/>
      <c r="D26" s="1085" t="s">
        <v>13</v>
      </c>
      <c r="E26" s="1086"/>
      <c r="F26" s="77">
        <f>+F21+F25</f>
        <v>1019520</v>
      </c>
    </row>
    <row r="27" spans="1:7" ht="23.25">
      <c r="A27" s="1087" t="s">
        <v>882</v>
      </c>
      <c r="B27" s="1087"/>
      <c r="C27" s="1087"/>
      <c r="D27" s="1087"/>
      <c r="E27" s="1087"/>
      <c r="F27" s="1087"/>
    </row>
    <row r="28" spans="1:7" ht="15.75">
      <c r="A28" s="11"/>
      <c r="B28" s="11"/>
      <c r="C28" s="11"/>
      <c r="D28" s="12"/>
      <c r="E28" s="12"/>
      <c r="F28" s="13" t="s">
        <v>22</v>
      </c>
    </row>
    <row r="29" spans="1:7" ht="23.25">
      <c r="A29" s="78" t="s">
        <v>15</v>
      </c>
      <c r="B29" s="78"/>
      <c r="C29" s="78"/>
      <c r="D29" s="78"/>
      <c r="E29" s="78"/>
      <c r="F29" s="78"/>
    </row>
    <row r="30" spans="1:7" ht="23.25">
      <c r="A30" s="78" t="s">
        <v>265</v>
      </c>
      <c r="B30" s="78"/>
      <c r="C30" s="78"/>
      <c r="D30" s="78"/>
    </row>
    <row r="31" spans="1:7" ht="23.25">
      <c r="A31" s="78" t="s">
        <v>18</v>
      </c>
      <c r="B31" s="78"/>
      <c r="C31" s="78"/>
      <c r="D31" s="78"/>
    </row>
    <row r="32" spans="1:7" ht="23.25">
      <c r="A32" s="78" t="s">
        <v>16</v>
      </c>
      <c r="B32" s="78"/>
      <c r="C32" s="78"/>
      <c r="D32" s="78"/>
      <c r="E32" s="1090" t="s">
        <v>20</v>
      </c>
      <c r="F32" s="1090"/>
    </row>
    <row r="33" spans="1:6" ht="23.25">
      <c r="A33" s="78" t="s">
        <v>19</v>
      </c>
      <c r="B33" s="78"/>
      <c r="C33" s="78"/>
      <c r="D33" s="78"/>
      <c r="E33" s="1091" t="s">
        <v>266</v>
      </c>
      <c r="F33" s="1091"/>
    </row>
    <row r="34" spans="1:6" ht="23.25">
      <c r="A34" s="78"/>
      <c r="B34" s="78"/>
      <c r="C34" s="78"/>
      <c r="D34" s="78"/>
      <c r="E34" s="78"/>
      <c r="F34" s="78"/>
    </row>
    <row r="35" spans="1:6" ht="23.25">
      <c r="A35" s="78" t="s">
        <v>229</v>
      </c>
      <c r="B35" s="78"/>
      <c r="C35" s="78"/>
      <c r="D35" s="78"/>
      <c r="E35" s="1090" t="s">
        <v>886</v>
      </c>
      <c r="F35" s="1090"/>
    </row>
    <row r="36" spans="1:6" ht="23.25">
      <c r="A36" s="78"/>
      <c r="B36" s="78" t="s">
        <v>228</v>
      </c>
      <c r="C36" s="78"/>
      <c r="D36" s="78"/>
      <c r="E36" s="78"/>
      <c r="F36" s="78"/>
    </row>
    <row r="37" spans="1:6" ht="23.25">
      <c r="A37" s="78"/>
      <c r="B37" s="78"/>
      <c r="C37" s="78"/>
      <c r="D37" s="78"/>
      <c r="E37" s="78"/>
      <c r="F37" s="78"/>
    </row>
    <row r="38" spans="1:6" ht="23.25">
      <c r="A38" s="78"/>
      <c r="B38" s="78"/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1090" t="s">
        <v>24</v>
      </c>
      <c r="F39" s="1090"/>
    </row>
  </sheetData>
  <mergeCells count="34">
    <mergeCell ref="A2:F2"/>
    <mergeCell ref="D19:E19"/>
    <mergeCell ref="A7:C7"/>
    <mergeCell ref="E7:F7"/>
    <mergeCell ref="E8:F8"/>
    <mergeCell ref="A9:C9"/>
    <mergeCell ref="E9:F9"/>
    <mergeCell ref="A10:C10"/>
    <mergeCell ref="E10:F10"/>
    <mergeCell ref="E16:F16"/>
    <mergeCell ref="A11:C11"/>
    <mergeCell ref="E11:F11"/>
    <mergeCell ref="A12:C12"/>
    <mergeCell ref="E12:F12"/>
    <mergeCell ref="A13:C13"/>
    <mergeCell ref="E13:F13"/>
    <mergeCell ref="E14:F14"/>
    <mergeCell ref="A16:C16"/>
    <mergeCell ref="D18:E18"/>
    <mergeCell ref="A20:C21"/>
    <mergeCell ref="D20:E20"/>
    <mergeCell ref="D21:E21"/>
    <mergeCell ref="A22:C24"/>
    <mergeCell ref="D22:E22"/>
    <mergeCell ref="D23:E23"/>
    <mergeCell ref="D24:E24"/>
    <mergeCell ref="E35:F35"/>
    <mergeCell ref="E39:F39"/>
    <mergeCell ref="A25:C26"/>
    <mergeCell ref="D25:E25"/>
    <mergeCell ref="D26:E26"/>
    <mergeCell ref="A27:F27"/>
    <mergeCell ref="E32:F32"/>
    <mergeCell ref="E33:F33"/>
  </mergeCells>
  <hyperlinks>
    <hyperlink ref="B36" r:id="rId1" display="sanjit.sharma@sarestates.in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L41"/>
  <sheetViews>
    <sheetView view="pageBreakPreview" zoomScale="60" workbookViewId="0">
      <selection sqref="A1:XFD1048576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33.7109375" customWidth="1"/>
    <col min="6" max="6" width="44.28515625" customWidth="1"/>
    <col min="7" max="7" width="6.28515625" customWidth="1"/>
    <col min="12" max="12" width="9.7109375" bestFit="1" customWidth="1"/>
    <col min="22" max="22" width="13.42578125" bestFit="1" customWidth="1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894</v>
      </c>
      <c r="B4" s="40"/>
      <c r="C4" s="40"/>
      <c r="D4" s="41"/>
      <c r="E4" s="41"/>
      <c r="F4" s="494" t="s">
        <v>887</v>
      </c>
    </row>
    <row r="5" spans="1:6" ht="24" thickBot="1">
      <c r="A5" s="39"/>
      <c r="B5" s="4"/>
      <c r="C5" s="4"/>
      <c r="D5" s="4"/>
      <c r="E5" s="4"/>
      <c r="F5" s="71" t="s">
        <v>888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264</v>
      </c>
      <c r="B9" s="1068"/>
      <c r="C9" s="1069"/>
      <c r="D9" s="8"/>
      <c r="E9" s="1067" t="s">
        <v>654</v>
      </c>
      <c r="F9" s="1069"/>
    </row>
    <row r="10" spans="1:6" ht="23.25">
      <c r="A10" s="1070" t="s">
        <v>889</v>
      </c>
      <c r="B10" s="1071"/>
      <c r="C10" s="1072"/>
      <c r="D10" s="7"/>
      <c r="E10" s="1073" t="s">
        <v>896</v>
      </c>
      <c r="F10" s="1074"/>
    </row>
    <row r="11" spans="1:6" ht="23.25">
      <c r="A11" s="1070" t="s">
        <v>499</v>
      </c>
      <c r="B11" s="1071"/>
      <c r="C11" s="1072"/>
      <c r="D11" s="7"/>
      <c r="E11" s="1073" t="s">
        <v>659</v>
      </c>
      <c r="F11" s="1074"/>
    </row>
    <row r="12" spans="1:6" ht="23.25">
      <c r="A12" s="704" t="s">
        <v>498</v>
      </c>
      <c r="B12" s="705"/>
      <c r="C12" s="706"/>
      <c r="D12" s="7"/>
      <c r="E12" s="707" t="s">
        <v>656</v>
      </c>
      <c r="F12" s="708"/>
    </row>
    <row r="13" spans="1:6" ht="23.25">
      <c r="A13" s="1070" t="s">
        <v>14</v>
      </c>
      <c r="B13" s="1071"/>
      <c r="C13" s="1072"/>
      <c r="D13" s="7"/>
      <c r="E13" s="707"/>
      <c r="F13" s="708"/>
    </row>
    <row r="14" spans="1:6" s="1" customFormat="1" ht="23.25">
      <c r="A14" s="1070" t="s">
        <v>890</v>
      </c>
      <c r="B14" s="1071"/>
      <c r="C14" s="1072"/>
      <c r="D14" s="9"/>
      <c r="E14" s="1073" t="s">
        <v>657</v>
      </c>
      <c r="F14" s="1074"/>
    </row>
    <row r="15" spans="1:6" s="1" customFormat="1" ht="23.25">
      <c r="A15" s="704" t="s">
        <v>500</v>
      </c>
      <c r="B15" s="705"/>
      <c r="C15" s="706"/>
      <c r="D15" s="9"/>
      <c r="E15" s="1073"/>
      <c r="F15" s="1074"/>
    </row>
    <row r="16" spans="1:6" s="1" customFormat="1" ht="24" thickBot="1">
      <c r="A16" s="704" t="s">
        <v>89</v>
      </c>
      <c r="B16" s="705"/>
      <c r="C16" s="706"/>
      <c r="D16" s="9"/>
      <c r="E16" s="1230"/>
      <c r="F16" s="1231"/>
    </row>
    <row r="17" spans="1:12" ht="24" thickBot="1">
      <c r="A17" s="1077" t="s">
        <v>501</v>
      </c>
      <c r="B17" s="1078"/>
      <c r="C17" s="1079"/>
      <c r="D17" s="10"/>
      <c r="E17" s="1077" t="s">
        <v>501</v>
      </c>
      <c r="F17" s="1079"/>
    </row>
    <row r="18" spans="1:12" ht="3.4" customHeight="1">
      <c r="A18" s="60"/>
      <c r="B18" s="61"/>
      <c r="C18" s="61"/>
      <c r="D18" s="61"/>
      <c r="E18" s="61"/>
      <c r="F18" s="62"/>
    </row>
    <row r="19" spans="1:12" ht="42" customHeight="1">
      <c r="A19" s="63" t="s">
        <v>8</v>
      </c>
      <c r="B19" s="14" t="s">
        <v>9</v>
      </c>
      <c r="C19" s="14" t="s">
        <v>25</v>
      </c>
      <c r="D19" s="1058" t="s">
        <v>28</v>
      </c>
      <c r="E19" s="1058"/>
      <c r="F19" s="64" t="s">
        <v>10</v>
      </c>
    </row>
    <row r="20" spans="1:12" ht="52.9" customHeight="1">
      <c r="A20" s="65">
        <v>1</v>
      </c>
      <c r="B20" s="74" t="s">
        <v>891</v>
      </c>
      <c r="C20" s="133" t="s">
        <v>895</v>
      </c>
      <c r="D20" s="1089" t="s">
        <v>892</v>
      </c>
      <c r="E20" s="1089"/>
      <c r="F20" s="75" t="s">
        <v>893</v>
      </c>
      <c r="G20" s="2"/>
    </row>
    <row r="21" spans="1:12" ht="43.5" customHeight="1">
      <c r="A21" s="1081"/>
      <c r="B21" s="1053"/>
      <c r="C21" s="1054"/>
      <c r="D21" s="1040" t="s">
        <v>665</v>
      </c>
      <c r="E21" s="1041"/>
      <c r="F21" s="68">
        <f>8751000*2.75%</f>
        <v>240652.5</v>
      </c>
    </row>
    <row r="22" spans="1:12" ht="47.65" customHeight="1">
      <c r="A22" s="711"/>
      <c r="B22" s="709"/>
      <c r="C22" s="710"/>
      <c r="D22" s="1431" t="s">
        <v>898</v>
      </c>
      <c r="E22" s="1432"/>
      <c r="F22" s="68">
        <f>8751000*0.25%</f>
        <v>21877.5</v>
      </c>
    </row>
    <row r="23" spans="1:12" ht="47.65" customHeight="1">
      <c r="A23" s="711"/>
      <c r="B23" s="709"/>
      <c r="C23" s="710"/>
      <c r="D23" s="1040" t="s">
        <v>13</v>
      </c>
      <c r="E23" s="1041"/>
      <c r="F23" s="68">
        <f>+F21+F22</f>
        <v>262530</v>
      </c>
    </row>
    <row r="24" spans="1:12" ht="48.6" customHeight="1">
      <c r="A24" s="1081"/>
      <c r="B24" s="1053"/>
      <c r="C24" s="1054"/>
      <c r="D24" s="1045" t="s">
        <v>26</v>
      </c>
      <c r="E24" s="1046"/>
      <c r="F24" s="69"/>
      <c r="L24" s="123"/>
    </row>
    <row r="25" spans="1:12" ht="25.9" customHeight="1">
      <c r="A25" s="1081"/>
      <c r="B25" s="1053"/>
      <c r="C25" s="1054"/>
      <c r="D25" s="1043" t="s">
        <v>11</v>
      </c>
      <c r="E25" s="1044"/>
      <c r="F25" s="68">
        <f>+F23*9%</f>
        <v>23627.7</v>
      </c>
    </row>
    <row r="26" spans="1:12" ht="25.9" customHeight="1">
      <c r="A26" s="1081"/>
      <c r="B26" s="1053"/>
      <c r="C26" s="1054"/>
      <c r="D26" s="1043" t="s">
        <v>12</v>
      </c>
      <c r="E26" s="1044"/>
      <c r="F26" s="68">
        <f>+F23*9%</f>
        <v>23627.7</v>
      </c>
    </row>
    <row r="27" spans="1:12" ht="25.9" customHeight="1">
      <c r="A27" s="1081" t="s">
        <v>198</v>
      </c>
      <c r="B27" s="1053"/>
      <c r="C27" s="1054"/>
      <c r="D27" s="1043" t="s">
        <v>27</v>
      </c>
      <c r="E27" s="1044"/>
      <c r="F27" s="68" t="s">
        <v>102</v>
      </c>
    </row>
    <row r="28" spans="1:12" ht="52.9" customHeight="1" thickBot="1">
      <c r="A28" s="1082"/>
      <c r="B28" s="1083"/>
      <c r="C28" s="1084"/>
      <c r="D28" s="1085" t="s">
        <v>13</v>
      </c>
      <c r="E28" s="1086"/>
      <c r="F28" s="77">
        <f>+F23+F25+F26-0.4</f>
        <v>309785</v>
      </c>
    </row>
    <row r="29" spans="1:12" ht="28.5" customHeight="1">
      <c r="A29" s="1087" t="s">
        <v>897</v>
      </c>
      <c r="B29" s="1087"/>
      <c r="C29" s="1087"/>
      <c r="D29" s="1087"/>
      <c r="E29" s="1087"/>
      <c r="F29" s="1087"/>
    </row>
    <row r="30" spans="1:12" ht="16.5" customHeight="1">
      <c r="A30" s="11"/>
      <c r="B30" s="11"/>
      <c r="C30" s="11"/>
      <c r="D30" s="12"/>
      <c r="E30" s="12"/>
      <c r="F30" s="13" t="s">
        <v>22</v>
      </c>
    </row>
    <row r="31" spans="1:12" ht="23.25">
      <c r="A31" s="78" t="s">
        <v>15</v>
      </c>
      <c r="B31" s="78"/>
      <c r="C31" s="78"/>
      <c r="D31" s="78"/>
      <c r="E31" s="78"/>
      <c r="F31" s="78"/>
    </row>
    <row r="32" spans="1:12" ht="18.75" customHeight="1">
      <c r="A32" s="78" t="s">
        <v>265</v>
      </c>
      <c r="B32" s="78"/>
      <c r="C32" s="78"/>
      <c r="D32" s="78"/>
    </row>
    <row r="33" spans="1:6" ht="18.75" customHeight="1">
      <c r="A33" s="78" t="s">
        <v>18</v>
      </c>
      <c r="B33" s="78"/>
      <c r="C33" s="78"/>
      <c r="D33" s="78"/>
    </row>
    <row r="34" spans="1:6" ht="23.25">
      <c r="A34" s="78" t="s">
        <v>16</v>
      </c>
      <c r="B34" s="78"/>
      <c r="C34" s="78"/>
      <c r="D34" s="78"/>
      <c r="E34" s="1090" t="s">
        <v>20</v>
      </c>
      <c r="F34" s="1090"/>
    </row>
    <row r="35" spans="1:6" ht="23.25">
      <c r="A35" s="78" t="s">
        <v>19</v>
      </c>
      <c r="B35" s="78"/>
      <c r="C35" s="78"/>
      <c r="D35" s="78"/>
      <c r="E35" s="1091" t="s">
        <v>266</v>
      </c>
      <c r="F35" s="1091"/>
    </row>
    <row r="36" spans="1:6" ht="23.25">
      <c r="A36" s="78"/>
      <c r="B36" s="78"/>
      <c r="C36" s="78"/>
      <c r="D36" s="78"/>
      <c r="E36" s="78"/>
      <c r="F36" s="78"/>
    </row>
    <row r="37" spans="1:6" ht="23.25">
      <c r="A37" s="78" t="s">
        <v>229</v>
      </c>
      <c r="B37" s="78"/>
      <c r="C37" s="78"/>
      <c r="D37" s="78"/>
      <c r="E37" s="1090" t="s">
        <v>267</v>
      </c>
      <c r="F37" s="1090"/>
    </row>
    <row r="38" spans="1:6" ht="23.25">
      <c r="A38" s="78"/>
      <c r="B38" s="78" t="s">
        <v>228</v>
      </c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78"/>
      <c r="F39" s="78"/>
    </row>
    <row r="40" spans="1:6" ht="23.25">
      <c r="A40" s="78"/>
      <c r="B40" s="78"/>
      <c r="C40" s="78"/>
      <c r="D40" s="78"/>
      <c r="E40" s="78"/>
      <c r="F40" s="78"/>
    </row>
    <row r="41" spans="1:6" ht="23.25">
      <c r="A41" s="78"/>
      <c r="B41" s="78"/>
      <c r="C41" s="78"/>
      <c r="D41" s="78"/>
      <c r="E41" s="1090" t="s">
        <v>24</v>
      </c>
      <c r="F41" s="1090"/>
    </row>
  </sheetData>
  <mergeCells count="35">
    <mergeCell ref="A2:F2"/>
    <mergeCell ref="A7:C7"/>
    <mergeCell ref="E7:F7"/>
    <mergeCell ref="E8:F8"/>
    <mergeCell ref="A9:C9"/>
    <mergeCell ref="E9:F9"/>
    <mergeCell ref="A10:C10"/>
    <mergeCell ref="E10:F10"/>
    <mergeCell ref="A11:C11"/>
    <mergeCell ref="E11:F11"/>
    <mergeCell ref="A13:C13"/>
    <mergeCell ref="A14:C14"/>
    <mergeCell ref="E14:F14"/>
    <mergeCell ref="E16:F16"/>
    <mergeCell ref="A17:C17"/>
    <mergeCell ref="E17:F17"/>
    <mergeCell ref="E15:F15"/>
    <mergeCell ref="D27:E27"/>
    <mergeCell ref="D28:E28"/>
    <mergeCell ref="D19:E19"/>
    <mergeCell ref="D20:E20"/>
    <mergeCell ref="A21:C21"/>
    <mergeCell ref="D21:E21"/>
    <mergeCell ref="D22:E22"/>
    <mergeCell ref="D23:E23"/>
    <mergeCell ref="A24:C26"/>
    <mergeCell ref="D24:E24"/>
    <mergeCell ref="D25:E25"/>
    <mergeCell ref="D26:E26"/>
    <mergeCell ref="A27:C28"/>
    <mergeCell ref="A29:F29"/>
    <mergeCell ref="E34:F34"/>
    <mergeCell ref="E35:F35"/>
    <mergeCell ref="E37:F37"/>
    <mergeCell ref="E41:F41"/>
  </mergeCells>
  <hyperlinks>
    <hyperlink ref="B38" r:id="rId1" display="sanjit.sharma@sarestates.in"/>
  </hyperlinks>
  <pageMargins left="0.11811023622047245" right="0.11811023622047245" top="1.1811023622047245" bottom="0.74803149606299213" header="0.31496062992125984" footer="0.31496062992125984"/>
  <pageSetup paperSize="9" scale="62" orientation="portrait" r:id="rId2"/>
</worksheet>
</file>

<file path=xl/worksheets/sheet82.xml><?xml version="1.0" encoding="utf-8"?>
<worksheet xmlns="http://schemas.openxmlformats.org/spreadsheetml/2006/main" xmlns:r="http://schemas.openxmlformats.org/officeDocument/2006/relationships">
  <dimension ref="A2:I38"/>
  <sheetViews>
    <sheetView topLeftCell="A7" workbookViewId="0">
      <selection activeCell="B17" sqref="B17:D17"/>
    </sheetView>
  </sheetViews>
  <sheetFormatPr defaultColWidth="9.140625" defaultRowHeight="15.75"/>
  <cols>
    <col min="1" max="1" width="15.85546875" style="160" bestFit="1" customWidth="1"/>
    <col min="2" max="2" width="16.5703125" style="160" customWidth="1"/>
    <col min="3" max="3" width="10.7109375" style="160" customWidth="1"/>
    <col min="4" max="4" width="15.140625" style="160" customWidth="1"/>
    <col min="5" max="5" width="15" style="160" customWidth="1"/>
    <col min="6" max="7" width="9.140625" style="160"/>
    <col min="8" max="8" width="15.140625" style="160" customWidth="1"/>
    <col min="9" max="16384" width="9.140625" style="160"/>
  </cols>
  <sheetData>
    <row r="2" spans="1:8" ht="16.5" thickBot="1">
      <c r="A2" s="323"/>
      <c r="B2" s="323"/>
      <c r="C2" s="323"/>
      <c r="D2" s="323"/>
      <c r="E2" s="323"/>
      <c r="F2" s="323"/>
      <c r="G2" s="323"/>
      <c r="H2" s="323"/>
    </row>
    <row r="3" spans="1:8" ht="26.25">
      <c r="A3" s="1324" t="s">
        <v>451</v>
      </c>
      <c r="B3" s="1325"/>
      <c r="C3" s="1325"/>
      <c r="D3" s="1325"/>
      <c r="E3" s="1325"/>
      <c r="F3" s="1325"/>
      <c r="G3" s="1325"/>
      <c r="H3" s="1326"/>
    </row>
    <row r="4" spans="1:8">
      <c r="A4" s="1327" t="s">
        <v>452</v>
      </c>
      <c r="B4" s="1328"/>
      <c r="C4" s="1328"/>
      <c r="D4" s="1328"/>
      <c r="E4" s="1328"/>
      <c r="F4" s="1328"/>
      <c r="G4" s="1328"/>
      <c r="H4" s="1329"/>
    </row>
    <row r="5" spans="1:8">
      <c r="A5" s="1327" t="s">
        <v>453</v>
      </c>
      <c r="B5" s="1328"/>
      <c r="C5" s="1328"/>
      <c r="D5" s="1328"/>
      <c r="E5" s="1328"/>
      <c r="F5" s="1328"/>
      <c r="G5" s="1328"/>
      <c r="H5" s="1329"/>
    </row>
    <row r="6" spans="1:8">
      <c r="A6" s="1327" t="s">
        <v>454</v>
      </c>
      <c r="B6" s="1328"/>
      <c r="C6" s="1328"/>
      <c r="D6" s="1328"/>
      <c r="E6" s="1328"/>
      <c r="F6" s="1328"/>
      <c r="G6" s="1328"/>
      <c r="H6" s="1329"/>
    </row>
    <row r="7" spans="1:8">
      <c r="A7" s="1330" t="s">
        <v>455</v>
      </c>
      <c r="B7" s="1331"/>
      <c r="C7" s="1331"/>
      <c r="D7" s="1331"/>
      <c r="E7" s="1331"/>
      <c r="F7" s="1331"/>
      <c r="G7" s="1331"/>
      <c r="H7" s="1332"/>
    </row>
    <row r="8" spans="1:8" ht="21">
      <c r="A8" s="1321" t="s">
        <v>7</v>
      </c>
      <c r="B8" s="1322"/>
      <c r="C8" s="1322"/>
      <c r="D8" s="1322"/>
      <c r="E8" s="1322"/>
      <c r="F8" s="1322"/>
      <c r="G8" s="1322"/>
      <c r="H8" s="1323"/>
    </row>
    <row r="9" spans="1:8" ht="31.5">
      <c r="A9" s="324" t="s">
        <v>456</v>
      </c>
      <c r="B9" s="325" t="s">
        <v>899</v>
      </c>
      <c r="C9" s="326" t="s">
        <v>458</v>
      </c>
      <c r="D9" s="327" t="s">
        <v>903</v>
      </c>
      <c r="E9" s="328" t="s">
        <v>460</v>
      </c>
      <c r="F9" s="1333"/>
      <c r="G9" s="1334"/>
      <c r="H9" s="1335"/>
    </row>
    <row r="10" spans="1:8" ht="31.5">
      <c r="A10" s="329" t="s">
        <v>461</v>
      </c>
      <c r="B10" s="712"/>
      <c r="C10" s="712" t="s">
        <v>458</v>
      </c>
      <c r="D10" s="712"/>
      <c r="E10" s="331" t="s">
        <v>462</v>
      </c>
      <c r="F10" s="1336"/>
      <c r="G10" s="1337"/>
      <c r="H10" s="332" t="s">
        <v>463</v>
      </c>
    </row>
    <row r="11" spans="1:8">
      <c r="A11" s="329" t="s">
        <v>464</v>
      </c>
      <c r="B11" s="712"/>
      <c r="C11" s="712" t="s">
        <v>458</v>
      </c>
      <c r="D11" s="712"/>
      <c r="E11" s="331" t="s">
        <v>465</v>
      </c>
      <c r="F11" s="1338"/>
      <c r="G11" s="1338"/>
      <c r="H11" s="1339"/>
    </row>
    <row r="12" spans="1:8" ht="31.5">
      <c r="A12" s="333" t="s">
        <v>466</v>
      </c>
      <c r="B12" s="712"/>
      <c r="C12" s="712" t="s">
        <v>467</v>
      </c>
      <c r="D12" s="712"/>
      <c r="E12" s="334" t="s">
        <v>468</v>
      </c>
      <c r="F12" s="1340" t="s">
        <v>285</v>
      </c>
      <c r="G12" s="1341"/>
      <c r="H12" s="1342"/>
    </row>
    <row r="13" spans="1:8">
      <c r="A13" s="335"/>
      <c r="B13" s="336"/>
      <c r="C13" s="336"/>
      <c r="D13" s="336"/>
      <c r="E13" s="336"/>
      <c r="F13" s="336"/>
      <c r="G13" s="336"/>
      <c r="H13" s="337"/>
    </row>
    <row r="14" spans="1:8">
      <c r="A14" s="338" t="s">
        <v>469</v>
      </c>
      <c r="B14" s="1343" t="s">
        <v>470</v>
      </c>
      <c r="C14" s="1344"/>
      <c r="D14" s="1345"/>
      <c r="E14" s="339" t="s">
        <v>471</v>
      </c>
      <c r="F14" s="1343" t="s">
        <v>901</v>
      </c>
      <c r="G14" s="1344"/>
      <c r="H14" s="1346"/>
    </row>
    <row r="15" spans="1:8" ht="15.75" customHeight="1">
      <c r="A15" s="338" t="s">
        <v>472</v>
      </c>
      <c r="B15" s="1348" t="s">
        <v>473</v>
      </c>
      <c r="C15" s="1349"/>
      <c r="D15" s="1350"/>
      <c r="E15" s="339" t="s">
        <v>474</v>
      </c>
      <c r="F15" s="1343" t="s">
        <v>901</v>
      </c>
      <c r="G15" s="1344"/>
      <c r="H15" s="1346"/>
    </row>
    <row r="16" spans="1:8">
      <c r="A16" s="329" t="s">
        <v>476</v>
      </c>
      <c r="B16" s="1343" t="s">
        <v>477</v>
      </c>
      <c r="C16" s="1344"/>
      <c r="D16" s="1345"/>
      <c r="E16" s="712" t="s">
        <v>476</v>
      </c>
      <c r="F16" s="1343" t="s">
        <v>477</v>
      </c>
      <c r="G16" s="1344"/>
      <c r="H16" s="1345"/>
    </row>
    <row r="17" spans="1:9">
      <c r="A17" s="329" t="s">
        <v>478</v>
      </c>
      <c r="B17" s="1343" t="s">
        <v>479</v>
      </c>
      <c r="C17" s="1344"/>
      <c r="D17" s="1345"/>
      <c r="E17" s="712"/>
      <c r="F17" s="1340"/>
      <c r="G17" s="1341"/>
      <c r="H17" s="1342"/>
    </row>
    <row r="18" spans="1:9">
      <c r="A18" s="329" t="s">
        <v>480</v>
      </c>
      <c r="B18" s="1343" t="s">
        <v>481</v>
      </c>
      <c r="C18" s="1344"/>
      <c r="D18" s="1344"/>
      <c r="E18" s="340"/>
      <c r="F18" s="340"/>
      <c r="G18" s="340"/>
      <c r="H18" s="341"/>
    </row>
    <row r="19" spans="1:9" ht="31.5">
      <c r="A19" s="342" t="s">
        <v>482</v>
      </c>
      <c r="B19" s="1351" t="s">
        <v>483</v>
      </c>
      <c r="C19" s="1352"/>
      <c r="D19" s="343" t="s">
        <v>484</v>
      </c>
      <c r="E19" s="343" t="s">
        <v>485</v>
      </c>
      <c r="F19" s="343" t="s">
        <v>159</v>
      </c>
      <c r="G19" s="343" t="s">
        <v>486</v>
      </c>
      <c r="H19" s="344" t="s">
        <v>487</v>
      </c>
    </row>
    <row r="20" spans="1:9" ht="49.9" customHeight="1">
      <c r="A20" s="345">
        <v>1</v>
      </c>
      <c r="B20" s="1353" t="s">
        <v>488</v>
      </c>
      <c r="C20" s="1353"/>
      <c r="D20" s="347" t="s">
        <v>489</v>
      </c>
      <c r="E20" s="347">
        <v>6471407</v>
      </c>
      <c r="F20" s="348">
        <v>0.02</v>
      </c>
      <c r="G20" s="349" t="s">
        <v>900</v>
      </c>
      <c r="H20" s="350">
        <f>+E20*2%</f>
        <v>129428.14</v>
      </c>
      <c r="I20" s="351"/>
    </row>
    <row r="21" spans="1:9" ht="21.95" customHeight="1">
      <c r="A21" s="352"/>
      <c r="B21" s="1347"/>
      <c r="C21" s="1347"/>
      <c r="D21" s="334"/>
      <c r="E21" s="334"/>
      <c r="F21" s="353"/>
      <c r="G21" s="353"/>
      <c r="H21" s="354"/>
    </row>
    <row r="22" spans="1:9" ht="21.95" customHeight="1">
      <c r="A22" s="352"/>
      <c r="B22" s="1347"/>
      <c r="C22" s="1347"/>
      <c r="D22" s="334"/>
      <c r="E22" s="334"/>
      <c r="F22" s="353"/>
      <c r="G22" s="353"/>
      <c r="H22" s="354"/>
    </row>
    <row r="23" spans="1:9" ht="21.95" customHeight="1">
      <c r="A23" s="352"/>
      <c r="B23" s="1347"/>
      <c r="C23" s="1347"/>
      <c r="D23" s="334"/>
      <c r="E23" s="334"/>
      <c r="F23" s="353"/>
      <c r="G23" s="353"/>
      <c r="H23" s="354"/>
    </row>
    <row r="24" spans="1:9" ht="21.95" customHeight="1">
      <c r="A24" s="352"/>
      <c r="B24" s="1347"/>
      <c r="C24" s="1347"/>
      <c r="D24" s="334"/>
      <c r="E24" s="334"/>
      <c r="F24" s="353"/>
      <c r="G24" s="353"/>
      <c r="H24" s="354"/>
    </row>
    <row r="25" spans="1:9" ht="21.95" customHeight="1">
      <c r="A25" s="352"/>
      <c r="B25" s="1347"/>
      <c r="C25" s="1347"/>
      <c r="D25" s="334"/>
      <c r="E25" s="334"/>
      <c r="F25" s="353"/>
      <c r="G25" s="353"/>
      <c r="H25" s="354"/>
    </row>
    <row r="26" spans="1:9">
      <c r="A26" s="352"/>
      <c r="B26" s="1347"/>
      <c r="C26" s="1347"/>
      <c r="D26" s="334"/>
      <c r="E26" s="334"/>
      <c r="F26" s="334"/>
      <c r="G26" s="334"/>
      <c r="H26" s="355"/>
    </row>
    <row r="27" spans="1:9">
      <c r="A27" s="352"/>
      <c r="B27" s="1361" t="s">
        <v>491</v>
      </c>
      <c r="C27" s="1361"/>
      <c r="D27" s="334"/>
      <c r="E27" s="334"/>
      <c r="F27" s="334"/>
      <c r="G27" s="334"/>
      <c r="H27" s="356"/>
    </row>
    <row r="28" spans="1:9">
      <c r="A28" s="352"/>
      <c r="B28" s="357" t="s">
        <v>492</v>
      </c>
      <c r="C28" s="358">
        <v>0.09</v>
      </c>
      <c r="D28" s="334"/>
      <c r="E28" s="334"/>
      <c r="F28" s="334"/>
      <c r="G28" s="334"/>
      <c r="H28" s="359">
        <f>+H20*9%</f>
        <v>11648.532599999999</v>
      </c>
    </row>
    <row r="29" spans="1:9">
      <c r="A29" s="352"/>
      <c r="B29" s="357" t="s">
        <v>493</v>
      </c>
      <c r="C29" s="358">
        <v>0.09</v>
      </c>
      <c r="D29" s="334"/>
      <c r="E29" s="334"/>
      <c r="F29" s="334"/>
      <c r="G29" s="334"/>
      <c r="H29" s="359">
        <f>+H20*9%</f>
        <v>11648.532599999999</v>
      </c>
    </row>
    <row r="30" spans="1:9">
      <c r="A30" s="352"/>
      <c r="B30" s="357" t="s">
        <v>494</v>
      </c>
      <c r="C30" s="358">
        <v>0.18</v>
      </c>
      <c r="D30" s="334"/>
      <c r="E30" s="334"/>
      <c r="F30" s="334"/>
      <c r="G30" s="334"/>
      <c r="H30" s="359">
        <v>0</v>
      </c>
    </row>
    <row r="31" spans="1:9">
      <c r="A31" s="352"/>
      <c r="B31" s="1340"/>
      <c r="C31" s="1362"/>
      <c r="D31" s="334"/>
      <c r="E31" s="334"/>
      <c r="F31" s="334"/>
      <c r="G31" s="334"/>
      <c r="H31" s="356"/>
    </row>
    <row r="32" spans="1:9">
      <c r="A32" s="352"/>
      <c r="B32" s="1363" t="s">
        <v>166</v>
      </c>
      <c r="C32" s="1363"/>
      <c r="D32" s="334"/>
      <c r="E32" s="334"/>
      <c r="F32" s="334"/>
      <c r="G32" s="334"/>
      <c r="H32" s="360">
        <f>+H20+H28+H29</f>
        <v>152725.2052</v>
      </c>
    </row>
    <row r="33" spans="1:8">
      <c r="A33" s="1354" t="s">
        <v>902</v>
      </c>
      <c r="B33" s="1355"/>
      <c r="C33" s="1355"/>
      <c r="D33" s="1355"/>
      <c r="E33" s="1355"/>
      <c r="F33" s="1355"/>
      <c r="G33" s="1355"/>
      <c r="H33" s="1356"/>
    </row>
    <row r="34" spans="1:8">
      <c r="A34" s="361"/>
      <c r="B34" s="362"/>
      <c r="C34" s="362"/>
      <c r="D34" s="1357" t="s">
        <v>496</v>
      </c>
      <c r="E34" s="1357"/>
      <c r="F34" s="1357"/>
      <c r="G34" s="1357"/>
      <c r="H34" s="1358"/>
    </row>
    <row r="35" spans="1:8">
      <c r="A35" s="579"/>
      <c r="B35" s="580"/>
      <c r="C35" s="580"/>
      <c r="D35" s="581"/>
      <c r="E35" s="581"/>
      <c r="F35" s="581"/>
      <c r="G35" s="581"/>
      <c r="H35" s="582"/>
    </row>
    <row r="36" spans="1:8">
      <c r="A36" s="579"/>
      <c r="B36" s="580"/>
      <c r="C36" s="580"/>
      <c r="D36" s="581"/>
      <c r="E36" s="581"/>
      <c r="F36" s="581"/>
      <c r="G36" s="581"/>
      <c r="H36" s="582"/>
    </row>
    <row r="37" spans="1:8">
      <c r="A37" s="579"/>
      <c r="B37" s="580"/>
      <c r="C37" s="580"/>
      <c r="D37" s="581"/>
      <c r="E37" s="581"/>
      <c r="F37" s="581"/>
      <c r="G37" s="581"/>
      <c r="H37" s="582"/>
    </row>
    <row r="38" spans="1:8" ht="16.5" thickBot="1">
      <c r="A38" s="363"/>
      <c r="B38" s="364"/>
      <c r="C38" s="364"/>
      <c r="D38" s="1359" t="s">
        <v>329</v>
      </c>
      <c r="E38" s="1359"/>
      <c r="F38" s="1359"/>
      <c r="G38" s="1359"/>
      <c r="H38" s="1360"/>
    </row>
  </sheetData>
  <mergeCells count="33">
    <mergeCell ref="A8:H8"/>
    <mergeCell ref="A3:H3"/>
    <mergeCell ref="A4:H4"/>
    <mergeCell ref="A5:H5"/>
    <mergeCell ref="A6:H6"/>
    <mergeCell ref="A7:H7"/>
    <mergeCell ref="F9:H9"/>
    <mergeCell ref="F10:G10"/>
    <mergeCell ref="F11:H11"/>
    <mergeCell ref="F12:H12"/>
    <mergeCell ref="B14:D14"/>
    <mergeCell ref="F14:H14"/>
    <mergeCell ref="B23:C23"/>
    <mergeCell ref="B15:D15"/>
    <mergeCell ref="F15:H15"/>
    <mergeCell ref="B16:D16"/>
    <mergeCell ref="F16:H16"/>
    <mergeCell ref="B17:D17"/>
    <mergeCell ref="F17:H17"/>
    <mergeCell ref="B18:D18"/>
    <mergeCell ref="B19:C19"/>
    <mergeCell ref="B20:C20"/>
    <mergeCell ref="B21:C21"/>
    <mergeCell ref="B22:C22"/>
    <mergeCell ref="A33:H33"/>
    <mergeCell ref="D34:H34"/>
    <mergeCell ref="D38:H38"/>
    <mergeCell ref="B24:C24"/>
    <mergeCell ref="B25:C25"/>
    <mergeCell ref="B26:C26"/>
    <mergeCell ref="B27:C27"/>
    <mergeCell ref="B31:C31"/>
    <mergeCell ref="B32:C32"/>
  </mergeCells>
  <pageMargins left="0.39370078740157483" right="0.19685039370078741" top="1.3779527559055118" bottom="0.74803149606299213" header="0.31496062992125984" footer="0.31496062992125984"/>
  <pageSetup paperSize="9" scale="90" orientation="portrait" r:id="rId1"/>
  <colBreaks count="1" manualBreakCount="1">
    <brk id="8" max="1048575" man="1"/>
  </colBreaks>
</worksheet>
</file>

<file path=xl/worksheets/sheet83.xml><?xml version="1.0" encoding="utf-8"?>
<worksheet xmlns="http://schemas.openxmlformats.org/spreadsheetml/2006/main" xmlns:r="http://schemas.openxmlformats.org/officeDocument/2006/relationships">
  <dimension ref="A1:L41"/>
  <sheetViews>
    <sheetView view="pageBreakPreview" zoomScale="60" workbookViewId="0">
      <selection activeCell="C55" sqref="C55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33.7109375" customWidth="1"/>
    <col min="6" max="6" width="44.28515625" customWidth="1"/>
    <col min="7" max="7" width="6.28515625" customWidth="1"/>
    <col min="12" max="12" width="9.7109375" bestFit="1" customWidth="1"/>
    <col min="22" max="22" width="13.42578125" bestFit="1" customWidth="1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894</v>
      </c>
      <c r="B4" s="40"/>
      <c r="C4" s="40"/>
      <c r="D4" s="41"/>
      <c r="E4" s="41"/>
      <c r="F4" s="494" t="s">
        <v>904</v>
      </c>
    </row>
    <row r="5" spans="1:6" ht="24" thickBot="1">
      <c r="A5" s="39"/>
      <c r="B5" s="4"/>
      <c r="C5" s="4"/>
      <c r="D5" s="4"/>
      <c r="E5" s="4"/>
      <c r="F5" s="71" t="s">
        <v>1043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264</v>
      </c>
      <c r="B9" s="1068"/>
      <c r="C9" s="1069"/>
      <c r="D9" s="8"/>
      <c r="E9" s="1067" t="s">
        <v>654</v>
      </c>
      <c r="F9" s="1069"/>
    </row>
    <row r="10" spans="1:6" ht="23.25">
      <c r="A10" s="1070" t="s">
        <v>889</v>
      </c>
      <c r="B10" s="1071"/>
      <c r="C10" s="1072"/>
      <c r="D10" s="7"/>
      <c r="E10" s="1073" t="s">
        <v>896</v>
      </c>
      <c r="F10" s="1074"/>
    </row>
    <row r="11" spans="1:6" ht="23.25">
      <c r="A11" s="1070" t="s">
        <v>499</v>
      </c>
      <c r="B11" s="1071"/>
      <c r="C11" s="1072"/>
      <c r="D11" s="7"/>
      <c r="E11" s="1073" t="s">
        <v>659</v>
      </c>
      <c r="F11" s="1074"/>
    </row>
    <row r="12" spans="1:6" ht="23.25">
      <c r="A12" s="713" t="s">
        <v>498</v>
      </c>
      <c r="B12" s="714"/>
      <c r="C12" s="715"/>
      <c r="D12" s="7"/>
      <c r="E12" s="716" t="s">
        <v>656</v>
      </c>
      <c r="F12" s="717"/>
    </row>
    <row r="13" spans="1:6" ht="23.25">
      <c r="A13" s="1070" t="s">
        <v>14</v>
      </c>
      <c r="B13" s="1071"/>
      <c r="C13" s="1072"/>
      <c r="D13" s="7"/>
      <c r="E13" s="716"/>
      <c r="F13" s="717"/>
    </row>
    <row r="14" spans="1:6" s="1" customFormat="1" ht="23.25">
      <c r="A14" s="1070" t="s">
        <v>890</v>
      </c>
      <c r="B14" s="1071"/>
      <c r="C14" s="1072"/>
      <c r="D14" s="9"/>
      <c r="E14" s="1073" t="s">
        <v>657</v>
      </c>
      <c r="F14" s="1074"/>
    </row>
    <row r="15" spans="1:6" s="1" customFormat="1" ht="23.25">
      <c r="A15" s="713" t="s">
        <v>500</v>
      </c>
      <c r="B15" s="714"/>
      <c r="C15" s="715"/>
      <c r="D15" s="9"/>
      <c r="E15" s="1073"/>
      <c r="F15" s="1074"/>
    </row>
    <row r="16" spans="1:6" s="1" customFormat="1" ht="24" thickBot="1">
      <c r="A16" s="713" t="s">
        <v>89</v>
      </c>
      <c r="B16" s="714"/>
      <c r="C16" s="715"/>
      <c r="D16" s="9"/>
      <c r="E16" s="1230"/>
      <c r="F16" s="1231"/>
    </row>
    <row r="17" spans="1:12" ht="24" thickBot="1">
      <c r="A17" s="1077" t="s">
        <v>501</v>
      </c>
      <c r="B17" s="1078"/>
      <c r="C17" s="1079"/>
      <c r="D17" s="10"/>
      <c r="E17" s="1077" t="s">
        <v>501</v>
      </c>
      <c r="F17" s="1079"/>
    </row>
    <row r="18" spans="1:12" ht="3.4" customHeight="1">
      <c r="A18" s="60"/>
      <c r="B18" s="61"/>
      <c r="C18" s="61"/>
      <c r="D18" s="61"/>
      <c r="E18" s="61"/>
      <c r="F18" s="62"/>
    </row>
    <row r="19" spans="1:12" ht="42" customHeight="1">
      <c r="A19" s="63" t="s">
        <v>8</v>
      </c>
      <c r="B19" s="14" t="s">
        <v>9</v>
      </c>
      <c r="C19" s="14" t="s">
        <v>25</v>
      </c>
      <c r="D19" s="1058" t="s">
        <v>28</v>
      </c>
      <c r="E19" s="1058"/>
      <c r="F19" s="64" t="s">
        <v>10</v>
      </c>
    </row>
    <row r="20" spans="1:12" ht="52.9" customHeight="1">
      <c r="A20" s="65">
        <v>1</v>
      </c>
      <c r="B20" s="74" t="s">
        <v>906</v>
      </c>
      <c r="C20" s="133" t="s">
        <v>907</v>
      </c>
      <c r="D20" s="1089" t="s">
        <v>1039</v>
      </c>
      <c r="E20" s="1089"/>
      <c r="F20" s="75" t="s">
        <v>1040</v>
      </c>
      <c r="G20" s="2"/>
    </row>
    <row r="21" spans="1:12" ht="43.5" customHeight="1">
      <c r="A21" s="1081"/>
      <c r="B21" s="1053"/>
      <c r="C21" s="1054"/>
      <c r="D21" s="1433" t="s">
        <v>665</v>
      </c>
      <c r="E21" s="1434"/>
      <c r="F21" s="68">
        <f>8035000*2.75%</f>
        <v>220962.5</v>
      </c>
    </row>
    <row r="22" spans="1:12" ht="47.65" customHeight="1">
      <c r="A22" s="720"/>
      <c r="B22" s="718"/>
      <c r="C22" s="719"/>
      <c r="D22" s="1431" t="s">
        <v>1042</v>
      </c>
      <c r="E22" s="1432"/>
      <c r="F22" s="68">
        <f>8035000*0.25%</f>
        <v>20087.5</v>
      </c>
    </row>
    <row r="23" spans="1:12" ht="47.65" customHeight="1">
      <c r="A23" s="720"/>
      <c r="B23" s="718"/>
      <c r="C23" s="719"/>
      <c r="D23" s="1040" t="s">
        <v>13</v>
      </c>
      <c r="E23" s="1041"/>
      <c r="F23" s="68">
        <f>+F21+F22</f>
        <v>241050</v>
      </c>
    </row>
    <row r="24" spans="1:12" ht="48.6" customHeight="1">
      <c r="A24" s="1081"/>
      <c r="B24" s="1053"/>
      <c r="C24" s="1054"/>
      <c r="D24" s="1045" t="s">
        <v>26</v>
      </c>
      <c r="E24" s="1046"/>
      <c r="F24" s="69"/>
      <c r="L24" s="123"/>
    </row>
    <row r="25" spans="1:12" ht="25.9" customHeight="1">
      <c r="A25" s="1081"/>
      <c r="B25" s="1053"/>
      <c r="C25" s="1054"/>
      <c r="D25" s="1043" t="s">
        <v>11</v>
      </c>
      <c r="E25" s="1044"/>
      <c r="F25" s="68">
        <f>+F23*9%</f>
        <v>21694.5</v>
      </c>
    </row>
    <row r="26" spans="1:12" ht="25.9" customHeight="1">
      <c r="A26" s="1081"/>
      <c r="B26" s="1053"/>
      <c r="C26" s="1054"/>
      <c r="D26" s="1043" t="s">
        <v>12</v>
      </c>
      <c r="E26" s="1044"/>
      <c r="F26" s="68">
        <f>+F23*9%</f>
        <v>21694.5</v>
      </c>
    </row>
    <row r="27" spans="1:12" ht="25.9" customHeight="1">
      <c r="A27" s="1081" t="s">
        <v>198</v>
      </c>
      <c r="B27" s="1053"/>
      <c r="C27" s="1054"/>
      <c r="D27" s="1043" t="s">
        <v>27</v>
      </c>
      <c r="E27" s="1044"/>
      <c r="F27" s="68" t="s">
        <v>102</v>
      </c>
    </row>
    <row r="28" spans="1:12" ht="52.9" customHeight="1" thickBot="1">
      <c r="A28" s="1082"/>
      <c r="B28" s="1083"/>
      <c r="C28" s="1084"/>
      <c r="D28" s="1085" t="s">
        <v>13</v>
      </c>
      <c r="E28" s="1086"/>
      <c r="F28" s="77">
        <f>+F23+F25+F26</f>
        <v>284439</v>
      </c>
    </row>
    <row r="29" spans="1:12" ht="28.5" customHeight="1">
      <c r="A29" s="1087" t="s">
        <v>1041</v>
      </c>
      <c r="B29" s="1087"/>
      <c r="C29" s="1087"/>
      <c r="D29" s="1087"/>
      <c r="E29" s="1087"/>
      <c r="F29" s="1087"/>
    </row>
    <row r="30" spans="1:12" ht="16.5" customHeight="1">
      <c r="A30" s="11"/>
      <c r="B30" s="11"/>
      <c r="C30" s="11"/>
      <c r="D30" s="12"/>
      <c r="E30" s="12"/>
      <c r="F30" s="13" t="s">
        <v>22</v>
      </c>
    </row>
    <row r="31" spans="1:12" ht="23.25">
      <c r="A31" s="78" t="s">
        <v>15</v>
      </c>
      <c r="B31" s="78"/>
      <c r="C31" s="78"/>
      <c r="D31" s="78"/>
      <c r="E31" s="78"/>
      <c r="F31" s="78"/>
    </row>
    <row r="32" spans="1:12" ht="18.75" customHeight="1">
      <c r="A32" s="78" t="s">
        <v>265</v>
      </c>
      <c r="B32" s="78"/>
      <c r="C32" s="78"/>
      <c r="D32" s="78"/>
    </row>
    <row r="33" spans="1:6" ht="18.75" customHeight="1">
      <c r="A33" s="78" t="s">
        <v>18</v>
      </c>
      <c r="B33" s="78"/>
      <c r="C33" s="78"/>
      <c r="D33" s="78"/>
    </row>
    <row r="34" spans="1:6" ht="23.25">
      <c r="A34" s="78" t="s">
        <v>16</v>
      </c>
      <c r="B34" s="78"/>
      <c r="C34" s="78"/>
      <c r="D34" s="78"/>
      <c r="E34" s="1090" t="s">
        <v>20</v>
      </c>
      <c r="F34" s="1090"/>
    </row>
    <row r="35" spans="1:6" ht="23.25">
      <c r="A35" s="78" t="s">
        <v>19</v>
      </c>
      <c r="B35" s="78"/>
      <c r="C35" s="78"/>
      <c r="D35" s="78"/>
      <c r="E35" s="1091" t="s">
        <v>266</v>
      </c>
      <c r="F35" s="1091"/>
    </row>
    <row r="36" spans="1:6" ht="23.25">
      <c r="A36" s="78"/>
      <c r="B36" s="78"/>
      <c r="C36" s="78"/>
      <c r="D36" s="78"/>
      <c r="E36" s="78"/>
      <c r="F36" s="78"/>
    </row>
    <row r="37" spans="1:6" ht="23.25">
      <c r="A37" s="78" t="s">
        <v>229</v>
      </c>
      <c r="B37" s="78"/>
      <c r="C37" s="78"/>
      <c r="D37" s="78"/>
      <c r="E37" s="1090" t="s">
        <v>267</v>
      </c>
      <c r="F37" s="1090"/>
    </row>
    <row r="38" spans="1:6" ht="23.25">
      <c r="A38" s="78"/>
      <c r="B38" s="78" t="s">
        <v>228</v>
      </c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78"/>
      <c r="F39" s="78"/>
    </row>
    <row r="40" spans="1:6" ht="23.25">
      <c r="A40" s="78"/>
      <c r="B40" s="78"/>
      <c r="C40" s="78"/>
      <c r="D40" s="78"/>
      <c r="E40" s="78"/>
      <c r="F40" s="78"/>
    </row>
    <row r="41" spans="1:6" ht="23.25">
      <c r="A41" s="78"/>
      <c r="B41" s="78"/>
      <c r="C41" s="78"/>
      <c r="D41" s="78"/>
      <c r="E41" s="1090" t="s">
        <v>24</v>
      </c>
      <c r="F41" s="1090"/>
    </row>
  </sheetData>
  <mergeCells count="35">
    <mergeCell ref="E37:F37"/>
    <mergeCell ref="E41:F41"/>
    <mergeCell ref="A27:C28"/>
    <mergeCell ref="D27:E27"/>
    <mergeCell ref="D28:E28"/>
    <mergeCell ref="A29:F29"/>
    <mergeCell ref="E34:F34"/>
    <mergeCell ref="E35:F35"/>
    <mergeCell ref="A21:C21"/>
    <mergeCell ref="D21:E21"/>
    <mergeCell ref="D22:E22"/>
    <mergeCell ref="D23:E23"/>
    <mergeCell ref="A24:C26"/>
    <mergeCell ref="D24:E24"/>
    <mergeCell ref="D25:E25"/>
    <mergeCell ref="D26:E26"/>
    <mergeCell ref="D20:E20"/>
    <mergeCell ref="A10:C10"/>
    <mergeCell ref="E10:F10"/>
    <mergeCell ref="A11:C11"/>
    <mergeCell ref="E11:F11"/>
    <mergeCell ref="A13:C13"/>
    <mergeCell ref="A14:C14"/>
    <mergeCell ref="E14:F14"/>
    <mergeCell ref="E15:F15"/>
    <mergeCell ref="E16:F16"/>
    <mergeCell ref="A17:C17"/>
    <mergeCell ref="E17:F17"/>
    <mergeCell ref="D19:E19"/>
    <mergeCell ref="A2:F2"/>
    <mergeCell ref="A7:C7"/>
    <mergeCell ref="E7:F7"/>
    <mergeCell ref="E8:F8"/>
    <mergeCell ref="A9:C9"/>
    <mergeCell ref="E9:F9"/>
  </mergeCells>
  <hyperlinks>
    <hyperlink ref="B38" r:id="rId1" display="sanjit.sharma@sarestates.in"/>
  </hyperlinks>
  <pageMargins left="0.29527559055118113" right="0.19685039370078741" top="1.2598425196850394" bottom="0.74803149606299213" header="0.31496062992125984" footer="0.31496062992125984"/>
  <pageSetup paperSize="9" scale="62" orientation="portrait" r:id="rId2"/>
</worksheet>
</file>

<file path=xl/worksheets/sheet84.xml><?xml version="1.0" encoding="utf-8"?>
<worksheet xmlns="http://schemas.openxmlformats.org/spreadsheetml/2006/main" xmlns:r="http://schemas.openxmlformats.org/officeDocument/2006/relationships">
  <dimension ref="A1:L41"/>
  <sheetViews>
    <sheetView workbookViewId="0">
      <selection activeCell="A2" sqref="A2:F2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33.7109375" customWidth="1"/>
    <col min="6" max="6" width="44.28515625" customWidth="1"/>
    <col min="7" max="7" width="6.28515625" customWidth="1"/>
    <col min="12" max="12" width="9.7109375" bestFit="1" customWidth="1"/>
    <col min="22" max="22" width="13.42578125" bestFit="1" customWidth="1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894</v>
      </c>
      <c r="B4" s="40"/>
      <c r="C4" s="40"/>
      <c r="D4" s="41"/>
      <c r="E4" s="41"/>
      <c r="F4" s="494" t="s">
        <v>908</v>
      </c>
    </row>
    <row r="5" spans="1:6" ht="24" thickBot="1">
      <c r="A5" s="39"/>
      <c r="B5" s="4"/>
      <c r="C5" s="4"/>
      <c r="D5" s="4"/>
      <c r="E5" s="4"/>
      <c r="F5" s="71" t="s">
        <v>905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264</v>
      </c>
      <c r="B9" s="1068"/>
      <c r="C9" s="1069"/>
      <c r="D9" s="8"/>
      <c r="E9" s="1067" t="s">
        <v>654</v>
      </c>
      <c r="F9" s="1069"/>
    </row>
    <row r="10" spans="1:6" ht="23.25">
      <c r="A10" s="1070" t="s">
        <v>889</v>
      </c>
      <c r="B10" s="1071"/>
      <c r="C10" s="1072"/>
      <c r="D10" s="7"/>
      <c r="E10" s="1073" t="s">
        <v>896</v>
      </c>
      <c r="F10" s="1074"/>
    </row>
    <row r="11" spans="1:6" ht="23.25">
      <c r="A11" s="1070" t="s">
        <v>499</v>
      </c>
      <c r="B11" s="1071"/>
      <c r="C11" s="1072"/>
      <c r="D11" s="7"/>
      <c r="E11" s="1073" t="s">
        <v>659</v>
      </c>
      <c r="F11" s="1074"/>
    </row>
    <row r="12" spans="1:6" ht="23.25">
      <c r="A12" s="713" t="s">
        <v>498</v>
      </c>
      <c r="B12" s="714"/>
      <c r="C12" s="715"/>
      <c r="D12" s="7"/>
      <c r="E12" s="716" t="s">
        <v>656</v>
      </c>
      <c r="F12" s="717"/>
    </row>
    <row r="13" spans="1:6" ht="23.25">
      <c r="A13" s="1070" t="s">
        <v>14</v>
      </c>
      <c r="B13" s="1071"/>
      <c r="C13" s="1072"/>
      <c r="D13" s="7"/>
      <c r="E13" s="716"/>
      <c r="F13" s="717"/>
    </row>
    <row r="14" spans="1:6" s="1" customFormat="1" ht="23.25">
      <c r="A14" s="1070" t="s">
        <v>890</v>
      </c>
      <c r="B14" s="1071"/>
      <c r="C14" s="1072"/>
      <c r="D14" s="9"/>
      <c r="E14" s="1073" t="s">
        <v>657</v>
      </c>
      <c r="F14" s="1074"/>
    </row>
    <row r="15" spans="1:6" s="1" customFormat="1" ht="23.25">
      <c r="A15" s="713" t="s">
        <v>500</v>
      </c>
      <c r="B15" s="714"/>
      <c r="C15" s="715"/>
      <c r="D15" s="9"/>
      <c r="E15" s="1073"/>
      <c r="F15" s="1074"/>
    </row>
    <row r="16" spans="1:6" s="1" customFormat="1" ht="24" thickBot="1">
      <c r="A16" s="713" t="s">
        <v>89</v>
      </c>
      <c r="B16" s="714"/>
      <c r="C16" s="715"/>
      <c r="D16" s="9"/>
      <c r="E16" s="1230"/>
      <c r="F16" s="1231"/>
    </row>
    <row r="17" spans="1:12" ht="24" thickBot="1">
      <c r="A17" s="1077" t="s">
        <v>501</v>
      </c>
      <c r="B17" s="1078"/>
      <c r="C17" s="1079"/>
      <c r="D17" s="10"/>
      <c r="E17" s="1077" t="s">
        <v>501</v>
      </c>
      <c r="F17" s="1079"/>
    </row>
    <row r="18" spans="1:12" ht="3.4" customHeight="1">
      <c r="A18" s="60"/>
      <c r="B18" s="61"/>
      <c r="C18" s="61"/>
      <c r="D18" s="61"/>
      <c r="E18" s="61"/>
      <c r="F18" s="62"/>
    </row>
    <row r="19" spans="1:12" ht="42" customHeight="1">
      <c r="A19" s="63" t="s">
        <v>8</v>
      </c>
      <c r="B19" s="14" t="s">
        <v>9</v>
      </c>
      <c r="C19" s="14" t="s">
        <v>25</v>
      </c>
      <c r="D19" s="1058" t="s">
        <v>28</v>
      </c>
      <c r="E19" s="1058"/>
      <c r="F19" s="64" t="s">
        <v>10</v>
      </c>
    </row>
    <row r="20" spans="1:12" ht="52.9" customHeight="1">
      <c r="A20" s="65">
        <v>1</v>
      </c>
      <c r="B20" s="74" t="s">
        <v>909</v>
      </c>
      <c r="C20" s="133" t="s">
        <v>910</v>
      </c>
      <c r="D20" s="1089" t="s">
        <v>911</v>
      </c>
      <c r="E20" s="1089"/>
      <c r="F20" s="75" t="s">
        <v>912</v>
      </c>
      <c r="G20" s="2"/>
    </row>
    <row r="21" spans="1:12" ht="43.5" customHeight="1">
      <c r="A21" s="1081"/>
      <c r="B21" s="1053"/>
      <c r="C21" s="1054"/>
      <c r="D21" s="1040" t="s">
        <v>665</v>
      </c>
      <c r="E21" s="1041"/>
      <c r="F21" s="68">
        <f>7967000*2.75%+0.5</f>
        <v>219093</v>
      </c>
    </row>
    <row r="22" spans="1:12" ht="47.65" customHeight="1">
      <c r="A22" s="720"/>
      <c r="B22" s="718"/>
      <c r="C22" s="719"/>
      <c r="D22" s="1431" t="s">
        <v>914</v>
      </c>
      <c r="E22" s="1432"/>
      <c r="F22" s="68">
        <v>0</v>
      </c>
    </row>
    <row r="23" spans="1:12" ht="47.65" customHeight="1">
      <c r="A23" s="720"/>
      <c r="B23" s="718"/>
      <c r="C23" s="719"/>
      <c r="D23" s="1040" t="s">
        <v>13</v>
      </c>
      <c r="E23" s="1041"/>
      <c r="F23" s="68">
        <f>+F21+F22</f>
        <v>219093</v>
      </c>
    </row>
    <row r="24" spans="1:12" ht="48.6" customHeight="1">
      <c r="A24" s="1081"/>
      <c r="B24" s="1053"/>
      <c r="C24" s="1054"/>
      <c r="D24" s="1045" t="s">
        <v>26</v>
      </c>
      <c r="E24" s="1046"/>
      <c r="F24" s="69"/>
      <c r="L24" s="123"/>
    </row>
    <row r="25" spans="1:12" ht="25.9" customHeight="1">
      <c r="A25" s="1081"/>
      <c r="B25" s="1053"/>
      <c r="C25" s="1054"/>
      <c r="D25" s="1043" t="s">
        <v>11</v>
      </c>
      <c r="E25" s="1044"/>
      <c r="F25" s="68">
        <f>+F23*9%-0.37</f>
        <v>19718</v>
      </c>
    </row>
    <row r="26" spans="1:12" ht="25.9" customHeight="1">
      <c r="A26" s="1081"/>
      <c r="B26" s="1053"/>
      <c r="C26" s="1054"/>
      <c r="D26" s="1043" t="s">
        <v>12</v>
      </c>
      <c r="E26" s="1044"/>
      <c r="F26" s="68">
        <f>+F23*9%-0.37</f>
        <v>19718</v>
      </c>
    </row>
    <row r="27" spans="1:12" ht="25.9" customHeight="1">
      <c r="A27" s="1081" t="s">
        <v>198</v>
      </c>
      <c r="B27" s="1053"/>
      <c r="C27" s="1054"/>
      <c r="D27" s="1043" t="s">
        <v>27</v>
      </c>
      <c r="E27" s="1044"/>
      <c r="F27" s="68" t="s">
        <v>102</v>
      </c>
    </row>
    <row r="28" spans="1:12" ht="52.9" customHeight="1" thickBot="1">
      <c r="A28" s="1082"/>
      <c r="B28" s="1083"/>
      <c r="C28" s="1084"/>
      <c r="D28" s="1085" t="s">
        <v>13</v>
      </c>
      <c r="E28" s="1086"/>
      <c r="F28" s="77">
        <f>+F23+F25+F26</f>
        <v>258529</v>
      </c>
    </row>
    <row r="29" spans="1:12" ht="28.5" customHeight="1">
      <c r="A29" s="1087" t="s">
        <v>913</v>
      </c>
      <c r="B29" s="1087"/>
      <c r="C29" s="1087"/>
      <c r="D29" s="1087"/>
      <c r="E29" s="1087"/>
      <c r="F29" s="1087"/>
    </row>
    <row r="30" spans="1:12" ht="16.5" customHeight="1">
      <c r="A30" s="11"/>
      <c r="B30" s="11"/>
      <c r="C30" s="11"/>
      <c r="D30" s="12"/>
      <c r="E30" s="12"/>
      <c r="F30" s="13" t="s">
        <v>22</v>
      </c>
    </row>
    <row r="31" spans="1:12" ht="23.25">
      <c r="A31" s="78" t="s">
        <v>15</v>
      </c>
      <c r="B31" s="78"/>
      <c r="C31" s="78"/>
      <c r="D31" s="78"/>
      <c r="E31" s="78"/>
      <c r="F31" s="78"/>
    </row>
    <row r="32" spans="1:12" ht="18.75" customHeight="1">
      <c r="A32" s="78" t="s">
        <v>265</v>
      </c>
      <c r="B32" s="78"/>
      <c r="C32" s="78"/>
      <c r="D32" s="78"/>
    </row>
    <row r="33" spans="1:6" ht="18.75" customHeight="1">
      <c r="A33" s="78" t="s">
        <v>18</v>
      </c>
      <c r="B33" s="78"/>
      <c r="C33" s="78"/>
      <c r="D33" s="78"/>
    </row>
    <row r="34" spans="1:6" ht="23.25">
      <c r="A34" s="78" t="s">
        <v>16</v>
      </c>
      <c r="B34" s="78"/>
      <c r="C34" s="78"/>
      <c r="D34" s="78"/>
      <c r="E34" s="1090" t="s">
        <v>20</v>
      </c>
      <c r="F34" s="1090"/>
    </row>
    <row r="35" spans="1:6" ht="23.25">
      <c r="A35" s="78" t="s">
        <v>19</v>
      </c>
      <c r="B35" s="78"/>
      <c r="C35" s="78"/>
      <c r="D35" s="78"/>
      <c r="E35" s="1091" t="s">
        <v>266</v>
      </c>
      <c r="F35" s="1091"/>
    </row>
    <row r="36" spans="1:6" ht="23.25">
      <c r="A36" s="78"/>
      <c r="B36" s="78"/>
      <c r="C36" s="78"/>
      <c r="D36" s="78"/>
      <c r="E36" s="78"/>
      <c r="F36" s="78"/>
    </row>
    <row r="37" spans="1:6" ht="23.25">
      <c r="A37" s="78" t="s">
        <v>229</v>
      </c>
      <c r="B37" s="78"/>
      <c r="C37" s="78"/>
      <c r="D37" s="78"/>
      <c r="E37" s="1090" t="s">
        <v>267</v>
      </c>
      <c r="F37" s="1090"/>
    </row>
    <row r="38" spans="1:6" ht="23.25">
      <c r="A38" s="78"/>
      <c r="B38" s="78" t="s">
        <v>228</v>
      </c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78"/>
      <c r="F39" s="78"/>
    </row>
    <row r="40" spans="1:6" ht="23.25">
      <c r="A40" s="78"/>
      <c r="B40" s="78"/>
      <c r="C40" s="78"/>
      <c r="D40" s="78"/>
      <c r="E40" s="78"/>
      <c r="F40" s="78"/>
    </row>
    <row r="41" spans="1:6" ht="23.25">
      <c r="A41" s="78"/>
      <c r="B41" s="78"/>
      <c r="C41" s="78"/>
      <c r="D41" s="78"/>
      <c r="E41" s="1090" t="s">
        <v>24</v>
      </c>
      <c r="F41" s="1090"/>
    </row>
  </sheetData>
  <mergeCells count="35">
    <mergeCell ref="E37:F37"/>
    <mergeCell ref="E41:F41"/>
    <mergeCell ref="A27:C28"/>
    <mergeCell ref="D27:E27"/>
    <mergeCell ref="D28:E28"/>
    <mergeCell ref="A29:F29"/>
    <mergeCell ref="E34:F34"/>
    <mergeCell ref="E35:F35"/>
    <mergeCell ref="A21:C21"/>
    <mergeCell ref="D21:E21"/>
    <mergeCell ref="D22:E22"/>
    <mergeCell ref="D23:E23"/>
    <mergeCell ref="A24:C26"/>
    <mergeCell ref="D24:E24"/>
    <mergeCell ref="D25:E25"/>
    <mergeCell ref="D26:E26"/>
    <mergeCell ref="D20:E20"/>
    <mergeCell ref="A10:C10"/>
    <mergeCell ref="E10:F10"/>
    <mergeCell ref="A11:C11"/>
    <mergeCell ref="E11:F11"/>
    <mergeCell ref="A13:C13"/>
    <mergeCell ref="A14:C14"/>
    <mergeCell ref="E14:F14"/>
    <mergeCell ref="E15:F15"/>
    <mergeCell ref="E16:F16"/>
    <mergeCell ref="A17:C17"/>
    <mergeCell ref="E17:F17"/>
    <mergeCell ref="D19:E19"/>
    <mergeCell ref="A2:F2"/>
    <mergeCell ref="A7:C7"/>
    <mergeCell ref="E7:F7"/>
    <mergeCell ref="E8:F8"/>
    <mergeCell ref="A9:C9"/>
    <mergeCell ref="E9:F9"/>
  </mergeCells>
  <hyperlinks>
    <hyperlink ref="B38" r:id="rId1" display="sanjit.sharma@sarestates.in"/>
  </hyperlinks>
  <pageMargins left="0.7" right="0.7" top="0.75" bottom="0.75" header="0.3" footer="0.3"/>
  <pageSetup scale="57" orientation="portrait" r:id="rId2"/>
</worksheet>
</file>

<file path=xl/worksheets/sheet85.xml><?xml version="1.0" encoding="utf-8"?>
<worksheet xmlns="http://schemas.openxmlformats.org/spreadsheetml/2006/main" xmlns:r="http://schemas.openxmlformats.org/officeDocument/2006/relationships">
  <dimension ref="B2:W51"/>
  <sheetViews>
    <sheetView view="pageBreakPreview" zoomScale="60" workbookViewId="0">
      <selection sqref="A1:XFD1048576"/>
    </sheetView>
  </sheetViews>
  <sheetFormatPr defaultRowHeight="15"/>
  <cols>
    <col min="1" max="1" width="1.140625" customWidth="1"/>
    <col min="2" max="2" width="12" customWidth="1"/>
    <col min="9" max="9" width="12.42578125" customWidth="1"/>
    <col min="10" max="10" width="13.5703125" style="217" customWidth="1"/>
    <col min="11" max="11" width="11.140625" customWidth="1"/>
    <col min="12" max="12" width="10.5703125" customWidth="1"/>
    <col min="13" max="13" width="8.140625" customWidth="1"/>
    <col min="14" max="14" width="0.140625" customWidth="1"/>
  </cols>
  <sheetData>
    <row r="2" spans="2:13" ht="15.75" thickBot="1">
      <c r="B2" s="1169"/>
      <c r="C2" s="1169"/>
      <c r="D2" s="1169"/>
      <c r="E2" s="1169"/>
      <c r="F2" s="1169"/>
      <c r="G2" s="1169"/>
      <c r="H2" s="1169"/>
      <c r="I2" s="1169"/>
      <c r="J2" s="1169"/>
      <c r="K2" s="1169"/>
      <c r="L2" s="1169"/>
    </row>
    <row r="3" spans="2:13" ht="21" thickBot="1">
      <c r="B3" s="1306" t="s">
        <v>360</v>
      </c>
      <c r="C3" s="1307"/>
      <c r="D3" s="1307"/>
      <c r="E3" s="1307"/>
      <c r="F3" s="1307"/>
      <c r="G3" s="1307"/>
      <c r="H3" s="1307"/>
      <c r="I3" s="1307"/>
      <c r="J3" s="1307"/>
      <c r="K3" s="1307"/>
      <c r="L3" s="1308"/>
      <c r="M3" s="192"/>
    </row>
    <row r="4" spans="2:13" ht="14.45" customHeight="1">
      <c r="B4" s="1309" t="s">
        <v>361</v>
      </c>
      <c r="C4" s="1304"/>
      <c r="D4" s="1304"/>
      <c r="E4" s="1304"/>
      <c r="F4" s="1304"/>
      <c r="G4" s="1304"/>
      <c r="H4" s="1304"/>
      <c r="I4" s="1304"/>
      <c r="J4" s="1304"/>
      <c r="K4" s="1304"/>
      <c r="L4" s="1305"/>
      <c r="M4" s="192"/>
    </row>
    <row r="5" spans="2:13">
      <c r="B5" s="1303" t="s">
        <v>362</v>
      </c>
      <c r="C5" s="1304"/>
      <c r="D5" s="1304"/>
      <c r="E5" s="1304"/>
      <c r="F5" s="1304"/>
      <c r="G5" s="1304"/>
      <c r="H5" s="1304"/>
      <c r="I5" s="1304"/>
      <c r="J5" s="1304"/>
      <c r="K5" s="1304"/>
      <c r="L5" s="1305"/>
      <c r="M5" s="192"/>
    </row>
    <row r="6" spans="2:13">
      <c r="B6" s="1303" t="s">
        <v>363</v>
      </c>
      <c r="C6" s="1304"/>
      <c r="D6" s="1304"/>
      <c r="E6" s="1304"/>
      <c r="F6" s="1304"/>
      <c r="G6" s="1304"/>
      <c r="H6" s="1304"/>
      <c r="I6" s="1304"/>
      <c r="J6" s="1304"/>
      <c r="K6" s="1304"/>
      <c r="L6" s="1305"/>
      <c r="M6" s="192"/>
    </row>
    <row r="7" spans="2:13" ht="15.75" thickBot="1">
      <c r="B7" s="1303" t="s">
        <v>364</v>
      </c>
      <c r="C7" s="1304"/>
      <c r="D7" s="1304"/>
      <c r="E7" s="1304"/>
      <c r="F7" s="1304"/>
      <c r="G7" s="1304"/>
      <c r="H7" s="1304"/>
      <c r="I7" s="1304"/>
      <c r="J7" s="1304"/>
      <c r="K7" s="1304"/>
      <c r="L7" s="1305"/>
      <c r="M7" s="192"/>
    </row>
    <row r="8" spans="2:13" ht="24" thickBot="1">
      <c r="B8" s="1290" t="s">
        <v>365</v>
      </c>
      <c r="C8" s="1291"/>
      <c r="D8" s="1291"/>
      <c r="E8" s="1291"/>
      <c r="F8" s="1291"/>
      <c r="G8" s="1291"/>
      <c r="H8" s="1291"/>
      <c r="I8" s="1291"/>
      <c r="J8" s="1291"/>
      <c r="K8" s="1291"/>
      <c r="L8" s="1292"/>
      <c r="M8" s="192"/>
    </row>
    <row r="9" spans="2:13" ht="15.75" thickBot="1">
      <c r="B9" s="193" t="s">
        <v>915</v>
      </c>
      <c r="C9" s="194"/>
      <c r="D9" s="195"/>
      <c r="E9" s="195"/>
      <c r="F9" s="195"/>
      <c r="G9" s="195"/>
      <c r="H9" s="195"/>
      <c r="I9" s="195"/>
      <c r="J9" s="196" t="s">
        <v>916</v>
      </c>
      <c r="K9" s="195"/>
      <c r="L9" s="197"/>
      <c r="M9" s="192"/>
    </row>
    <row r="10" spans="2:13">
      <c r="B10" s="198"/>
      <c r="C10" s="199"/>
      <c r="D10" s="199"/>
      <c r="E10" s="199"/>
      <c r="F10" s="199"/>
      <c r="G10" s="199"/>
      <c r="H10" s="199"/>
      <c r="I10" s="199"/>
      <c r="J10" s="200"/>
      <c r="K10" s="199"/>
      <c r="L10" s="201"/>
      <c r="M10" s="192"/>
    </row>
    <row r="11" spans="2:13">
      <c r="B11" s="202" t="s">
        <v>366</v>
      </c>
      <c r="C11" s="203"/>
      <c r="D11" s="203"/>
      <c r="E11" s="199"/>
      <c r="F11" s="199"/>
      <c r="G11" s="203" t="s">
        <v>557</v>
      </c>
      <c r="H11" s="199"/>
      <c r="I11" s="199"/>
      <c r="J11" s="200"/>
      <c r="K11" s="199"/>
      <c r="L11" s="201"/>
      <c r="M11" s="192"/>
    </row>
    <row r="12" spans="2:13">
      <c r="B12" s="202" t="s">
        <v>368</v>
      </c>
      <c r="C12" s="199"/>
      <c r="D12" s="199"/>
      <c r="E12" s="199"/>
      <c r="F12" s="204"/>
      <c r="G12" s="203" t="s">
        <v>369</v>
      </c>
      <c r="H12" s="199"/>
      <c r="I12" s="199"/>
      <c r="J12" s="200"/>
      <c r="K12" s="199"/>
      <c r="L12" s="201"/>
      <c r="M12" s="1293"/>
    </row>
    <row r="13" spans="2:13">
      <c r="B13" s="198"/>
      <c r="C13" s="199"/>
      <c r="D13" s="199"/>
      <c r="E13" s="199"/>
      <c r="F13" s="204"/>
      <c r="G13" s="205" t="s">
        <v>370</v>
      </c>
      <c r="H13" s="203"/>
      <c r="I13" s="203"/>
      <c r="J13" s="206"/>
      <c r="K13" s="199"/>
      <c r="L13" s="201"/>
      <c r="M13" s="1293"/>
    </row>
    <row r="14" spans="2:13">
      <c r="B14" s="202" t="s">
        <v>371</v>
      </c>
      <c r="C14" s="199"/>
      <c r="D14" s="199"/>
      <c r="E14" s="199"/>
      <c r="F14" s="204"/>
      <c r="G14" s="205" t="s">
        <v>861</v>
      </c>
      <c r="H14" s="199"/>
      <c r="I14" s="199"/>
      <c r="J14" s="200"/>
      <c r="K14" s="199"/>
      <c r="L14" s="201"/>
      <c r="M14" s="1293"/>
    </row>
    <row r="15" spans="2:13" ht="15.75" thickBot="1">
      <c r="B15" s="202" t="s">
        <v>860</v>
      </c>
      <c r="C15" s="199"/>
      <c r="D15" s="199"/>
      <c r="E15" s="199"/>
      <c r="F15" s="204"/>
      <c r="G15" s="205" t="s">
        <v>917</v>
      </c>
      <c r="H15" s="199"/>
      <c r="I15" s="199"/>
      <c r="J15" s="200"/>
      <c r="K15" s="199"/>
      <c r="L15" s="201"/>
      <c r="M15" s="1293"/>
    </row>
    <row r="16" spans="2:13">
      <c r="B16" s="207"/>
      <c r="C16" s="208"/>
      <c r="D16" s="208"/>
      <c r="E16" s="208"/>
      <c r="F16" s="208"/>
      <c r="G16" s="208"/>
      <c r="H16" s="209"/>
      <c r="I16" s="209"/>
      <c r="J16" s="210"/>
      <c r="K16" s="209"/>
      <c r="L16" s="726"/>
      <c r="M16" s="1293"/>
    </row>
    <row r="17" spans="2:13">
      <c r="B17" s="212" t="s">
        <v>373</v>
      </c>
      <c r="C17" s="730"/>
      <c r="D17" s="214"/>
      <c r="E17" s="730" t="s">
        <v>374</v>
      </c>
      <c r="F17" s="214"/>
      <c r="G17" s="214"/>
      <c r="H17" s="730" t="s">
        <v>375</v>
      </c>
      <c r="J17" s="730" t="s">
        <v>376</v>
      </c>
      <c r="L17" s="728"/>
      <c r="M17" s="1293"/>
    </row>
    <row r="18" spans="2:13">
      <c r="B18" s="212" t="s">
        <v>377</v>
      </c>
      <c r="C18" s="214"/>
      <c r="D18" s="214"/>
      <c r="E18" s="730" t="s">
        <v>558</v>
      </c>
      <c r="F18" s="214"/>
      <c r="G18" s="214"/>
      <c r="H18" s="216" t="s">
        <v>379</v>
      </c>
      <c r="I18" s="214"/>
      <c r="K18" s="730" t="s">
        <v>380</v>
      </c>
      <c r="L18" s="728"/>
      <c r="M18" s="192"/>
    </row>
    <row r="19" spans="2:13">
      <c r="B19" s="212" t="s">
        <v>381</v>
      </c>
      <c r="C19" s="214"/>
      <c r="D19" s="214"/>
      <c r="E19" s="730" t="s">
        <v>382</v>
      </c>
      <c r="F19" s="214"/>
      <c r="G19" s="214"/>
      <c r="I19" s="214"/>
      <c r="J19" s="724"/>
      <c r="L19" s="728"/>
      <c r="M19" s="192"/>
    </row>
    <row r="20" spans="2:13">
      <c r="B20" s="219" t="s">
        <v>383</v>
      </c>
      <c r="C20" s="61"/>
      <c r="D20" s="61"/>
      <c r="E20" s="61"/>
      <c r="F20" s="61"/>
      <c r="G20" s="61"/>
      <c r="H20" s="61"/>
      <c r="I20" s="61"/>
      <c r="J20" s="721"/>
      <c r="K20" s="61"/>
      <c r="L20" s="62"/>
      <c r="M20" s="192"/>
    </row>
    <row r="21" spans="2:13">
      <c r="B21" s="60" t="s">
        <v>384</v>
      </c>
      <c r="C21" s="61"/>
      <c r="D21" s="61"/>
      <c r="E21" s="61"/>
      <c r="F21" s="61"/>
      <c r="G21" s="61"/>
      <c r="H21" s="61"/>
      <c r="I21" s="730" t="s">
        <v>385</v>
      </c>
      <c r="J21" s="721"/>
      <c r="K21" s="61"/>
      <c r="L21" s="62"/>
      <c r="M21" s="192"/>
    </row>
    <row r="22" spans="2:13" ht="15.75" thickBot="1">
      <c r="B22" s="220"/>
      <c r="C22" s="221"/>
      <c r="D22" s="221"/>
      <c r="E22" s="221"/>
      <c r="F22" s="221"/>
      <c r="G22" s="221"/>
      <c r="H22" s="221"/>
      <c r="I22" s="221"/>
      <c r="J22" s="722"/>
      <c r="K22" s="221"/>
      <c r="L22" s="222"/>
      <c r="M22" s="192"/>
    </row>
    <row r="23" spans="2:13">
      <c r="B23" s="1294" t="s">
        <v>386</v>
      </c>
      <c r="C23" s="1296" t="s">
        <v>321</v>
      </c>
      <c r="D23" s="1297"/>
      <c r="E23" s="1297"/>
      <c r="F23" s="1297"/>
      <c r="G23" s="1297"/>
      <c r="H23" s="1297"/>
      <c r="I23" s="1297"/>
      <c r="J23" s="1300" t="s">
        <v>387</v>
      </c>
      <c r="K23" s="1301" t="s">
        <v>167</v>
      </c>
      <c r="L23" s="1302"/>
      <c r="M23" s="192"/>
    </row>
    <row r="24" spans="2:13" ht="15.75" thickBot="1">
      <c r="B24" s="1295"/>
      <c r="C24" s="1298"/>
      <c r="D24" s="1299"/>
      <c r="E24" s="1299"/>
      <c r="F24" s="1299"/>
      <c r="G24" s="1299"/>
      <c r="H24" s="1299"/>
      <c r="I24" s="1299"/>
      <c r="J24" s="1295"/>
      <c r="K24" s="1301"/>
      <c r="L24" s="1302"/>
      <c r="M24" s="192"/>
    </row>
    <row r="25" spans="2:13">
      <c r="B25" s="223"/>
      <c r="C25" s="214"/>
      <c r="D25" s="214"/>
      <c r="E25" s="214"/>
      <c r="F25" s="214"/>
      <c r="G25" s="214"/>
      <c r="H25" s="214"/>
      <c r="I25" s="214"/>
      <c r="J25" s="224"/>
      <c r="K25" s="725"/>
      <c r="L25" s="726"/>
      <c r="M25" s="192"/>
    </row>
    <row r="26" spans="2:13">
      <c r="B26" s="224">
        <v>1</v>
      </c>
      <c r="C26" s="1280" t="s">
        <v>388</v>
      </c>
      <c r="D26" s="1281"/>
      <c r="E26" s="1281"/>
      <c r="F26" s="214"/>
      <c r="G26" s="214"/>
      <c r="H26" s="214"/>
      <c r="I26" s="214"/>
      <c r="J26" s="224"/>
      <c r="K26" s="1282"/>
      <c r="L26" s="1283"/>
      <c r="M26" s="192"/>
    </row>
    <row r="27" spans="2:13">
      <c r="B27" s="223"/>
      <c r="C27" s="212" t="s">
        <v>918</v>
      </c>
      <c r="D27" s="730"/>
      <c r="E27" s="214"/>
      <c r="F27" s="214"/>
      <c r="G27" s="214"/>
      <c r="H27" s="214"/>
      <c r="I27" s="214"/>
      <c r="J27" s="224"/>
      <c r="K27" s="1282"/>
      <c r="L27" s="1283"/>
      <c r="M27" s="192"/>
    </row>
    <row r="28" spans="2:13">
      <c r="B28" s="223"/>
      <c r="C28" s="1284" t="s">
        <v>919</v>
      </c>
      <c r="D28" s="1285"/>
      <c r="E28" s="1285"/>
      <c r="F28" s="1285"/>
      <c r="G28" s="1285"/>
      <c r="H28" s="1285"/>
      <c r="I28" s="1286"/>
      <c r="J28" s="224"/>
      <c r="K28" s="1282"/>
      <c r="L28" s="1283"/>
      <c r="M28" s="192"/>
    </row>
    <row r="29" spans="2:13">
      <c r="B29" s="223"/>
      <c r="C29" s="1284" t="s">
        <v>920</v>
      </c>
      <c r="D29" s="1285"/>
      <c r="E29" s="1285"/>
      <c r="F29" s="1285"/>
      <c r="G29" s="1285"/>
      <c r="H29" s="1285"/>
      <c r="I29" s="1286"/>
      <c r="J29" s="224"/>
      <c r="K29" s="1282"/>
      <c r="L29" s="1283"/>
      <c r="M29" s="192"/>
    </row>
    <row r="30" spans="2:13">
      <c r="B30" s="223"/>
      <c r="C30" s="729" t="s">
        <v>921</v>
      </c>
      <c r="D30" s="729"/>
      <c r="E30" s="729"/>
      <c r="F30" s="729"/>
      <c r="G30" s="729"/>
      <c r="H30" s="729"/>
      <c r="I30" s="729"/>
      <c r="J30" s="224"/>
      <c r="K30" s="727"/>
      <c r="L30" s="728"/>
      <c r="M30" s="192"/>
    </row>
    <row r="31" spans="2:13">
      <c r="B31" s="223"/>
      <c r="C31" s="730" t="s">
        <v>922</v>
      </c>
      <c r="D31" s="730"/>
      <c r="E31" s="214"/>
      <c r="F31" s="214"/>
      <c r="G31" s="214"/>
      <c r="H31" s="214"/>
      <c r="I31" s="214"/>
      <c r="J31" s="224"/>
      <c r="K31" s="1282"/>
      <c r="L31" s="1283"/>
      <c r="M31" s="192"/>
    </row>
    <row r="32" spans="2:13">
      <c r="B32" s="223"/>
      <c r="C32" s="1284" t="s">
        <v>923</v>
      </c>
      <c r="D32" s="1285"/>
      <c r="E32" s="1285"/>
      <c r="F32" s="1285"/>
      <c r="G32" s="1285"/>
      <c r="H32" s="1285"/>
      <c r="I32" s="1286"/>
      <c r="J32" s="224"/>
      <c r="K32" s="1271">
        <f>5644838.84*2%</f>
        <v>112896.77679999999</v>
      </c>
      <c r="L32" s="1272"/>
      <c r="M32" s="192"/>
    </row>
    <row r="33" spans="2:23" ht="15.75" thickBot="1">
      <c r="B33" s="223"/>
      <c r="C33" s="228" t="s">
        <v>389</v>
      </c>
      <c r="D33" s="228"/>
      <c r="E33" s="214"/>
      <c r="F33" s="214"/>
      <c r="G33" s="214"/>
      <c r="H33" s="214"/>
      <c r="I33" s="214"/>
      <c r="J33" s="229">
        <v>0.02</v>
      </c>
      <c r="K33" s="220"/>
      <c r="L33" s="222"/>
      <c r="M33" s="192"/>
    </row>
    <row r="34" spans="2:23" ht="15.75" thickBot="1">
      <c r="B34" s="223"/>
      <c r="E34" s="214"/>
      <c r="F34" s="214"/>
      <c r="G34" s="214"/>
      <c r="H34" s="1287" t="s">
        <v>390</v>
      </c>
      <c r="I34" s="1287"/>
      <c r="J34" s="224"/>
      <c r="K34" s="1288">
        <f>K32</f>
        <v>112896.77679999999</v>
      </c>
      <c r="L34" s="1289"/>
      <c r="M34" s="192"/>
    </row>
    <row r="35" spans="2:23" ht="11.25" customHeight="1">
      <c r="B35" s="223"/>
      <c r="C35" s="214"/>
      <c r="D35" s="214"/>
      <c r="E35" s="214"/>
      <c r="F35" s="214"/>
      <c r="G35" s="214"/>
      <c r="H35" s="214"/>
      <c r="I35" s="214"/>
      <c r="J35" s="224"/>
      <c r="K35" s="1278"/>
      <c r="L35" s="1279"/>
      <c r="M35" s="192"/>
      <c r="S35" s="61"/>
      <c r="T35" s="61"/>
      <c r="U35" s="61"/>
      <c r="V35" s="61"/>
      <c r="W35" s="61"/>
    </row>
    <row r="36" spans="2:23">
      <c r="B36" s="223"/>
      <c r="C36" s="212" t="s">
        <v>391</v>
      </c>
      <c r="D36" s="730"/>
      <c r="E36" s="730"/>
      <c r="F36" s="214"/>
      <c r="G36" s="214"/>
      <c r="H36" s="214"/>
      <c r="I36" s="214"/>
      <c r="J36" s="230"/>
      <c r="K36" s="214"/>
      <c r="L36" s="728"/>
      <c r="M36" s="192"/>
      <c r="N36" s="730"/>
      <c r="O36" s="730"/>
      <c r="P36" s="214"/>
      <c r="Q36" s="214"/>
      <c r="R36" s="214"/>
      <c r="S36" s="214"/>
      <c r="T36" s="231"/>
      <c r="U36" s="214"/>
      <c r="V36" s="214"/>
      <c r="W36" s="61"/>
    </row>
    <row r="37" spans="2:23">
      <c r="B37" s="223"/>
      <c r="C37" s="727" t="s">
        <v>564</v>
      </c>
      <c r="D37" s="214"/>
      <c r="E37" s="214"/>
      <c r="F37" s="214"/>
      <c r="H37" s="214"/>
      <c r="I37" s="214"/>
      <c r="J37" s="232">
        <v>0.09</v>
      </c>
      <c r="K37" s="1271">
        <f>+K32*9%</f>
        <v>10160.709911999998</v>
      </c>
      <c r="L37" s="1272"/>
      <c r="M37" s="192"/>
      <c r="N37" s="214"/>
      <c r="O37" s="214"/>
      <c r="P37" s="214"/>
      <c r="R37" s="214"/>
      <c r="S37" s="214"/>
      <c r="T37" s="231"/>
      <c r="U37" s="1273"/>
      <c r="V37" s="1273"/>
      <c r="W37" s="61"/>
    </row>
    <row r="38" spans="2:23">
      <c r="B38" s="223"/>
      <c r="C38" s="727" t="s">
        <v>565</v>
      </c>
      <c r="D38" s="214"/>
      <c r="E38" s="214"/>
      <c r="F38" s="214"/>
      <c r="H38" s="214"/>
      <c r="I38" s="214"/>
      <c r="J38" s="232">
        <v>0.09</v>
      </c>
      <c r="K38" s="1271">
        <f>+K32*9%</f>
        <v>10160.709911999998</v>
      </c>
      <c r="L38" s="1272"/>
      <c r="M38" s="192"/>
      <c r="N38" s="214"/>
      <c r="O38" s="214"/>
      <c r="P38" s="214"/>
      <c r="R38" s="214"/>
      <c r="S38" s="214"/>
      <c r="T38" s="231"/>
      <c r="U38" s="724"/>
      <c r="V38" s="724"/>
      <c r="W38" s="61"/>
    </row>
    <row r="39" spans="2:23" ht="15.75" thickBot="1">
      <c r="B39" s="223"/>
      <c r="C39" s="727" t="s">
        <v>650</v>
      </c>
      <c r="D39" s="214"/>
      <c r="E39" s="214"/>
      <c r="F39" s="214"/>
      <c r="H39" s="214"/>
      <c r="I39" s="214"/>
      <c r="J39" s="232">
        <v>0.18</v>
      </c>
      <c r="K39" s="1271" t="s">
        <v>102</v>
      </c>
      <c r="L39" s="1272"/>
      <c r="M39" s="192"/>
      <c r="N39" s="214"/>
      <c r="O39" s="214"/>
      <c r="P39" s="214"/>
      <c r="R39" s="214"/>
      <c r="S39" s="214"/>
      <c r="T39" s="231"/>
      <c r="U39" s="1273"/>
      <c r="V39" s="1273"/>
      <c r="W39" s="61"/>
    </row>
    <row r="40" spans="2:23" ht="15.75" thickBot="1">
      <c r="B40" s="223"/>
      <c r="C40" s="214"/>
      <c r="D40" s="214"/>
      <c r="E40" s="214"/>
      <c r="F40" s="214"/>
      <c r="G40" s="214"/>
      <c r="H40" s="214"/>
      <c r="I40" s="214"/>
      <c r="J40" s="224"/>
      <c r="K40" s="1276">
        <f>+K37+K38</f>
        <v>20321.419823999997</v>
      </c>
      <c r="L40" s="1277"/>
      <c r="M40" s="192"/>
      <c r="N40" s="214"/>
      <c r="O40" s="214"/>
      <c r="P40" s="214"/>
      <c r="Q40" s="214"/>
      <c r="R40" s="214"/>
      <c r="S40" s="214"/>
      <c r="T40" s="724"/>
      <c r="U40" s="1273"/>
      <c r="V40" s="1273"/>
      <c r="W40" s="61"/>
    </row>
    <row r="41" spans="2:23">
      <c r="B41" s="725"/>
      <c r="C41" s="1257" t="s">
        <v>393</v>
      </c>
      <c r="D41" s="1258"/>
      <c r="E41" s="1258"/>
      <c r="F41" s="1258"/>
      <c r="G41" s="1258"/>
      <c r="H41" s="1258"/>
      <c r="I41" s="1258"/>
      <c r="J41" s="233"/>
      <c r="K41" s="1261">
        <f>+K34+K40</f>
        <v>133218.19662399997</v>
      </c>
      <c r="L41" s="1262"/>
      <c r="M41" s="192"/>
      <c r="S41" s="61"/>
      <c r="T41" s="61"/>
      <c r="U41" s="61"/>
      <c r="V41" s="61"/>
      <c r="W41" s="61"/>
    </row>
    <row r="42" spans="2:23" ht="15.75" thickBot="1">
      <c r="B42" s="234"/>
      <c r="C42" s="1259"/>
      <c r="D42" s="1260"/>
      <c r="E42" s="1260"/>
      <c r="F42" s="1260"/>
      <c r="G42" s="1260"/>
      <c r="H42" s="1260"/>
      <c r="I42" s="1260"/>
      <c r="J42" s="235"/>
      <c r="K42" s="1263"/>
      <c r="L42" s="1264"/>
      <c r="M42" s="192"/>
    </row>
    <row r="43" spans="2:23" ht="21.6" customHeight="1" thickBot="1">
      <c r="B43" s="1265" t="s">
        <v>924</v>
      </c>
      <c r="C43" s="1266"/>
      <c r="D43" s="1266"/>
      <c r="E43" s="1266"/>
      <c r="F43" s="1266"/>
      <c r="G43" s="1266"/>
      <c r="H43" s="1266"/>
      <c r="I43" s="1266"/>
      <c r="J43" s="1266"/>
      <c r="K43" s="1266"/>
      <c r="L43" s="1267"/>
      <c r="M43" s="192"/>
    </row>
    <row r="44" spans="2:23">
      <c r="B44" s="236"/>
      <c r="C44" s="237"/>
      <c r="D44" s="237"/>
      <c r="E44" s="237"/>
      <c r="F44" s="237"/>
      <c r="G44" s="237"/>
      <c r="H44" s="237"/>
      <c r="I44" s="237"/>
      <c r="J44" s="238"/>
      <c r="K44" s="237"/>
      <c r="L44" s="239"/>
      <c r="M44" s="192"/>
    </row>
    <row r="45" spans="2:23">
      <c r="B45" s="240"/>
      <c r="C45" s="241"/>
      <c r="D45" s="241"/>
      <c r="E45" s="241"/>
      <c r="F45" s="241"/>
      <c r="G45" s="241"/>
      <c r="H45" s="241"/>
      <c r="I45" s="241"/>
      <c r="J45" s="242"/>
      <c r="K45" s="241"/>
      <c r="L45" s="243"/>
      <c r="M45" s="192"/>
    </row>
    <row r="46" spans="2:23">
      <c r="B46" s="727" t="s">
        <v>394</v>
      </c>
      <c r="C46" s="214"/>
      <c r="D46" s="214"/>
      <c r="E46" s="214"/>
      <c r="F46" s="214" t="s">
        <v>395</v>
      </c>
      <c r="G46" s="214"/>
      <c r="H46" s="214"/>
      <c r="I46" s="214"/>
      <c r="J46" s="721"/>
      <c r="K46" s="61"/>
      <c r="L46" s="62"/>
      <c r="M46" s="192"/>
    </row>
    <row r="47" spans="2:23">
      <c r="B47" s="212" t="s">
        <v>396</v>
      </c>
      <c r="C47" s="730"/>
      <c r="D47" s="730"/>
      <c r="E47" s="214"/>
      <c r="F47" s="214"/>
      <c r="G47" s="214"/>
      <c r="H47" s="214"/>
      <c r="I47" s="214"/>
      <c r="J47" s="721"/>
      <c r="K47" s="61"/>
      <c r="L47" s="62"/>
      <c r="M47" s="192"/>
    </row>
    <row r="48" spans="2:23">
      <c r="B48" s="60"/>
      <c r="C48" s="214"/>
      <c r="D48" s="214"/>
      <c r="E48" s="214"/>
      <c r="F48" s="214"/>
      <c r="G48" s="214"/>
      <c r="H48" s="214"/>
      <c r="I48" s="61"/>
      <c r="J48" s="721"/>
      <c r="K48" s="61"/>
      <c r="L48" s="62"/>
      <c r="M48" s="192"/>
    </row>
    <row r="49" spans="2:13">
      <c r="B49" s="240"/>
      <c r="C49" s="214"/>
      <c r="D49" s="214"/>
      <c r="E49" s="214"/>
      <c r="F49" s="214"/>
      <c r="G49" s="214"/>
      <c r="H49" s="214"/>
      <c r="I49" s="244" t="s">
        <v>397</v>
      </c>
      <c r="J49" s="729"/>
      <c r="K49" s="730"/>
      <c r="L49" s="245"/>
      <c r="M49" s="192"/>
    </row>
    <row r="50" spans="2:13">
      <c r="B50" s="727"/>
      <c r="C50" s="214"/>
      <c r="D50" s="214"/>
      <c r="E50" s="214"/>
      <c r="F50" s="214"/>
      <c r="G50" s="214"/>
      <c r="H50" s="214"/>
      <c r="I50" s="216"/>
      <c r="J50" s="730" t="s">
        <v>329</v>
      </c>
      <c r="K50" s="730"/>
      <c r="L50" s="245"/>
      <c r="M50" s="192"/>
    </row>
    <row r="51" spans="2:13" ht="15.75" thickBot="1">
      <c r="B51" s="1268"/>
      <c r="C51" s="1269"/>
      <c r="D51" s="1269"/>
      <c r="E51" s="1269"/>
      <c r="F51" s="723"/>
      <c r="G51" s="723"/>
      <c r="H51" s="723"/>
      <c r="I51" s="1270"/>
      <c r="J51" s="1270"/>
      <c r="K51" s="723"/>
      <c r="L51" s="247"/>
      <c r="M51" s="192"/>
    </row>
  </sheetData>
  <mergeCells count="37">
    <mergeCell ref="B8:L8"/>
    <mergeCell ref="M12:M17"/>
    <mergeCell ref="B23:B24"/>
    <mergeCell ref="C23:I24"/>
    <mergeCell ref="B7:L7"/>
    <mergeCell ref="B2:L2"/>
    <mergeCell ref="B3:L3"/>
    <mergeCell ref="B4:L4"/>
    <mergeCell ref="B5:L5"/>
    <mergeCell ref="B6:L6"/>
    <mergeCell ref="H34:I34"/>
    <mergeCell ref="K34:L34"/>
    <mergeCell ref="J23:J24"/>
    <mergeCell ref="K23:L24"/>
    <mergeCell ref="C26:E26"/>
    <mergeCell ref="K26:L26"/>
    <mergeCell ref="K27:L27"/>
    <mergeCell ref="C28:I28"/>
    <mergeCell ref="K28:L28"/>
    <mergeCell ref="C29:I29"/>
    <mergeCell ref="K29:L29"/>
    <mergeCell ref="K31:L31"/>
    <mergeCell ref="C32:I32"/>
    <mergeCell ref="K32:L32"/>
    <mergeCell ref="B51:E51"/>
    <mergeCell ref="I51:J51"/>
    <mergeCell ref="K35:L35"/>
    <mergeCell ref="K37:L37"/>
    <mergeCell ref="U37:V37"/>
    <mergeCell ref="K38:L38"/>
    <mergeCell ref="K39:L39"/>
    <mergeCell ref="U39:V39"/>
    <mergeCell ref="K40:L40"/>
    <mergeCell ref="U40:V40"/>
    <mergeCell ref="C41:I42"/>
    <mergeCell ref="K41:L42"/>
    <mergeCell ref="B43:L43"/>
  </mergeCells>
  <pageMargins left="0.19685039370078741" right="0.19685039370078741" top="1.1811023622047245" bottom="0.74803149606299213" header="0.31496062992125984" footer="0.31496062992125984"/>
  <pageSetup paperSize="9" scale="85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>
  <dimension ref="A1:K42"/>
  <sheetViews>
    <sheetView workbookViewId="0">
      <selection activeCell="A9" sqref="A9"/>
    </sheetView>
  </sheetViews>
  <sheetFormatPr defaultRowHeight="12.75"/>
  <cols>
    <col min="1" max="1" width="17.140625" style="750" customWidth="1"/>
    <col min="2" max="2" width="18" style="750" customWidth="1"/>
    <col min="3" max="3" width="20.140625" style="750" customWidth="1"/>
    <col min="4" max="4" width="9" style="750" bestFit="1" customWidth="1"/>
    <col min="5" max="5" width="10" style="750" customWidth="1"/>
    <col min="6" max="6" width="10.28515625" style="750" customWidth="1"/>
    <col min="7" max="7" width="20" style="750" customWidth="1"/>
    <col min="8" max="8" width="17" style="750" customWidth="1"/>
    <col min="9" max="9" width="16.85546875" style="750" customWidth="1"/>
    <col min="10" max="10" width="9.140625" style="750"/>
    <col min="11" max="11" width="10.85546875" style="750" bestFit="1" customWidth="1"/>
    <col min="12" max="16384" width="9.140625" style="750"/>
  </cols>
  <sheetData>
    <row r="1" spans="1:9">
      <c r="A1" s="746"/>
      <c r="B1" s="747"/>
      <c r="C1" s="747"/>
      <c r="D1" s="747"/>
      <c r="E1" s="748"/>
      <c r="F1" s="748"/>
      <c r="G1" s="747"/>
      <c r="H1" s="747"/>
      <c r="I1" s="749"/>
    </row>
    <row r="2" spans="1:9" s="751" customFormat="1" ht="20.100000000000001" customHeight="1">
      <c r="A2" s="1436" t="s">
        <v>365</v>
      </c>
      <c r="B2" s="1437"/>
      <c r="C2" s="1437"/>
      <c r="D2" s="1437"/>
      <c r="E2" s="1437"/>
      <c r="F2" s="1437"/>
      <c r="G2" s="1437"/>
      <c r="H2" s="1437"/>
      <c r="I2" s="1438"/>
    </row>
    <row r="3" spans="1:9" ht="20.100000000000001" customHeight="1">
      <c r="A3" s="752"/>
      <c r="B3" s="753"/>
      <c r="C3" s="753"/>
      <c r="D3" s="753"/>
      <c r="E3" s="753"/>
      <c r="F3" s="753"/>
      <c r="G3" s="753"/>
      <c r="H3" s="753"/>
      <c r="I3" s="754"/>
    </row>
    <row r="4" spans="1:9" ht="20.100000000000001" customHeight="1">
      <c r="A4" s="752"/>
      <c r="B4" s="753"/>
      <c r="C4" s="753"/>
      <c r="D4" s="753"/>
      <c r="E4" s="753"/>
      <c r="F4" s="753"/>
      <c r="G4" s="753"/>
      <c r="H4" s="753"/>
      <c r="I4" s="754"/>
    </row>
    <row r="5" spans="1:9" ht="20.100000000000001" customHeight="1">
      <c r="A5" s="755" t="s">
        <v>925</v>
      </c>
      <c r="B5" s="756"/>
      <c r="C5" s="756"/>
      <c r="D5" s="756"/>
      <c r="E5" s="756"/>
      <c r="F5" s="756"/>
      <c r="G5" s="757"/>
      <c r="H5" s="757"/>
      <c r="I5" s="758"/>
    </row>
    <row r="6" spans="1:9" ht="20.100000000000001" customHeight="1">
      <c r="A6" s="1439" t="s">
        <v>926</v>
      </c>
      <c r="B6" s="1440"/>
      <c r="C6" s="759"/>
      <c r="D6" s="759"/>
      <c r="E6" s="759"/>
      <c r="F6" s="759"/>
      <c r="G6" s="760" t="s">
        <v>927</v>
      </c>
      <c r="H6" s="761" t="s">
        <v>946</v>
      </c>
      <c r="I6" s="762"/>
    </row>
    <row r="7" spans="1:9" ht="20.100000000000001" customHeight="1">
      <c r="A7" s="763" t="s">
        <v>928</v>
      </c>
      <c r="B7" s="764"/>
      <c r="C7" s="765"/>
      <c r="D7" s="765"/>
      <c r="E7" s="765"/>
      <c r="F7" s="765"/>
      <c r="G7" s="766" t="s">
        <v>463</v>
      </c>
      <c r="H7" s="767">
        <v>43481</v>
      </c>
      <c r="I7" s="768"/>
    </row>
    <row r="8" spans="1:9" ht="20.100000000000001" customHeight="1">
      <c r="A8" s="763" t="s">
        <v>929</v>
      </c>
      <c r="B8" s="769"/>
      <c r="C8" s="770"/>
      <c r="D8" s="770"/>
      <c r="E8" s="765"/>
      <c r="F8" s="765"/>
      <c r="G8" s="766" t="s">
        <v>930</v>
      </c>
      <c r="H8" s="771" t="s">
        <v>619</v>
      </c>
      <c r="I8" s="762"/>
    </row>
    <row r="9" spans="1:9" ht="20.100000000000001" customHeight="1">
      <c r="A9" s="772" t="s">
        <v>931</v>
      </c>
      <c r="B9" s="773"/>
      <c r="C9" s="770"/>
      <c r="D9" s="765"/>
      <c r="E9" s="765"/>
      <c r="F9" s="765"/>
      <c r="G9" s="774" t="s">
        <v>932</v>
      </c>
      <c r="H9" s="775" t="s">
        <v>947</v>
      </c>
      <c r="I9" s="768"/>
    </row>
    <row r="10" spans="1:9" ht="20.100000000000001" customHeight="1">
      <c r="A10" s="1439" t="s">
        <v>933</v>
      </c>
      <c r="B10" s="1440"/>
      <c r="C10" s="770"/>
      <c r="D10" s="765"/>
      <c r="E10" s="765"/>
      <c r="F10" s="765"/>
      <c r="G10" s="776" t="s">
        <v>934</v>
      </c>
      <c r="H10" s="775" t="s">
        <v>948</v>
      </c>
      <c r="I10" s="768"/>
    </row>
    <row r="11" spans="1:9" ht="20.100000000000001" customHeight="1">
      <c r="A11" s="772"/>
      <c r="B11" s="773"/>
      <c r="C11" s="770"/>
      <c r="D11" s="765"/>
      <c r="E11" s="765"/>
      <c r="F11" s="765"/>
      <c r="G11" s="777" t="s">
        <v>935</v>
      </c>
      <c r="H11" s="775">
        <v>997222</v>
      </c>
      <c r="I11" s="768"/>
    </row>
    <row r="12" spans="1:9" ht="20.100000000000001" customHeight="1">
      <c r="A12" s="778"/>
      <c r="B12" s="779"/>
      <c r="C12" s="765"/>
      <c r="D12" s="765"/>
      <c r="E12" s="780"/>
      <c r="F12" s="765"/>
      <c r="G12" s="766" t="s">
        <v>936</v>
      </c>
      <c r="H12" s="781" t="s">
        <v>949</v>
      </c>
      <c r="I12" s="762"/>
    </row>
    <row r="13" spans="1:9" ht="20.100000000000001" customHeight="1">
      <c r="A13" s="778"/>
      <c r="B13" s="769"/>
      <c r="C13" s="782"/>
      <c r="D13" s="759"/>
      <c r="E13" s="759"/>
      <c r="F13" s="759"/>
      <c r="G13" s="766" t="s">
        <v>630</v>
      </c>
      <c r="H13" s="783" t="s">
        <v>950</v>
      </c>
      <c r="I13" s="768"/>
    </row>
    <row r="14" spans="1:9" ht="20.100000000000001" customHeight="1">
      <c r="A14" s="784"/>
      <c r="B14" s="785"/>
      <c r="C14" s="782"/>
      <c r="D14" s="759"/>
      <c r="E14" s="759"/>
      <c r="F14" s="759"/>
      <c r="G14" s="759"/>
      <c r="H14" s="759"/>
      <c r="I14" s="786"/>
    </row>
    <row r="15" spans="1:9" ht="20.100000000000001" customHeight="1">
      <c r="A15" s="784"/>
      <c r="B15" s="785"/>
      <c r="C15" s="782"/>
      <c r="D15" s="759"/>
      <c r="E15" s="759"/>
      <c r="F15" s="759"/>
      <c r="G15" s="759"/>
      <c r="H15" s="759"/>
      <c r="I15" s="786"/>
    </row>
    <row r="16" spans="1:9" ht="20.100000000000001" customHeight="1">
      <c r="A16" s="784" t="s">
        <v>1084</v>
      </c>
      <c r="B16" s="785"/>
      <c r="C16" s="782"/>
      <c r="D16" s="779"/>
      <c r="E16" s="759"/>
      <c r="F16" s="759"/>
      <c r="G16" s="759"/>
      <c r="H16" s="759"/>
      <c r="I16" s="786"/>
    </row>
    <row r="17" spans="1:11" ht="19.5" customHeight="1">
      <c r="A17" s="784"/>
      <c r="B17" s="759"/>
      <c r="C17" s="759"/>
      <c r="D17" s="759"/>
      <c r="E17" s="759"/>
      <c r="F17" s="759"/>
      <c r="G17" s="759"/>
      <c r="H17" s="785"/>
      <c r="I17" s="788"/>
    </row>
    <row r="18" spans="1:11" s="792" customFormat="1" ht="24.95" customHeight="1">
      <c r="A18" s="821" t="s">
        <v>154</v>
      </c>
      <c r="B18" s="789" t="s">
        <v>937</v>
      </c>
      <c r="C18" s="790" t="s">
        <v>938</v>
      </c>
      <c r="D18" s="790" t="s">
        <v>939</v>
      </c>
      <c r="E18" s="790" t="s">
        <v>940</v>
      </c>
      <c r="F18" s="790" t="s">
        <v>160</v>
      </c>
      <c r="G18" s="790" t="s">
        <v>941</v>
      </c>
      <c r="H18" s="790" t="s">
        <v>942</v>
      </c>
      <c r="I18" s="791" t="s">
        <v>574</v>
      </c>
    </row>
    <row r="19" spans="1:11" s="751" customFormat="1" ht="20.100000000000001" customHeight="1">
      <c r="A19" s="822">
        <v>1</v>
      </c>
      <c r="B19" s="793" t="s">
        <v>951</v>
      </c>
      <c r="C19" s="794" t="s">
        <v>1083</v>
      </c>
      <c r="D19" s="798"/>
      <c r="E19" s="797"/>
      <c r="F19" s="797"/>
      <c r="G19" s="818">
        <v>7221000</v>
      </c>
      <c r="H19" s="795">
        <v>2.5000000000000001E-2</v>
      </c>
      <c r="I19" s="788">
        <f>+G19*H19</f>
        <v>180525</v>
      </c>
      <c r="K19" s="796"/>
    </row>
    <row r="20" spans="1:11" ht="20.100000000000001" customHeight="1">
      <c r="A20" s="822"/>
      <c r="B20" s="797"/>
      <c r="C20" s="798"/>
      <c r="D20" s="798"/>
      <c r="E20" s="797"/>
      <c r="F20" s="797"/>
      <c r="G20" s="799"/>
      <c r="H20" s="800"/>
      <c r="I20" s="801"/>
    </row>
    <row r="21" spans="1:11" ht="20.100000000000001" customHeight="1">
      <c r="A21" s="820"/>
      <c r="B21" s="759"/>
      <c r="C21" s="757"/>
      <c r="D21" s="759"/>
      <c r="E21" s="757"/>
      <c r="F21" s="757"/>
      <c r="G21" s="1435" t="s">
        <v>166</v>
      </c>
      <c r="H21" s="1435"/>
      <c r="I21" s="801"/>
    </row>
    <row r="22" spans="1:11" ht="20.100000000000001" customHeight="1">
      <c r="A22" s="820"/>
      <c r="B22" s="759"/>
      <c r="C22" s="759"/>
      <c r="D22" s="759"/>
      <c r="E22" s="759"/>
      <c r="F22" s="759"/>
      <c r="G22" s="1435" t="s">
        <v>165</v>
      </c>
      <c r="H22" s="1435"/>
      <c r="I22" s="802">
        <f>+I19*9%</f>
        <v>16247.25</v>
      </c>
    </row>
    <row r="23" spans="1:11" ht="20.100000000000001" customHeight="1">
      <c r="A23" s="820"/>
      <c r="B23" s="759"/>
      <c r="C23" s="759"/>
      <c r="D23" s="759"/>
      <c r="E23" s="759"/>
      <c r="F23" s="759"/>
      <c r="G23" s="1435" t="s">
        <v>164</v>
      </c>
      <c r="H23" s="1435"/>
      <c r="I23" s="802">
        <f>+I19*9%</f>
        <v>16247.25</v>
      </c>
    </row>
    <row r="24" spans="1:11" ht="20.100000000000001" customHeight="1">
      <c r="A24" s="820"/>
      <c r="B24" s="759"/>
      <c r="C24" s="759"/>
      <c r="D24" s="759"/>
      <c r="E24" s="759"/>
      <c r="F24" s="759"/>
      <c r="G24" s="1435" t="s">
        <v>274</v>
      </c>
      <c r="H24" s="1435"/>
      <c r="I24" s="819" t="s">
        <v>102</v>
      </c>
    </row>
    <row r="25" spans="1:11" ht="20.100000000000001" customHeight="1">
      <c r="A25" s="820"/>
      <c r="B25" s="759"/>
      <c r="C25" s="759"/>
      <c r="D25" s="759"/>
      <c r="E25" s="759"/>
      <c r="F25" s="759"/>
      <c r="G25" s="1435"/>
      <c r="H25" s="1435"/>
      <c r="I25" s="802"/>
    </row>
    <row r="26" spans="1:11" ht="20.100000000000001" customHeight="1">
      <c r="A26" s="820"/>
      <c r="B26" s="757"/>
      <c r="C26" s="759"/>
      <c r="D26" s="759"/>
      <c r="E26" s="759"/>
      <c r="F26" s="759"/>
      <c r="G26" s="1435" t="s">
        <v>943</v>
      </c>
      <c r="H26" s="1435"/>
      <c r="I26" s="801">
        <f>+I19+I22+I23</f>
        <v>213019.5</v>
      </c>
    </row>
    <row r="27" spans="1:11" ht="20.100000000000001" customHeight="1">
      <c r="A27" s="820"/>
      <c r="B27" s="759"/>
      <c r="C27" s="759"/>
      <c r="D27" s="759"/>
      <c r="E27" s="759"/>
      <c r="F27" s="759"/>
      <c r="G27" s="759"/>
      <c r="H27" s="759"/>
      <c r="I27" s="803"/>
    </row>
    <row r="28" spans="1:11" ht="20.100000000000001" customHeight="1">
      <c r="A28" s="804" t="s">
        <v>952</v>
      </c>
      <c r="B28" s="805"/>
      <c r="C28" s="805"/>
      <c r="D28" s="805"/>
      <c r="E28" s="805"/>
      <c r="F28" s="805"/>
      <c r="G28" s="805"/>
      <c r="H28" s="759"/>
      <c r="I28" s="803"/>
    </row>
    <row r="29" spans="1:11" ht="20.100000000000001" customHeight="1">
      <c r="A29" s="787" t="s">
        <v>944</v>
      </c>
      <c r="B29" s="759"/>
      <c r="C29" s="759"/>
      <c r="D29" s="759"/>
      <c r="E29" s="759"/>
      <c r="F29" s="759"/>
      <c r="G29" s="759"/>
      <c r="H29" s="759"/>
      <c r="I29" s="803"/>
    </row>
    <row r="30" spans="1:11" ht="20.100000000000001" customHeight="1">
      <c r="A30" s="806" t="s">
        <v>442</v>
      </c>
      <c r="B30" s="759"/>
      <c r="C30" s="759"/>
      <c r="D30" s="759"/>
      <c r="E30" s="759"/>
      <c r="F30" s="759"/>
      <c r="G30" s="759"/>
      <c r="H30" s="759"/>
      <c r="I30" s="803"/>
    </row>
    <row r="31" spans="1:11" ht="20.100000000000001" customHeight="1">
      <c r="A31" s="787"/>
      <c r="B31" s="759"/>
      <c r="C31" s="759"/>
      <c r="D31" s="759"/>
      <c r="E31" s="759"/>
      <c r="F31" s="759"/>
      <c r="G31" s="759"/>
      <c r="H31" s="759"/>
      <c r="I31" s="803"/>
    </row>
    <row r="32" spans="1:11" ht="20.100000000000001" customHeight="1">
      <c r="A32" s="787"/>
      <c r="B32" s="759"/>
      <c r="C32" s="759"/>
      <c r="D32" s="759"/>
      <c r="E32" s="759"/>
      <c r="F32" s="759"/>
      <c r="G32" s="759"/>
      <c r="H32" s="759"/>
      <c r="I32" s="803"/>
    </row>
    <row r="33" spans="1:9" ht="20.100000000000001" customHeight="1">
      <c r="A33" s="787"/>
      <c r="B33" s="759"/>
      <c r="C33" s="759"/>
      <c r="D33" s="759"/>
      <c r="E33" s="759"/>
      <c r="F33" s="759"/>
      <c r="G33" s="759"/>
      <c r="H33" s="759"/>
      <c r="I33" s="803"/>
    </row>
    <row r="34" spans="1:9" ht="20.100000000000001" customHeight="1">
      <c r="A34" s="806" t="s">
        <v>24</v>
      </c>
      <c r="B34" s="759"/>
      <c r="C34" s="759"/>
      <c r="D34" s="759"/>
      <c r="E34" s="759"/>
      <c r="F34" s="759"/>
      <c r="G34" s="759"/>
      <c r="H34" s="759"/>
      <c r="I34" s="803"/>
    </row>
    <row r="35" spans="1:9" ht="20.100000000000001" customHeight="1">
      <c r="A35" s="806"/>
      <c r="B35" s="759"/>
      <c r="C35" s="759"/>
      <c r="D35" s="759"/>
      <c r="E35" s="759"/>
      <c r="F35" s="759"/>
      <c r="G35" s="759"/>
      <c r="H35" s="759"/>
      <c r="I35" s="803"/>
    </row>
    <row r="36" spans="1:9" ht="20.100000000000001" customHeight="1">
      <c r="A36" s="807" t="s">
        <v>945</v>
      </c>
      <c r="B36" s="808"/>
      <c r="C36" s="808"/>
      <c r="D36" s="808"/>
      <c r="E36" s="808"/>
      <c r="F36" s="808"/>
      <c r="G36" s="808"/>
      <c r="H36" s="759"/>
      <c r="I36" s="803"/>
    </row>
    <row r="37" spans="1:9" ht="20.100000000000001" customHeight="1">
      <c r="A37" s="809" t="s">
        <v>953</v>
      </c>
      <c r="B37" s="810"/>
      <c r="C37" s="810"/>
      <c r="D37" s="808"/>
      <c r="E37" s="808"/>
      <c r="F37" s="808"/>
      <c r="G37" s="808"/>
      <c r="H37" s="759"/>
      <c r="I37" s="803"/>
    </row>
    <row r="38" spans="1:9" ht="20.100000000000001" customHeight="1">
      <c r="A38" s="811" t="s">
        <v>954</v>
      </c>
      <c r="B38" s="810"/>
      <c r="C38" s="810"/>
      <c r="D38" s="812"/>
      <c r="E38" s="812"/>
      <c r="F38" s="808"/>
      <c r="G38" s="808"/>
      <c r="H38" s="759"/>
      <c r="I38" s="803"/>
    </row>
    <row r="39" spans="1:9" ht="20.100000000000001" customHeight="1">
      <c r="A39" s="811" t="s">
        <v>955</v>
      </c>
      <c r="B39" s="810"/>
      <c r="C39" s="810"/>
      <c r="D39" s="808"/>
      <c r="E39" s="808"/>
      <c r="F39" s="808"/>
      <c r="G39" s="808"/>
      <c r="H39" s="759"/>
      <c r="I39" s="803"/>
    </row>
    <row r="40" spans="1:9" ht="20.100000000000001" customHeight="1">
      <c r="A40" s="811" t="s">
        <v>956</v>
      </c>
      <c r="B40" s="810"/>
      <c r="C40" s="810"/>
      <c r="D40" s="808"/>
      <c r="E40" s="808"/>
      <c r="F40" s="808"/>
      <c r="G40" s="808"/>
      <c r="H40" s="759"/>
      <c r="I40" s="803"/>
    </row>
    <row r="41" spans="1:9" ht="20.100000000000001" customHeight="1">
      <c r="A41" s="811" t="s">
        <v>957</v>
      </c>
      <c r="B41" s="810"/>
      <c r="C41" s="810"/>
      <c r="D41" s="808"/>
      <c r="E41" s="808"/>
      <c r="F41" s="808"/>
      <c r="G41" s="808"/>
      <c r="H41" s="759"/>
      <c r="I41" s="803"/>
    </row>
    <row r="42" spans="1:9" ht="20.100000000000001" customHeight="1" thickBot="1">
      <c r="A42" s="813" t="s">
        <v>629</v>
      </c>
      <c r="B42" s="814"/>
      <c r="C42" s="814"/>
      <c r="D42" s="815"/>
      <c r="E42" s="815"/>
      <c r="F42" s="815"/>
      <c r="G42" s="815"/>
      <c r="H42" s="816"/>
      <c r="I42" s="817"/>
    </row>
  </sheetData>
  <mergeCells count="9">
    <mergeCell ref="G26:H26"/>
    <mergeCell ref="G23:H23"/>
    <mergeCell ref="G24:H24"/>
    <mergeCell ref="G25:H25"/>
    <mergeCell ref="A2:I2"/>
    <mergeCell ref="A6:B6"/>
    <mergeCell ref="A10:B10"/>
    <mergeCell ref="G21:H21"/>
    <mergeCell ref="G22:H22"/>
  </mergeCells>
  <hyperlinks>
    <hyperlink ref="H12" r:id="rId1"/>
  </hyperlinks>
  <pageMargins left="0.31496062992125984" right="0.19685039370078741" top="1.5748031496062993" bottom="0.74803149606299213" header="0.31496062992125984" footer="0.31496062992125984"/>
  <pageSetup paperSize="9" scale="72" orientation="portrait" r:id="rId2"/>
</worksheet>
</file>

<file path=xl/worksheets/sheet87.xml><?xml version="1.0" encoding="utf-8"?>
<worksheet xmlns="http://schemas.openxmlformats.org/spreadsheetml/2006/main" xmlns:r="http://schemas.openxmlformats.org/officeDocument/2006/relationships">
  <dimension ref="B2:W52"/>
  <sheetViews>
    <sheetView workbookViewId="0">
      <selection sqref="A1:XFD1048576"/>
    </sheetView>
  </sheetViews>
  <sheetFormatPr defaultRowHeight="15"/>
  <cols>
    <col min="1" max="1" width="1.140625" customWidth="1"/>
    <col min="2" max="2" width="12" customWidth="1"/>
    <col min="9" max="9" width="12.42578125" customWidth="1"/>
    <col min="10" max="10" width="13.5703125" style="217" customWidth="1"/>
    <col min="11" max="11" width="11.140625" customWidth="1"/>
    <col min="12" max="12" width="10.5703125" customWidth="1"/>
    <col min="13" max="13" width="8.140625" customWidth="1"/>
    <col min="14" max="14" width="0.140625" customWidth="1"/>
  </cols>
  <sheetData>
    <row r="2" spans="2:13" ht="15.75" thickBot="1">
      <c r="B2" s="1169"/>
      <c r="C2" s="1169"/>
      <c r="D2" s="1169"/>
      <c r="E2" s="1169"/>
      <c r="F2" s="1169"/>
      <c r="G2" s="1169"/>
      <c r="H2" s="1169"/>
      <c r="I2" s="1169"/>
      <c r="J2" s="1169"/>
      <c r="K2" s="1169"/>
      <c r="L2" s="1169"/>
    </row>
    <row r="3" spans="2:13" ht="21" thickBot="1">
      <c r="B3" s="1306" t="s">
        <v>360</v>
      </c>
      <c r="C3" s="1307"/>
      <c r="D3" s="1307"/>
      <c r="E3" s="1307"/>
      <c r="F3" s="1307"/>
      <c r="G3" s="1307"/>
      <c r="H3" s="1307"/>
      <c r="I3" s="1307"/>
      <c r="J3" s="1307"/>
      <c r="K3" s="1307"/>
      <c r="L3" s="1308"/>
      <c r="M3" s="192"/>
    </row>
    <row r="4" spans="2:13" ht="14.45" customHeight="1">
      <c r="B4" s="1309" t="s">
        <v>361</v>
      </c>
      <c r="C4" s="1304"/>
      <c r="D4" s="1304"/>
      <c r="E4" s="1304"/>
      <c r="F4" s="1304"/>
      <c r="G4" s="1304"/>
      <c r="H4" s="1304"/>
      <c r="I4" s="1304"/>
      <c r="J4" s="1304"/>
      <c r="K4" s="1304"/>
      <c r="L4" s="1305"/>
      <c r="M4" s="192"/>
    </row>
    <row r="5" spans="2:13">
      <c r="B5" s="1303" t="s">
        <v>362</v>
      </c>
      <c r="C5" s="1304"/>
      <c r="D5" s="1304"/>
      <c r="E5" s="1304"/>
      <c r="F5" s="1304"/>
      <c r="G5" s="1304"/>
      <c r="H5" s="1304"/>
      <c r="I5" s="1304"/>
      <c r="J5" s="1304"/>
      <c r="K5" s="1304"/>
      <c r="L5" s="1305"/>
      <c r="M5" s="192"/>
    </row>
    <row r="6" spans="2:13">
      <c r="B6" s="1303" t="s">
        <v>363</v>
      </c>
      <c r="C6" s="1304"/>
      <c r="D6" s="1304"/>
      <c r="E6" s="1304"/>
      <c r="F6" s="1304"/>
      <c r="G6" s="1304"/>
      <c r="H6" s="1304"/>
      <c r="I6" s="1304"/>
      <c r="J6" s="1304"/>
      <c r="K6" s="1304"/>
      <c r="L6" s="1305"/>
      <c r="M6" s="192"/>
    </row>
    <row r="7" spans="2:13">
      <c r="B7" s="1303" t="s">
        <v>364</v>
      </c>
      <c r="C7" s="1304"/>
      <c r="D7" s="1304"/>
      <c r="E7" s="1304"/>
      <c r="F7" s="1304"/>
      <c r="G7" s="1304"/>
      <c r="H7" s="1304"/>
      <c r="I7" s="1304"/>
      <c r="J7" s="1304"/>
      <c r="K7" s="1304"/>
      <c r="L7" s="1305"/>
      <c r="M7" s="192"/>
    </row>
    <row r="8" spans="2:13" ht="15.75" thickBot="1">
      <c r="B8" s="834" t="s">
        <v>972</v>
      </c>
      <c r="C8" s="744"/>
      <c r="D8" s="744"/>
      <c r="E8" s="744"/>
      <c r="F8" s="744"/>
      <c r="G8" s="744"/>
      <c r="H8" s="744"/>
      <c r="I8" s="744"/>
      <c r="K8" s="835" t="s">
        <v>973</v>
      </c>
      <c r="L8" s="745"/>
      <c r="M8" s="192"/>
    </row>
    <row r="9" spans="2:13" ht="24" thickBot="1">
      <c r="B9" s="1290" t="s">
        <v>365</v>
      </c>
      <c r="C9" s="1291"/>
      <c r="D9" s="1291"/>
      <c r="E9" s="1291"/>
      <c r="F9" s="1291"/>
      <c r="G9" s="1291"/>
      <c r="H9" s="1291"/>
      <c r="I9" s="1291"/>
      <c r="J9" s="1291"/>
      <c r="K9" s="1291"/>
      <c r="L9" s="1292"/>
      <c r="M9" s="192"/>
    </row>
    <row r="10" spans="2:13">
      <c r="B10" s="832" t="s">
        <v>958</v>
      </c>
      <c r="C10" s="824"/>
      <c r="D10" s="824"/>
      <c r="E10" s="824"/>
      <c r="F10" s="824"/>
      <c r="G10" s="824"/>
      <c r="H10" s="824"/>
      <c r="I10" s="824"/>
      <c r="J10" s="825"/>
      <c r="K10" s="824"/>
      <c r="L10" s="826"/>
      <c r="M10" s="192"/>
    </row>
    <row r="11" spans="2:13">
      <c r="B11" s="832" t="s">
        <v>959</v>
      </c>
      <c r="C11" s="824"/>
      <c r="D11" s="824"/>
      <c r="E11" s="824"/>
      <c r="F11" s="824"/>
      <c r="G11" s="824"/>
      <c r="H11" s="824"/>
      <c r="I11" s="824"/>
      <c r="J11" s="825"/>
      <c r="K11" s="824"/>
      <c r="L11" s="826"/>
      <c r="M11" s="192"/>
    </row>
    <row r="12" spans="2:13">
      <c r="B12" s="827" t="s">
        <v>960</v>
      </c>
      <c r="C12" s="828"/>
      <c r="D12" s="828"/>
      <c r="E12" s="824"/>
      <c r="F12" s="824"/>
      <c r="G12" s="828"/>
      <c r="H12" s="824"/>
      <c r="I12" s="824"/>
      <c r="J12" s="825"/>
      <c r="K12" s="824"/>
      <c r="L12" s="826"/>
      <c r="M12" s="192"/>
    </row>
    <row r="13" spans="2:13">
      <c r="B13" s="823" t="s">
        <v>961</v>
      </c>
      <c r="C13" s="824"/>
      <c r="D13" s="824"/>
      <c r="E13" s="824"/>
      <c r="F13" s="829"/>
      <c r="G13" s="828"/>
      <c r="H13" s="824"/>
      <c r="I13" s="824"/>
      <c r="J13" s="825"/>
      <c r="K13" s="824"/>
      <c r="L13" s="826"/>
      <c r="M13" s="1293"/>
    </row>
    <row r="14" spans="2:13">
      <c r="B14" s="823" t="s">
        <v>962</v>
      </c>
      <c r="C14" s="824"/>
      <c r="D14" s="824"/>
      <c r="E14" s="824"/>
      <c r="F14" s="829"/>
      <c r="G14" s="830"/>
      <c r="H14" s="828"/>
      <c r="I14" s="828"/>
      <c r="J14" s="831"/>
      <c r="K14" s="824"/>
      <c r="L14" s="826"/>
      <c r="M14" s="1293"/>
    </row>
    <row r="15" spans="2:13">
      <c r="B15" s="827" t="s">
        <v>963</v>
      </c>
      <c r="C15" s="824"/>
      <c r="D15" s="824"/>
      <c r="E15" s="824"/>
      <c r="F15" s="829"/>
      <c r="G15" s="830"/>
      <c r="H15" s="824"/>
      <c r="I15" s="824"/>
      <c r="J15" s="825"/>
      <c r="K15" s="824"/>
      <c r="L15" s="826"/>
      <c r="M15" s="1293"/>
    </row>
    <row r="16" spans="2:13" ht="15.75" thickBot="1">
      <c r="B16" s="220"/>
      <c r="C16" s="221"/>
      <c r="D16" s="221"/>
      <c r="E16" s="221"/>
      <c r="F16" s="221"/>
      <c r="G16" s="221"/>
      <c r="H16" s="221"/>
      <c r="I16" s="221"/>
      <c r="J16" s="733"/>
      <c r="K16" s="221"/>
      <c r="L16" s="222"/>
      <c r="M16" s="192"/>
    </row>
    <row r="17" spans="2:13">
      <c r="B17" s="1294" t="s">
        <v>386</v>
      </c>
      <c r="C17" s="1296" t="s">
        <v>321</v>
      </c>
      <c r="D17" s="1297"/>
      <c r="E17" s="1297"/>
      <c r="F17" s="1297"/>
      <c r="G17" s="1297"/>
      <c r="H17" s="1297"/>
      <c r="I17" s="1297"/>
      <c r="J17" s="1300" t="s">
        <v>387</v>
      </c>
      <c r="K17" s="1301" t="s">
        <v>167</v>
      </c>
      <c r="L17" s="1302"/>
      <c r="M17" s="192"/>
    </row>
    <row r="18" spans="2:13" ht="15.75" thickBot="1">
      <c r="B18" s="1295"/>
      <c r="C18" s="1298"/>
      <c r="D18" s="1299"/>
      <c r="E18" s="1299"/>
      <c r="F18" s="1299"/>
      <c r="G18" s="1299"/>
      <c r="H18" s="1299"/>
      <c r="I18" s="1299"/>
      <c r="J18" s="1295"/>
      <c r="K18" s="1301"/>
      <c r="L18" s="1302"/>
      <c r="M18" s="192"/>
    </row>
    <row r="19" spans="2:13">
      <c r="B19" s="223"/>
      <c r="C19" s="214"/>
      <c r="D19" s="214"/>
      <c r="E19" s="214"/>
      <c r="F19" s="214"/>
      <c r="G19" s="214"/>
      <c r="H19" s="214"/>
      <c r="I19" s="214"/>
      <c r="J19" s="224"/>
      <c r="K19" s="738"/>
      <c r="L19" s="739"/>
      <c r="M19" s="192"/>
    </row>
    <row r="20" spans="2:13">
      <c r="B20" s="224">
        <v>1</v>
      </c>
      <c r="C20" s="1282" t="s">
        <v>964</v>
      </c>
      <c r="D20" s="1441"/>
      <c r="E20" s="1441"/>
      <c r="F20" s="214"/>
      <c r="G20" s="214"/>
      <c r="H20" s="214"/>
      <c r="I20" s="214"/>
      <c r="J20" s="224"/>
      <c r="K20" s="1282"/>
      <c r="L20" s="1283"/>
      <c r="M20" s="192"/>
    </row>
    <row r="21" spans="2:13">
      <c r="B21" s="223"/>
      <c r="C21" s="1442" t="s">
        <v>965</v>
      </c>
      <c r="D21" s="1443"/>
      <c r="E21" s="1443"/>
      <c r="F21" s="1443"/>
      <c r="G21" s="1443"/>
      <c r="H21" s="1443"/>
      <c r="I21" s="1444"/>
      <c r="J21" s="224"/>
      <c r="K21" s="1282"/>
      <c r="L21" s="1283"/>
      <c r="M21" s="192"/>
    </row>
    <row r="22" spans="2:13">
      <c r="B22" s="223"/>
      <c r="C22" s="1442"/>
      <c r="D22" s="1443"/>
      <c r="E22" s="1443"/>
      <c r="F22" s="1443"/>
      <c r="G22" s="1443"/>
      <c r="H22" s="1443"/>
      <c r="I22" s="1444"/>
      <c r="J22" s="224"/>
      <c r="K22" s="1282"/>
      <c r="L22" s="1283"/>
      <c r="M22" s="192"/>
    </row>
    <row r="23" spans="2:13">
      <c r="B23" s="223"/>
      <c r="C23" s="1442"/>
      <c r="D23" s="1443"/>
      <c r="E23" s="1443"/>
      <c r="F23" s="1443"/>
      <c r="G23" s="1443"/>
      <c r="H23" s="1443"/>
      <c r="I23" s="1444"/>
      <c r="J23" s="224"/>
      <c r="K23" s="1282"/>
      <c r="L23" s="1283"/>
      <c r="M23" s="192"/>
    </row>
    <row r="24" spans="2:13">
      <c r="B24" s="223"/>
      <c r="C24" s="742" t="s">
        <v>966</v>
      </c>
      <c r="D24" s="742"/>
      <c r="E24" s="742"/>
      <c r="F24" s="742"/>
      <c r="G24" s="742"/>
      <c r="H24" s="742"/>
      <c r="I24" s="742"/>
      <c r="J24" s="224"/>
      <c r="K24" s="740"/>
      <c r="L24" s="741"/>
      <c r="M24" s="192"/>
    </row>
    <row r="25" spans="2:13">
      <c r="B25" s="223"/>
      <c r="C25" s="742"/>
      <c r="D25" s="742"/>
      <c r="E25" s="742"/>
      <c r="F25" s="742"/>
      <c r="G25" s="742"/>
      <c r="H25" s="742"/>
      <c r="I25" s="742"/>
      <c r="J25" s="224"/>
      <c r="K25" s="740"/>
      <c r="L25" s="741"/>
      <c r="M25" s="192"/>
    </row>
    <row r="26" spans="2:13">
      <c r="B26" s="223"/>
      <c r="C26" s="742" t="s">
        <v>975</v>
      </c>
      <c r="D26" s="742"/>
      <c r="E26" s="742"/>
      <c r="F26" s="742"/>
      <c r="G26" s="742"/>
      <c r="H26" s="742"/>
      <c r="I26" s="742"/>
      <c r="J26" s="224"/>
      <c r="K26" s="740"/>
      <c r="L26" s="741"/>
      <c r="M26" s="192"/>
    </row>
    <row r="27" spans="2:13">
      <c r="B27" s="223"/>
      <c r="C27" s="742" t="s">
        <v>968</v>
      </c>
      <c r="D27" s="742"/>
      <c r="E27" s="742"/>
      <c r="F27" s="742"/>
      <c r="G27" s="742"/>
      <c r="H27" s="742"/>
      <c r="I27" s="742"/>
      <c r="J27" s="224"/>
      <c r="K27" s="740"/>
      <c r="L27" s="741"/>
      <c r="M27" s="192"/>
    </row>
    <row r="28" spans="2:13">
      <c r="B28" s="223"/>
      <c r="C28" s="742" t="s">
        <v>969</v>
      </c>
      <c r="D28" s="742"/>
      <c r="E28" s="742"/>
      <c r="F28" s="742"/>
      <c r="G28" s="742"/>
      <c r="H28" s="742"/>
      <c r="I28" s="742"/>
      <c r="J28" s="224"/>
      <c r="K28" s="740"/>
      <c r="L28" s="741"/>
      <c r="M28" s="192"/>
    </row>
    <row r="29" spans="2:13">
      <c r="B29" s="223"/>
      <c r="C29" s="742" t="s">
        <v>974</v>
      </c>
      <c r="D29" s="742"/>
      <c r="E29" s="742"/>
      <c r="F29" s="742"/>
      <c r="G29" s="742"/>
      <c r="H29" s="742"/>
      <c r="I29" s="742"/>
      <c r="J29" s="224"/>
      <c r="K29" s="740"/>
      <c r="L29" s="741"/>
      <c r="M29" s="192"/>
    </row>
    <row r="30" spans="2:13">
      <c r="B30" s="223"/>
      <c r="C30" s="743"/>
      <c r="D30" s="743"/>
      <c r="E30" s="214"/>
      <c r="F30" s="214"/>
      <c r="G30" s="214"/>
      <c r="H30" s="214"/>
      <c r="I30" s="214"/>
      <c r="J30" s="224"/>
      <c r="K30" s="1282"/>
      <c r="L30" s="1283"/>
      <c r="M30" s="192"/>
    </row>
    <row r="31" spans="2:13">
      <c r="B31" s="223"/>
      <c r="C31" s="1284" t="s">
        <v>967</v>
      </c>
      <c r="D31" s="1285"/>
      <c r="E31" s="1285"/>
      <c r="F31" s="1285"/>
      <c r="G31" s="1285"/>
      <c r="H31" s="1285"/>
      <c r="I31" s="1286"/>
      <c r="J31" s="224"/>
      <c r="K31" s="1271">
        <v>11060649</v>
      </c>
      <c r="L31" s="1272"/>
      <c r="M31" s="192"/>
    </row>
    <row r="32" spans="2:13">
      <c r="B32" s="223"/>
      <c r="C32" s="742"/>
      <c r="D32" s="742"/>
      <c r="E32" s="742"/>
      <c r="F32" s="742"/>
      <c r="G32" s="742"/>
      <c r="H32" s="742"/>
      <c r="I32" s="742"/>
      <c r="J32" s="224"/>
      <c r="K32" s="735"/>
      <c r="L32" s="736"/>
      <c r="M32" s="192"/>
    </row>
    <row r="33" spans="2:23" ht="15.75" thickBot="1">
      <c r="B33" s="223"/>
      <c r="C33" s="228" t="s">
        <v>970</v>
      </c>
      <c r="D33" s="228"/>
      <c r="E33" s="214"/>
      <c r="F33" s="214"/>
      <c r="G33" s="214"/>
      <c r="H33" s="214"/>
      <c r="I33" s="214"/>
      <c r="J33" s="229">
        <v>2.5000000000000001E-2</v>
      </c>
      <c r="K33" s="1168">
        <f>+K31*J33-0.225</f>
        <v>276516.00000000006</v>
      </c>
      <c r="L33" s="1445"/>
      <c r="M33" s="192"/>
    </row>
    <row r="34" spans="2:23" ht="15.75" thickBot="1">
      <c r="B34" s="223"/>
      <c r="C34" s="228"/>
      <c r="D34" s="228"/>
      <c r="E34" s="214"/>
      <c r="F34" s="214"/>
      <c r="G34" s="214"/>
      <c r="H34" s="214"/>
      <c r="I34" s="214"/>
      <c r="J34" s="229"/>
      <c r="K34" s="732"/>
      <c r="L34" s="833"/>
      <c r="M34" s="192"/>
    </row>
    <row r="35" spans="2:23" ht="15.75" thickBot="1">
      <c r="B35" s="223"/>
      <c r="E35" s="214"/>
      <c r="F35" s="214"/>
      <c r="G35" s="214"/>
      <c r="H35" s="1287" t="s">
        <v>390</v>
      </c>
      <c r="I35" s="1287"/>
      <c r="J35" s="224"/>
      <c r="K35" s="1288">
        <f>+K33</f>
        <v>276516.00000000006</v>
      </c>
      <c r="L35" s="1289"/>
      <c r="M35" s="192"/>
    </row>
    <row r="36" spans="2:23" ht="11.25" customHeight="1">
      <c r="B36" s="223"/>
      <c r="C36" s="214"/>
      <c r="D36" s="214"/>
      <c r="E36" s="214"/>
      <c r="F36" s="214"/>
      <c r="G36" s="214"/>
      <c r="H36" s="214"/>
      <c r="I36" s="214"/>
      <c r="J36" s="224"/>
      <c r="K36" s="1278"/>
      <c r="L36" s="1279"/>
      <c r="M36" s="192"/>
      <c r="S36" s="61"/>
      <c r="T36" s="61"/>
      <c r="U36" s="61"/>
      <c r="V36" s="61"/>
      <c r="W36" s="61"/>
    </row>
    <row r="37" spans="2:23">
      <c r="B37" s="223"/>
      <c r="C37" s="212" t="s">
        <v>391</v>
      </c>
      <c r="D37" s="743"/>
      <c r="E37" s="743"/>
      <c r="F37" s="214"/>
      <c r="G37" s="214"/>
      <c r="H37" s="214"/>
      <c r="I37" s="214"/>
      <c r="J37" s="230"/>
      <c r="K37" s="214"/>
      <c r="L37" s="741"/>
      <c r="M37" s="192"/>
      <c r="N37" s="743"/>
      <c r="O37" s="743"/>
      <c r="P37" s="214"/>
      <c r="Q37" s="214"/>
      <c r="R37" s="214"/>
      <c r="S37" s="214"/>
      <c r="T37" s="231"/>
      <c r="U37" s="214"/>
      <c r="V37" s="214"/>
      <c r="W37" s="61"/>
    </row>
    <row r="38" spans="2:23">
      <c r="B38" s="223"/>
      <c r="C38" s="740" t="s">
        <v>564</v>
      </c>
      <c r="D38" s="214"/>
      <c r="E38" s="214"/>
      <c r="F38" s="214"/>
      <c r="H38" s="214"/>
      <c r="I38" s="214"/>
      <c r="J38" s="232">
        <v>0.09</v>
      </c>
      <c r="K38" s="1271">
        <f>+K35*9%</f>
        <v>24886.440000000006</v>
      </c>
      <c r="L38" s="1272"/>
      <c r="M38" s="192"/>
      <c r="N38" s="214"/>
      <c r="O38" s="214"/>
      <c r="P38" s="214"/>
      <c r="R38" s="214"/>
      <c r="S38" s="214"/>
      <c r="T38" s="231"/>
      <c r="U38" s="1273"/>
      <c r="V38" s="1273"/>
      <c r="W38" s="61"/>
    </row>
    <row r="39" spans="2:23">
      <c r="B39" s="223"/>
      <c r="C39" s="740" t="s">
        <v>565</v>
      </c>
      <c r="D39" s="214"/>
      <c r="E39" s="214"/>
      <c r="F39" s="214"/>
      <c r="H39" s="214"/>
      <c r="I39" s="214"/>
      <c r="J39" s="232">
        <v>0.09</v>
      </c>
      <c r="K39" s="1271">
        <f>+K35*9%</f>
        <v>24886.440000000006</v>
      </c>
      <c r="L39" s="1272"/>
      <c r="M39" s="192"/>
      <c r="N39" s="214"/>
      <c r="O39" s="214"/>
      <c r="P39" s="214"/>
      <c r="R39" s="214"/>
      <c r="S39" s="214"/>
      <c r="T39" s="231"/>
      <c r="U39" s="737"/>
      <c r="V39" s="737"/>
      <c r="W39" s="61"/>
    </row>
    <row r="40" spans="2:23" ht="15.75" thickBot="1">
      <c r="B40" s="223"/>
      <c r="C40" s="740" t="s">
        <v>650</v>
      </c>
      <c r="D40" s="214"/>
      <c r="E40" s="214"/>
      <c r="F40" s="214"/>
      <c r="H40" s="214"/>
      <c r="I40" s="214"/>
      <c r="J40" s="232">
        <v>0.18</v>
      </c>
      <c r="K40" s="1271" t="s">
        <v>102</v>
      </c>
      <c r="L40" s="1272"/>
      <c r="M40" s="192"/>
      <c r="N40" s="214"/>
      <c r="O40" s="214"/>
      <c r="P40" s="214"/>
      <c r="R40" s="214"/>
      <c r="S40" s="214"/>
      <c r="T40" s="231"/>
      <c r="U40" s="1273"/>
      <c r="V40" s="1273"/>
      <c r="W40" s="61"/>
    </row>
    <row r="41" spans="2:23" ht="15.75" thickBot="1">
      <c r="B41" s="223"/>
      <c r="C41" s="214"/>
      <c r="D41" s="214"/>
      <c r="E41" s="214"/>
      <c r="F41" s="214"/>
      <c r="G41" s="214"/>
      <c r="H41" s="214"/>
      <c r="I41" s="214"/>
      <c r="J41" s="224"/>
      <c r="K41" s="1276">
        <f>+K38+K39</f>
        <v>49772.880000000012</v>
      </c>
      <c r="L41" s="1277"/>
      <c r="M41" s="192"/>
      <c r="N41" s="214"/>
      <c r="O41" s="214"/>
      <c r="P41" s="214"/>
      <c r="Q41" s="214"/>
      <c r="R41" s="214"/>
      <c r="S41" s="214"/>
      <c r="T41" s="737"/>
      <c r="U41" s="1273"/>
      <c r="V41" s="1273"/>
      <c r="W41" s="61"/>
    </row>
    <row r="42" spans="2:23">
      <c r="B42" s="738"/>
      <c r="C42" s="1257" t="s">
        <v>393</v>
      </c>
      <c r="D42" s="1258"/>
      <c r="E42" s="1258"/>
      <c r="F42" s="1258"/>
      <c r="G42" s="1258"/>
      <c r="H42" s="1258"/>
      <c r="I42" s="1258"/>
      <c r="J42" s="233"/>
      <c r="K42" s="1261">
        <f>+K35+K41</f>
        <v>326288.88000000006</v>
      </c>
      <c r="L42" s="1262"/>
      <c r="M42" s="192"/>
      <c r="S42" s="61"/>
      <c r="T42" s="61"/>
      <c r="U42" s="61"/>
      <c r="V42" s="61"/>
      <c r="W42" s="61"/>
    </row>
    <row r="43" spans="2:23" ht="15.75" thickBot="1">
      <c r="B43" s="234"/>
      <c r="C43" s="1259"/>
      <c r="D43" s="1260"/>
      <c r="E43" s="1260"/>
      <c r="F43" s="1260"/>
      <c r="G43" s="1260"/>
      <c r="H43" s="1260"/>
      <c r="I43" s="1260"/>
      <c r="J43" s="235"/>
      <c r="K43" s="1263"/>
      <c r="L43" s="1264"/>
      <c r="M43" s="192"/>
    </row>
    <row r="44" spans="2:23" ht="21.6" customHeight="1" thickBot="1">
      <c r="B44" s="1265" t="s">
        <v>971</v>
      </c>
      <c r="C44" s="1266"/>
      <c r="D44" s="1266"/>
      <c r="E44" s="1266"/>
      <c r="F44" s="1266"/>
      <c r="G44" s="1266"/>
      <c r="H44" s="1266"/>
      <c r="I44" s="1266"/>
      <c r="J44" s="1266"/>
      <c r="K44" s="1266"/>
      <c r="L44" s="1267"/>
      <c r="M44" s="192"/>
    </row>
    <row r="45" spans="2:23">
      <c r="B45" s="236"/>
      <c r="C45" s="237"/>
      <c r="D45" s="237"/>
      <c r="E45" s="237"/>
      <c r="F45" s="237"/>
      <c r="G45" s="237"/>
      <c r="H45" s="237"/>
      <c r="I45" s="237"/>
      <c r="J45" s="238"/>
      <c r="K45" s="237"/>
      <c r="L45" s="239"/>
      <c r="M45" s="192"/>
    </row>
    <row r="46" spans="2:23">
      <c r="B46" s="240"/>
      <c r="C46" s="241"/>
      <c r="D46" s="241"/>
      <c r="E46" s="241"/>
      <c r="F46" s="241"/>
      <c r="G46" s="241"/>
      <c r="H46" s="241"/>
      <c r="I46" s="241"/>
      <c r="J46" s="242"/>
      <c r="K46" s="241"/>
      <c r="L46" s="243"/>
      <c r="M46" s="192"/>
    </row>
    <row r="47" spans="2:23">
      <c r="B47" s="740" t="s">
        <v>394</v>
      </c>
      <c r="C47" s="214"/>
      <c r="D47" s="214"/>
      <c r="E47" s="214"/>
      <c r="F47" s="214" t="s">
        <v>395</v>
      </c>
      <c r="G47" s="214"/>
      <c r="H47" s="214"/>
      <c r="I47" s="214"/>
      <c r="J47" s="731"/>
      <c r="K47" s="61"/>
      <c r="L47" s="62"/>
      <c r="M47" s="192"/>
    </row>
    <row r="48" spans="2:23">
      <c r="B48" s="212" t="s">
        <v>396</v>
      </c>
      <c r="C48" s="743"/>
      <c r="D48" s="743"/>
      <c r="E48" s="214"/>
      <c r="F48" s="214"/>
      <c r="G48" s="214"/>
      <c r="H48" s="214"/>
      <c r="I48" s="214"/>
      <c r="J48" s="731"/>
      <c r="K48" s="61"/>
      <c r="L48" s="62"/>
      <c r="M48" s="192"/>
    </row>
    <row r="49" spans="2:13">
      <c r="B49" s="60"/>
      <c r="C49" s="214"/>
      <c r="D49" s="214"/>
      <c r="E49" s="214"/>
      <c r="F49" s="214"/>
      <c r="G49" s="214"/>
      <c r="H49" s="214"/>
      <c r="I49" s="61"/>
      <c r="J49" s="731"/>
      <c r="K49" s="61"/>
      <c r="L49" s="62"/>
      <c r="M49" s="192"/>
    </row>
    <row r="50" spans="2:13">
      <c r="B50" s="240"/>
      <c r="C50" s="214"/>
      <c r="D50" s="214"/>
      <c r="E50" s="214"/>
      <c r="F50" s="214"/>
      <c r="G50" s="214"/>
      <c r="H50" s="214"/>
      <c r="I50" s="244" t="s">
        <v>397</v>
      </c>
      <c r="J50" s="742"/>
      <c r="K50" s="743"/>
      <c r="L50" s="245"/>
      <c r="M50" s="192"/>
    </row>
    <row r="51" spans="2:13">
      <c r="B51" s="740"/>
      <c r="C51" s="214"/>
      <c r="D51" s="214"/>
      <c r="E51" s="214"/>
      <c r="F51" s="214"/>
      <c r="G51" s="214"/>
      <c r="H51" s="214"/>
      <c r="I51" s="216"/>
      <c r="J51" s="743" t="s">
        <v>329</v>
      </c>
      <c r="K51" s="743"/>
      <c r="L51" s="245"/>
      <c r="M51" s="192"/>
    </row>
    <row r="52" spans="2:13" ht="15.75" thickBot="1">
      <c r="B52" s="1268"/>
      <c r="C52" s="1269"/>
      <c r="D52" s="1269"/>
      <c r="E52" s="1269"/>
      <c r="F52" s="734"/>
      <c r="G52" s="734"/>
      <c r="H52" s="734"/>
      <c r="I52" s="1270"/>
      <c r="J52" s="1270"/>
      <c r="K52" s="734"/>
      <c r="L52" s="247"/>
      <c r="M52" s="192"/>
    </row>
  </sheetData>
  <mergeCells count="37">
    <mergeCell ref="B7:L7"/>
    <mergeCell ref="B2:L2"/>
    <mergeCell ref="B3:L3"/>
    <mergeCell ref="B4:L4"/>
    <mergeCell ref="B5:L5"/>
    <mergeCell ref="B6:L6"/>
    <mergeCell ref="B9:L9"/>
    <mergeCell ref="M13:M15"/>
    <mergeCell ref="B17:B18"/>
    <mergeCell ref="C17:I18"/>
    <mergeCell ref="J17:J18"/>
    <mergeCell ref="K17:L18"/>
    <mergeCell ref="K38:L38"/>
    <mergeCell ref="U38:V38"/>
    <mergeCell ref="K39:L39"/>
    <mergeCell ref="C20:E20"/>
    <mergeCell ref="K20:L20"/>
    <mergeCell ref="K21:L21"/>
    <mergeCell ref="K22:L22"/>
    <mergeCell ref="K23:L23"/>
    <mergeCell ref="C21:I23"/>
    <mergeCell ref="K30:L30"/>
    <mergeCell ref="K31:L31"/>
    <mergeCell ref="K35:L35"/>
    <mergeCell ref="K36:L36"/>
    <mergeCell ref="K33:L33"/>
    <mergeCell ref="K42:L43"/>
    <mergeCell ref="B44:L44"/>
    <mergeCell ref="K40:L40"/>
    <mergeCell ref="U40:V40"/>
    <mergeCell ref="K41:L41"/>
    <mergeCell ref="U41:V41"/>
    <mergeCell ref="B52:E52"/>
    <mergeCell ref="I52:J52"/>
    <mergeCell ref="C31:I31"/>
    <mergeCell ref="H35:I35"/>
    <mergeCell ref="C42:I43"/>
  </mergeCells>
  <pageMargins left="0.19685039370078741" right="0.19685039370078741" top="1.1811023622047245" bottom="0.74803149606299213" header="0.31496062992125984" footer="0.31496062992125984"/>
  <pageSetup paperSize="9" scale="85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>
  <dimension ref="A1:G39"/>
  <sheetViews>
    <sheetView view="pageBreakPreview" zoomScale="60" workbookViewId="0">
      <selection activeCell="I30" sqref="I30"/>
    </sheetView>
  </sheetViews>
  <sheetFormatPr defaultRowHeight="15"/>
  <cols>
    <col min="1" max="1" width="9.7109375" customWidth="1"/>
    <col min="2" max="2" width="33.140625" customWidth="1"/>
    <col min="3" max="3" width="32.7109375" customWidth="1"/>
    <col min="4" max="4" width="4.42578125" customWidth="1"/>
    <col min="5" max="5" width="26.85546875" customWidth="1"/>
    <col min="6" max="6" width="44.28515625" customWidth="1"/>
    <col min="7" max="7" width="6.28515625" customWidth="1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295</v>
      </c>
      <c r="B4" s="40"/>
      <c r="C4" s="40"/>
      <c r="D4" s="41"/>
      <c r="E4" s="41"/>
      <c r="F4" s="71" t="s">
        <v>980</v>
      </c>
    </row>
    <row r="5" spans="1:6" ht="24" thickBot="1">
      <c r="A5" s="39"/>
      <c r="B5" s="4"/>
      <c r="C5" s="4"/>
      <c r="D5" s="4"/>
      <c r="E5" s="4"/>
      <c r="F5" s="71" t="s">
        <v>981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885</v>
      </c>
      <c r="B9" s="1068"/>
      <c r="C9" s="1069"/>
      <c r="D9" s="8"/>
      <c r="E9" s="1067" t="s">
        <v>289</v>
      </c>
      <c r="F9" s="1069"/>
    </row>
    <row r="10" spans="1:6" ht="23.25">
      <c r="A10" s="1070" t="s">
        <v>2</v>
      </c>
      <c r="B10" s="1071"/>
      <c r="C10" s="1072"/>
      <c r="D10" s="7"/>
      <c r="E10" s="1073" t="s">
        <v>311</v>
      </c>
      <c r="F10" s="1074"/>
    </row>
    <row r="11" spans="1:6" ht="23.25">
      <c r="A11" s="1070" t="s">
        <v>3</v>
      </c>
      <c r="B11" s="1071"/>
      <c r="C11" s="1072"/>
      <c r="D11" s="7"/>
      <c r="E11" s="1073" t="s">
        <v>312</v>
      </c>
      <c r="F11" s="1074"/>
    </row>
    <row r="12" spans="1:6" ht="23.25">
      <c r="A12" s="1070" t="s">
        <v>14</v>
      </c>
      <c r="B12" s="1071"/>
      <c r="C12" s="1072"/>
      <c r="D12" s="7"/>
      <c r="E12" s="1073" t="s">
        <v>313</v>
      </c>
      <c r="F12" s="1074"/>
    </row>
    <row r="13" spans="1:6" s="1" customFormat="1" ht="23.25">
      <c r="A13" s="1070" t="s">
        <v>4</v>
      </c>
      <c r="B13" s="1071"/>
      <c r="C13" s="1072"/>
      <c r="D13" s="9"/>
      <c r="E13" s="1230" t="s">
        <v>316</v>
      </c>
      <c r="F13" s="1231"/>
    </row>
    <row r="14" spans="1:6" s="1" customFormat="1" ht="23.25">
      <c r="A14" s="836" t="s">
        <v>96</v>
      </c>
      <c r="B14" s="837"/>
      <c r="C14" s="838"/>
      <c r="D14" s="9"/>
      <c r="E14" s="1070"/>
      <c r="F14" s="1072"/>
    </row>
    <row r="15" spans="1:6" s="1" customFormat="1" ht="24" thickBot="1">
      <c r="A15" s="836" t="s">
        <v>89</v>
      </c>
      <c r="B15" s="837"/>
      <c r="C15" s="838"/>
      <c r="D15" s="9"/>
      <c r="E15" s="79"/>
      <c r="F15" s="80"/>
    </row>
    <row r="16" spans="1:6" ht="24" thickBot="1">
      <c r="A16" s="1077" t="s">
        <v>5</v>
      </c>
      <c r="B16" s="1078"/>
      <c r="C16" s="1079"/>
      <c r="D16" s="10"/>
      <c r="E16" s="1077" t="s">
        <v>314</v>
      </c>
      <c r="F16" s="1079"/>
    </row>
    <row r="17" spans="1:7">
      <c r="A17" s="60"/>
      <c r="B17" s="61"/>
      <c r="C17" s="61"/>
      <c r="D17" s="61"/>
      <c r="E17" s="61"/>
      <c r="F17" s="62"/>
    </row>
    <row r="18" spans="1:7" ht="21">
      <c r="A18" s="63" t="s">
        <v>8</v>
      </c>
      <c r="B18" s="14" t="s">
        <v>9</v>
      </c>
      <c r="C18" s="14" t="s">
        <v>25</v>
      </c>
      <c r="D18" s="1058" t="s">
        <v>28</v>
      </c>
      <c r="E18" s="1058"/>
      <c r="F18" s="64" t="s">
        <v>10</v>
      </c>
    </row>
    <row r="19" spans="1:7" ht="52.5">
      <c r="A19" s="65">
        <v>1</v>
      </c>
      <c r="B19" s="74" t="s">
        <v>982</v>
      </c>
      <c r="C19" s="133" t="s">
        <v>983</v>
      </c>
      <c r="D19" s="1089" t="s">
        <v>984</v>
      </c>
      <c r="E19" s="1089"/>
      <c r="F19" s="75" t="s">
        <v>299</v>
      </c>
      <c r="G19" s="2"/>
    </row>
    <row r="20" spans="1:7" ht="23.25">
      <c r="A20" s="1081"/>
      <c r="B20" s="1053"/>
      <c r="C20" s="1054"/>
      <c r="D20" s="1045" t="s">
        <v>105</v>
      </c>
      <c r="E20" s="1046"/>
      <c r="F20" s="81">
        <v>0</v>
      </c>
    </row>
    <row r="21" spans="1:7" ht="26.25">
      <c r="A21" s="1081"/>
      <c r="B21" s="1053"/>
      <c r="C21" s="1054"/>
      <c r="D21" s="1040" t="s">
        <v>104</v>
      </c>
      <c r="E21" s="1041"/>
      <c r="F21" s="68">
        <f>1800000*2%</f>
        <v>36000</v>
      </c>
    </row>
    <row r="22" spans="1:7" ht="23.25">
      <c r="A22" s="1081"/>
      <c r="B22" s="1053"/>
      <c r="C22" s="1054"/>
      <c r="D22" s="1045" t="s">
        <v>26</v>
      </c>
      <c r="E22" s="1046"/>
      <c r="F22" s="69"/>
    </row>
    <row r="23" spans="1:7" ht="26.25">
      <c r="A23" s="1081"/>
      <c r="B23" s="1053"/>
      <c r="C23" s="1054"/>
      <c r="D23" s="1043" t="s">
        <v>11</v>
      </c>
      <c r="E23" s="1044"/>
      <c r="F23" s="68" t="s">
        <v>102</v>
      </c>
    </row>
    <row r="24" spans="1:7" ht="26.25">
      <c r="A24" s="1081"/>
      <c r="B24" s="1053"/>
      <c r="C24" s="1054"/>
      <c r="D24" s="1043" t="s">
        <v>12</v>
      </c>
      <c r="E24" s="1044"/>
      <c r="F24" s="68" t="s">
        <v>102</v>
      </c>
    </row>
    <row r="25" spans="1:7" ht="26.25">
      <c r="A25" s="1081" t="s">
        <v>301</v>
      </c>
      <c r="B25" s="1053"/>
      <c r="C25" s="1054"/>
      <c r="D25" s="1043" t="s">
        <v>27</v>
      </c>
      <c r="E25" s="1044"/>
      <c r="F25" s="68">
        <f>+F21*18%</f>
        <v>6480</v>
      </c>
    </row>
    <row r="26" spans="1:7" ht="29.25" thickBot="1">
      <c r="A26" s="1082"/>
      <c r="B26" s="1083"/>
      <c r="C26" s="1084"/>
      <c r="D26" s="1085" t="s">
        <v>13</v>
      </c>
      <c r="E26" s="1086"/>
      <c r="F26" s="77">
        <f>+F21+F25</f>
        <v>42480</v>
      </c>
    </row>
    <row r="27" spans="1:7" ht="23.25">
      <c r="A27" s="1087" t="s">
        <v>985</v>
      </c>
      <c r="B27" s="1087"/>
      <c r="C27" s="1087"/>
      <c r="D27" s="1087"/>
      <c r="E27" s="1087"/>
      <c r="F27" s="1087"/>
    </row>
    <row r="28" spans="1:7" ht="15.75">
      <c r="A28" s="11"/>
      <c r="B28" s="11"/>
      <c r="C28" s="11"/>
      <c r="D28" s="12"/>
      <c r="E28" s="12"/>
      <c r="F28" s="13" t="s">
        <v>22</v>
      </c>
    </row>
    <row r="29" spans="1:7" ht="23.25">
      <c r="A29" s="78" t="s">
        <v>15</v>
      </c>
      <c r="B29" s="78"/>
      <c r="C29" s="78"/>
      <c r="D29" s="78"/>
      <c r="E29" s="78"/>
      <c r="F29" s="78"/>
    </row>
    <row r="30" spans="1:7" ht="23.25">
      <c r="A30" s="78" t="s">
        <v>265</v>
      </c>
      <c r="B30" s="78"/>
      <c r="C30" s="78"/>
      <c r="D30" s="78"/>
    </row>
    <row r="31" spans="1:7" ht="23.25">
      <c r="A31" s="78" t="s">
        <v>18</v>
      </c>
      <c r="B31" s="78"/>
      <c r="C31" s="78"/>
      <c r="D31" s="78"/>
    </row>
    <row r="32" spans="1:7" ht="23.25">
      <c r="A32" s="78" t="s">
        <v>16</v>
      </c>
      <c r="B32" s="78"/>
      <c r="C32" s="78"/>
      <c r="D32" s="78"/>
      <c r="E32" s="1090" t="s">
        <v>20</v>
      </c>
      <c r="F32" s="1090"/>
    </row>
    <row r="33" spans="1:6" ht="23.25">
      <c r="A33" s="78" t="s">
        <v>19</v>
      </c>
      <c r="B33" s="78"/>
      <c r="C33" s="78"/>
      <c r="D33" s="78"/>
      <c r="E33" s="1091" t="s">
        <v>266</v>
      </c>
      <c r="F33" s="1091"/>
    </row>
    <row r="34" spans="1:6" ht="23.25">
      <c r="A34" s="78"/>
      <c r="B34" s="78"/>
      <c r="C34" s="78"/>
      <c r="D34" s="78"/>
      <c r="E34" s="78"/>
      <c r="F34" s="78"/>
    </row>
    <row r="35" spans="1:6" ht="23.25">
      <c r="A35" s="78" t="s">
        <v>229</v>
      </c>
      <c r="B35" s="78"/>
      <c r="C35" s="78"/>
      <c r="D35" s="78"/>
      <c r="E35" s="1090" t="s">
        <v>886</v>
      </c>
      <c r="F35" s="1090"/>
    </row>
    <row r="36" spans="1:6" ht="23.25">
      <c r="A36" s="78"/>
      <c r="B36" s="78" t="s">
        <v>228</v>
      </c>
      <c r="C36" s="78"/>
      <c r="D36" s="78"/>
      <c r="E36" s="78"/>
      <c r="F36" s="78"/>
    </row>
    <row r="37" spans="1:6" ht="23.25">
      <c r="A37" s="78"/>
      <c r="B37" s="78"/>
      <c r="C37" s="78"/>
      <c r="D37" s="78"/>
      <c r="E37" s="78"/>
      <c r="F37" s="78"/>
    </row>
    <row r="38" spans="1:6" ht="23.25">
      <c r="A38" s="78"/>
      <c r="B38" s="78"/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1090" t="s">
        <v>24</v>
      </c>
      <c r="F39" s="1090"/>
    </row>
  </sheetData>
  <mergeCells count="34">
    <mergeCell ref="A2:F2"/>
    <mergeCell ref="A7:C7"/>
    <mergeCell ref="E7:F7"/>
    <mergeCell ref="E8:F8"/>
    <mergeCell ref="A9:C9"/>
    <mergeCell ref="E9:F9"/>
    <mergeCell ref="D18:E18"/>
    <mergeCell ref="A10:C10"/>
    <mergeCell ref="E10:F10"/>
    <mergeCell ref="A11:C11"/>
    <mergeCell ref="E11:F11"/>
    <mergeCell ref="A12:C12"/>
    <mergeCell ref="E12:F12"/>
    <mergeCell ref="A13:C13"/>
    <mergeCell ref="E13:F13"/>
    <mergeCell ref="E14:F14"/>
    <mergeCell ref="A16:C16"/>
    <mergeCell ref="E16:F16"/>
    <mergeCell ref="D19:E19"/>
    <mergeCell ref="A20:C21"/>
    <mergeCell ref="D20:E20"/>
    <mergeCell ref="D21:E21"/>
    <mergeCell ref="A22:C24"/>
    <mergeCell ref="D22:E22"/>
    <mergeCell ref="D23:E23"/>
    <mergeCell ref="D24:E24"/>
    <mergeCell ref="E35:F35"/>
    <mergeCell ref="E39:F39"/>
    <mergeCell ref="A25:C26"/>
    <mergeCell ref="D25:E25"/>
    <mergeCell ref="D26:E26"/>
    <mergeCell ref="A27:F27"/>
    <mergeCell ref="E32:F32"/>
    <mergeCell ref="E33:F33"/>
  </mergeCells>
  <hyperlinks>
    <hyperlink ref="B36" r:id="rId1" display="sanjit.sharma@sarestates.in"/>
  </hyperlinks>
  <pageMargins left="0.19685039370078741" right="0.19685039370078741" top="1.1811023622047245" bottom="0.74803149606299213" header="0.31496062992125984" footer="0.31496062992125984"/>
  <pageSetup paperSize="9" scale="65" orientation="portrait" r:id="rId2"/>
</worksheet>
</file>

<file path=xl/worksheets/sheet89.xml><?xml version="1.0" encoding="utf-8"?>
<worksheet xmlns="http://schemas.openxmlformats.org/spreadsheetml/2006/main" xmlns:r="http://schemas.openxmlformats.org/officeDocument/2006/relationships">
  <dimension ref="A1:L41"/>
  <sheetViews>
    <sheetView view="pageBreakPreview" zoomScale="60" workbookViewId="0">
      <selection sqref="A1:XFD1048576"/>
    </sheetView>
  </sheetViews>
  <sheetFormatPr defaultRowHeight="15"/>
  <cols>
    <col min="1" max="1" width="9.7109375" customWidth="1"/>
    <col min="2" max="2" width="33.140625" customWidth="1"/>
    <col min="3" max="3" width="31" customWidth="1"/>
    <col min="4" max="4" width="4.42578125" customWidth="1"/>
    <col min="5" max="5" width="36.7109375" customWidth="1"/>
    <col min="6" max="6" width="34.5703125" customWidth="1"/>
    <col min="7" max="7" width="6.28515625" customWidth="1"/>
    <col min="12" max="12" width="9.7109375" bestFit="1" customWidth="1"/>
    <col min="22" max="22" width="13.42578125" bestFit="1" customWidth="1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55"/>
      <c r="B3" s="3"/>
      <c r="C3" s="3"/>
      <c r="D3" s="3"/>
      <c r="E3" s="3"/>
      <c r="F3" s="56"/>
    </row>
    <row r="4" spans="1:6" ht="24" thickBot="1">
      <c r="A4" s="38" t="s">
        <v>894</v>
      </c>
      <c r="B4" s="40"/>
      <c r="C4" s="40"/>
      <c r="D4" s="41"/>
      <c r="E4" s="41"/>
      <c r="F4" s="494" t="s">
        <v>986</v>
      </c>
    </row>
    <row r="5" spans="1:6" ht="24" thickBot="1">
      <c r="A5" s="39"/>
      <c r="B5" s="4"/>
      <c r="C5" s="4"/>
      <c r="D5" s="4"/>
      <c r="E5" s="4"/>
      <c r="F5" s="71" t="s">
        <v>987</v>
      </c>
    </row>
    <row r="6" spans="1:6" ht="21.75" thickBot="1">
      <c r="A6" s="57"/>
      <c r="B6" s="58"/>
      <c r="C6" s="58"/>
      <c r="D6" s="58"/>
      <c r="E6" s="58"/>
      <c r="F6" s="59"/>
    </row>
    <row r="7" spans="1:6" ht="24" thickBot="1">
      <c r="A7" s="1064" t="s">
        <v>0</v>
      </c>
      <c r="B7" s="1065"/>
      <c r="C7" s="1066"/>
      <c r="D7" s="6"/>
      <c r="E7" s="1064" t="s">
        <v>6</v>
      </c>
      <c r="F7" s="1066"/>
    </row>
    <row r="8" spans="1:6" ht="23.25">
      <c r="A8" s="18"/>
      <c r="B8" s="19"/>
      <c r="C8" s="20"/>
      <c r="D8" s="7"/>
      <c r="E8" s="1075"/>
      <c r="F8" s="1076"/>
    </row>
    <row r="9" spans="1:6" ht="23.25">
      <c r="A9" s="1067" t="s">
        <v>264</v>
      </c>
      <c r="B9" s="1068"/>
      <c r="C9" s="1069"/>
      <c r="D9" s="8"/>
      <c r="E9" s="1067" t="s">
        <v>654</v>
      </c>
      <c r="F9" s="1069"/>
    </row>
    <row r="10" spans="1:6" ht="23.25">
      <c r="A10" s="1070" t="s">
        <v>889</v>
      </c>
      <c r="B10" s="1071"/>
      <c r="C10" s="1072"/>
      <c r="D10" s="7"/>
      <c r="E10" s="1073" t="s">
        <v>896</v>
      </c>
      <c r="F10" s="1074"/>
    </row>
    <row r="11" spans="1:6" ht="23.25">
      <c r="A11" s="1070" t="s">
        <v>499</v>
      </c>
      <c r="B11" s="1071"/>
      <c r="C11" s="1072"/>
      <c r="D11" s="7"/>
      <c r="E11" s="1073" t="s">
        <v>659</v>
      </c>
      <c r="F11" s="1074"/>
    </row>
    <row r="12" spans="1:6" ht="23.25">
      <c r="A12" s="840" t="s">
        <v>498</v>
      </c>
      <c r="B12" s="841"/>
      <c r="C12" s="842"/>
      <c r="D12" s="7"/>
      <c r="E12" s="843" t="s">
        <v>656</v>
      </c>
      <c r="F12" s="844"/>
    </row>
    <row r="13" spans="1:6" ht="23.25">
      <c r="A13" s="1070" t="s">
        <v>14</v>
      </c>
      <c r="B13" s="1071"/>
      <c r="C13" s="1072"/>
      <c r="D13" s="7"/>
      <c r="E13" s="843"/>
      <c r="F13" s="844"/>
    </row>
    <row r="14" spans="1:6" s="1" customFormat="1" ht="23.25">
      <c r="A14" s="1070" t="s">
        <v>890</v>
      </c>
      <c r="B14" s="1071"/>
      <c r="C14" s="1072"/>
      <c r="D14" s="9"/>
      <c r="E14" s="1073" t="s">
        <v>657</v>
      </c>
      <c r="F14" s="1074"/>
    </row>
    <row r="15" spans="1:6" s="1" customFormat="1" ht="23.25">
      <c r="A15" s="840" t="s">
        <v>500</v>
      </c>
      <c r="B15" s="841"/>
      <c r="C15" s="842"/>
      <c r="D15" s="9"/>
      <c r="E15" s="1073"/>
      <c r="F15" s="1074"/>
    </row>
    <row r="16" spans="1:6" s="1" customFormat="1" ht="24" thickBot="1">
      <c r="A16" s="840" t="s">
        <v>89</v>
      </c>
      <c r="B16" s="841"/>
      <c r="C16" s="842"/>
      <c r="D16" s="9"/>
      <c r="E16" s="1230"/>
      <c r="F16" s="1231"/>
    </row>
    <row r="17" spans="1:12" ht="24" thickBot="1">
      <c r="A17" s="1077" t="s">
        <v>501</v>
      </c>
      <c r="B17" s="1078"/>
      <c r="C17" s="1079"/>
      <c r="D17" s="10"/>
      <c r="E17" s="1077" t="s">
        <v>501</v>
      </c>
      <c r="F17" s="1079"/>
    </row>
    <row r="18" spans="1:12" ht="3.4" customHeight="1">
      <c r="A18" s="60"/>
      <c r="B18" s="61"/>
      <c r="C18" s="61"/>
      <c r="D18" s="61"/>
      <c r="E18" s="61"/>
      <c r="F18" s="62"/>
    </row>
    <row r="19" spans="1:12" ht="42" customHeight="1">
      <c r="A19" s="63" t="s">
        <v>8</v>
      </c>
      <c r="B19" s="14" t="s">
        <v>9</v>
      </c>
      <c r="C19" s="14" t="s">
        <v>25</v>
      </c>
      <c r="D19" s="1058" t="s">
        <v>28</v>
      </c>
      <c r="E19" s="1058"/>
      <c r="F19" s="64" t="s">
        <v>10</v>
      </c>
    </row>
    <row r="20" spans="1:12" ht="52.9" customHeight="1">
      <c r="A20" s="65">
        <v>1</v>
      </c>
      <c r="B20" s="74" t="s">
        <v>988</v>
      </c>
      <c r="C20" s="133" t="s">
        <v>989</v>
      </c>
      <c r="D20" s="1089" t="s">
        <v>990</v>
      </c>
      <c r="E20" s="1089"/>
      <c r="F20" s="75" t="s">
        <v>991</v>
      </c>
      <c r="G20" s="2"/>
    </row>
    <row r="21" spans="1:12" ht="43.5" customHeight="1">
      <c r="A21" s="1081"/>
      <c r="B21" s="1053"/>
      <c r="C21" s="1054"/>
      <c r="D21" s="1433" t="s">
        <v>994</v>
      </c>
      <c r="E21" s="1434"/>
      <c r="F21" s="68">
        <f>8240000*3%</f>
        <v>247200</v>
      </c>
    </row>
    <row r="22" spans="1:12" ht="47.65" customHeight="1">
      <c r="A22" s="847"/>
      <c r="B22" s="845"/>
      <c r="C22" s="846"/>
      <c r="D22" s="1431" t="s">
        <v>993</v>
      </c>
      <c r="E22" s="1432"/>
      <c r="F22" s="68">
        <f>8240000*0%</f>
        <v>0</v>
      </c>
    </row>
    <row r="23" spans="1:12" ht="47.65" customHeight="1">
      <c r="A23" s="847"/>
      <c r="B23" s="845"/>
      <c r="C23" s="846"/>
      <c r="D23" s="1040" t="s">
        <v>13</v>
      </c>
      <c r="E23" s="1041"/>
      <c r="F23" s="68">
        <f>+F21+F22</f>
        <v>247200</v>
      </c>
    </row>
    <row r="24" spans="1:12" ht="48.6" customHeight="1">
      <c r="A24" s="1081"/>
      <c r="B24" s="1053"/>
      <c r="C24" s="1054"/>
      <c r="D24" s="1045" t="s">
        <v>26</v>
      </c>
      <c r="E24" s="1046"/>
      <c r="F24" s="69"/>
      <c r="L24" s="123"/>
    </row>
    <row r="25" spans="1:12" ht="25.9" customHeight="1">
      <c r="A25" s="1081"/>
      <c r="B25" s="1053"/>
      <c r="C25" s="1054"/>
      <c r="D25" s="1043" t="s">
        <v>11</v>
      </c>
      <c r="E25" s="1044"/>
      <c r="F25" s="68">
        <f>+F23*9%</f>
        <v>22248</v>
      </c>
    </row>
    <row r="26" spans="1:12" ht="25.9" customHeight="1">
      <c r="A26" s="1081"/>
      <c r="B26" s="1053"/>
      <c r="C26" s="1054"/>
      <c r="D26" s="1043" t="s">
        <v>12</v>
      </c>
      <c r="E26" s="1044"/>
      <c r="F26" s="68">
        <f>+F23*9%</f>
        <v>22248</v>
      </c>
    </row>
    <row r="27" spans="1:12" ht="25.9" customHeight="1">
      <c r="A27" s="1081" t="s">
        <v>198</v>
      </c>
      <c r="B27" s="1053"/>
      <c r="C27" s="1054"/>
      <c r="D27" s="1043" t="s">
        <v>27</v>
      </c>
      <c r="E27" s="1044"/>
      <c r="F27" s="68" t="s">
        <v>102</v>
      </c>
    </row>
    <row r="28" spans="1:12" ht="52.9" customHeight="1" thickBot="1">
      <c r="A28" s="1082"/>
      <c r="B28" s="1083"/>
      <c r="C28" s="1084"/>
      <c r="D28" s="1085" t="s">
        <v>13</v>
      </c>
      <c r="E28" s="1086"/>
      <c r="F28" s="77">
        <f>+F23+F25+F26</f>
        <v>291696</v>
      </c>
    </row>
    <row r="29" spans="1:12" ht="28.5" customHeight="1">
      <c r="A29" s="1087" t="s">
        <v>992</v>
      </c>
      <c r="B29" s="1087"/>
      <c r="C29" s="1087"/>
      <c r="D29" s="1087"/>
      <c r="E29" s="1087"/>
      <c r="F29" s="1087"/>
    </row>
    <row r="30" spans="1:12" ht="16.5" customHeight="1">
      <c r="A30" s="11"/>
      <c r="B30" s="11"/>
      <c r="C30" s="11"/>
      <c r="D30" s="12"/>
      <c r="E30" s="12"/>
      <c r="F30" s="13" t="s">
        <v>22</v>
      </c>
    </row>
    <row r="31" spans="1:12" ht="23.25">
      <c r="A31" s="78" t="s">
        <v>15</v>
      </c>
      <c r="B31" s="78"/>
      <c r="C31" s="78"/>
      <c r="D31" s="78"/>
      <c r="E31" s="78"/>
      <c r="F31" s="78"/>
    </row>
    <row r="32" spans="1:12" ht="18.75" customHeight="1">
      <c r="A32" s="78" t="s">
        <v>265</v>
      </c>
      <c r="B32" s="78"/>
      <c r="C32" s="78"/>
      <c r="D32" s="78"/>
    </row>
    <row r="33" spans="1:6" ht="18.75" customHeight="1">
      <c r="A33" s="78" t="s">
        <v>18</v>
      </c>
      <c r="B33" s="78"/>
      <c r="C33" s="78"/>
      <c r="D33" s="78"/>
    </row>
    <row r="34" spans="1:6" ht="23.25">
      <c r="A34" s="78" t="s">
        <v>16</v>
      </c>
      <c r="B34" s="78"/>
      <c r="C34" s="78"/>
      <c r="D34" s="78"/>
      <c r="E34" s="1090" t="s">
        <v>20</v>
      </c>
      <c r="F34" s="1090"/>
    </row>
    <row r="35" spans="1:6" ht="23.25">
      <c r="A35" s="78" t="s">
        <v>19</v>
      </c>
      <c r="B35" s="78"/>
      <c r="C35" s="78"/>
      <c r="D35" s="78"/>
      <c r="E35" s="1091" t="s">
        <v>266</v>
      </c>
      <c r="F35" s="1091"/>
    </row>
    <row r="36" spans="1:6" ht="23.25">
      <c r="A36" s="78"/>
      <c r="B36" s="78"/>
      <c r="C36" s="78"/>
      <c r="D36" s="78"/>
      <c r="E36" s="78"/>
      <c r="F36" s="78"/>
    </row>
    <row r="37" spans="1:6" ht="23.25">
      <c r="A37" s="78" t="s">
        <v>229</v>
      </c>
      <c r="B37" s="78"/>
      <c r="C37" s="78"/>
      <c r="D37" s="78"/>
      <c r="E37" s="1090" t="s">
        <v>267</v>
      </c>
      <c r="F37" s="1090"/>
    </row>
    <row r="38" spans="1:6" ht="23.25">
      <c r="A38" s="78"/>
      <c r="B38" s="78" t="s">
        <v>228</v>
      </c>
      <c r="C38" s="78"/>
      <c r="D38" s="78"/>
      <c r="E38" s="78"/>
      <c r="F38" s="78"/>
    </row>
    <row r="39" spans="1:6" ht="23.25">
      <c r="A39" s="78"/>
      <c r="B39" s="78"/>
      <c r="C39" s="78"/>
      <c r="D39" s="78"/>
      <c r="E39" s="78"/>
      <c r="F39" s="78"/>
    </row>
    <row r="40" spans="1:6" ht="23.25">
      <c r="A40" s="78"/>
      <c r="B40" s="78"/>
      <c r="C40" s="78"/>
      <c r="D40" s="78"/>
      <c r="E40" s="78"/>
      <c r="F40" s="78"/>
    </row>
    <row r="41" spans="1:6" ht="23.25">
      <c r="A41" s="78"/>
      <c r="B41" s="78"/>
      <c r="C41" s="78"/>
      <c r="D41" s="78"/>
      <c r="E41" s="1090" t="s">
        <v>24</v>
      </c>
      <c r="F41" s="1090"/>
    </row>
  </sheetData>
  <mergeCells count="35">
    <mergeCell ref="E37:F37"/>
    <mergeCell ref="E41:F41"/>
    <mergeCell ref="A27:C28"/>
    <mergeCell ref="D27:E27"/>
    <mergeCell ref="D28:E28"/>
    <mergeCell ref="A29:F29"/>
    <mergeCell ref="E34:F34"/>
    <mergeCell ref="E35:F35"/>
    <mergeCell ref="A21:C21"/>
    <mergeCell ref="D21:E21"/>
    <mergeCell ref="D22:E22"/>
    <mergeCell ref="D23:E23"/>
    <mergeCell ref="A24:C26"/>
    <mergeCell ref="D24:E24"/>
    <mergeCell ref="D25:E25"/>
    <mergeCell ref="D26:E26"/>
    <mergeCell ref="D20:E20"/>
    <mergeCell ref="A10:C10"/>
    <mergeCell ref="E10:F10"/>
    <mergeCell ref="A11:C11"/>
    <mergeCell ref="E11:F11"/>
    <mergeCell ref="A13:C13"/>
    <mergeCell ref="A14:C14"/>
    <mergeCell ref="E14:F14"/>
    <mergeCell ref="E15:F15"/>
    <mergeCell ref="E16:F16"/>
    <mergeCell ref="A17:C17"/>
    <mergeCell ref="E17:F17"/>
    <mergeCell ref="D19:E19"/>
    <mergeCell ref="A2:F2"/>
    <mergeCell ref="A7:C7"/>
    <mergeCell ref="E7:F7"/>
    <mergeCell ref="E8:F8"/>
    <mergeCell ref="A9:C9"/>
    <mergeCell ref="E9:F9"/>
  </mergeCells>
  <hyperlinks>
    <hyperlink ref="B38" r:id="rId1" display="sanjit.sharma@sarestates.in"/>
  </hyperlinks>
  <pageMargins left="0.31496062992125984" right="0.19685039370078741" top="1.1811023622047245" bottom="0.74803149606299213" header="0.31496062992125984" footer="0.31496062992125984"/>
  <pageSetup paperSize="9" scale="65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9:P56"/>
  <sheetViews>
    <sheetView view="pageBreakPreview" topLeftCell="A10" zoomScale="60" workbookViewId="0">
      <selection activeCell="J25" sqref="J25:P25"/>
    </sheetView>
  </sheetViews>
  <sheetFormatPr defaultRowHeight="15"/>
  <cols>
    <col min="1" max="1" width="3.28515625" customWidth="1"/>
    <col min="2" max="2" width="20.28515625" customWidth="1"/>
    <col min="3" max="3" width="7.7109375" customWidth="1"/>
    <col min="4" max="4" width="7.85546875" customWidth="1"/>
    <col min="5" max="5" width="6.7109375" customWidth="1"/>
    <col min="6" max="6" width="6.28515625" bestFit="1" customWidth="1"/>
    <col min="7" max="7" width="8" bestFit="1" customWidth="1"/>
    <col min="8" max="8" width="10.7109375" customWidth="1"/>
    <col min="9" max="9" width="6.140625" customWidth="1"/>
    <col min="10" max="10" width="10.140625" bestFit="1" customWidth="1"/>
    <col min="11" max="11" width="4.5703125" customWidth="1"/>
    <col min="12" max="12" width="7.7109375" customWidth="1"/>
    <col min="13" max="13" width="5" customWidth="1"/>
    <col min="14" max="14" width="8.85546875" customWidth="1"/>
    <col min="15" max="15" width="8.28515625" customWidth="1"/>
    <col min="16" max="16" width="2.85546875" customWidth="1"/>
  </cols>
  <sheetData>
    <row r="9" spans="1:16" ht="15.75" thickBot="1"/>
    <row r="10" spans="1:16" ht="16.149999999999999" customHeight="1">
      <c r="A10" s="1196" t="s">
        <v>134</v>
      </c>
      <c r="B10" s="1197"/>
      <c r="C10" s="1197"/>
      <c r="D10" s="1197"/>
      <c r="E10" s="1197"/>
      <c r="F10" s="1197"/>
      <c r="G10" s="1197"/>
      <c r="H10" s="1197"/>
      <c r="I10" s="1197"/>
      <c r="J10" s="1197"/>
      <c r="K10" s="1197"/>
      <c r="L10" s="1197"/>
      <c r="M10" s="1197"/>
      <c r="N10" s="1197"/>
      <c r="O10" s="1197"/>
      <c r="P10" s="1198"/>
    </row>
    <row r="11" spans="1:16" ht="16.149999999999999" customHeight="1">
      <c r="A11" s="1199"/>
      <c r="B11" s="1200"/>
      <c r="C11" s="1200"/>
      <c r="D11" s="1200"/>
      <c r="E11" s="1200"/>
      <c r="F11" s="1200"/>
      <c r="G11" s="1200"/>
      <c r="H11" s="1200"/>
      <c r="I11" s="1200"/>
      <c r="J11" s="1200"/>
      <c r="K11" s="1200"/>
      <c r="L11" s="1200"/>
      <c r="M11" s="1200"/>
      <c r="N11" s="1200"/>
      <c r="O11" s="1200"/>
      <c r="P11" s="1201"/>
    </row>
    <row r="12" spans="1:16" ht="40.15" customHeight="1" thickBot="1">
      <c r="A12" s="1202" t="s">
        <v>135</v>
      </c>
      <c r="B12" s="1203"/>
      <c r="C12" s="1203"/>
      <c r="D12" s="1203"/>
      <c r="E12" s="1203"/>
      <c r="F12" s="1203"/>
      <c r="G12" s="1203"/>
      <c r="H12" s="1203"/>
      <c r="I12" s="1203"/>
      <c r="J12" s="1203"/>
      <c r="K12" s="1203"/>
      <c r="L12" s="1203"/>
      <c r="M12" s="1203"/>
      <c r="N12" s="1203"/>
      <c r="O12" s="1203"/>
      <c r="P12" s="1204"/>
    </row>
    <row r="13" spans="1:16" ht="11.1" customHeight="1" thickBot="1">
      <c r="A13" s="1107"/>
      <c r="B13" s="1170"/>
      <c r="C13" s="1170"/>
      <c r="D13" s="1170"/>
      <c r="E13" s="1170"/>
      <c r="F13" s="1170"/>
      <c r="G13" s="1170"/>
      <c r="H13" s="1170"/>
      <c r="I13" s="1170"/>
      <c r="J13" s="1170"/>
      <c r="K13" s="1170"/>
      <c r="L13" s="1170"/>
      <c r="M13" s="1170"/>
      <c r="N13" s="1170"/>
      <c r="O13" s="1170"/>
      <c r="P13" s="1108"/>
    </row>
    <row r="14" spans="1:16" ht="16.899999999999999" customHeight="1">
      <c r="A14" s="1205" t="s">
        <v>136</v>
      </c>
      <c r="B14" s="1206"/>
      <c r="C14" s="1206"/>
      <c r="D14" s="1206"/>
      <c r="E14" s="1206"/>
      <c r="F14" s="1206"/>
      <c r="G14" s="1206"/>
      <c r="H14" s="1206"/>
      <c r="I14" s="1206"/>
      <c r="J14" s="1206"/>
      <c r="K14" s="1206"/>
      <c r="L14" s="1206"/>
      <c r="M14" s="1206"/>
      <c r="N14" s="1206"/>
      <c r="O14" s="1206"/>
      <c r="P14" s="1207"/>
    </row>
    <row r="15" spans="1:16" ht="16.899999999999999" customHeight="1" thickBot="1">
      <c r="A15" s="1208"/>
      <c r="B15" s="1209"/>
      <c r="C15" s="1209"/>
      <c r="D15" s="1209"/>
      <c r="E15" s="1209"/>
      <c r="F15" s="1209"/>
      <c r="G15" s="1209"/>
      <c r="H15" s="1209"/>
      <c r="I15" s="1209"/>
      <c r="J15" s="1209"/>
      <c r="K15" s="1209"/>
      <c r="L15" s="1209"/>
      <c r="M15" s="1209"/>
      <c r="N15" s="1209"/>
      <c r="O15" s="1209"/>
      <c r="P15" s="1210"/>
    </row>
    <row r="16" spans="1:16" ht="16.149999999999999" customHeight="1">
      <c r="A16" s="1211" t="s">
        <v>137</v>
      </c>
      <c r="B16" s="1212"/>
      <c r="C16" s="1212"/>
      <c r="D16" s="1212"/>
      <c r="E16" s="1212"/>
      <c r="F16" s="1212"/>
      <c r="G16" s="1212"/>
      <c r="H16" s="1212"/>
      <c r="I16" s="1213"/>
      <c r="J16" s="1214" t="s">
        <v>186</v>
      </c>
      <c r="K16" s="1214"/>
      <c r="L16" s="1214"/>
      <c r="M16" s="1214"/>
      <c r="N16" s="1214"/>
      <c r="O16" s="1214"/>
      <c r="P16" s="1215"/>
    </row>
    <row r="17" spans="1:16" ht="16.149999999999999" customHeight="1">
      <c r="A17" s="1165" t="s">
        <v>139</v>
      </c>
      <c r="B17" s="1166"/>
      <c r="C17" s="1166"/>
      <c r="D17" s="1166"/>
      <c r="E17" s="1166"/>
      <c r="F17" s="1166"/>
      <c r="G17" s="1166"/>
      <c r="H17" s="1166"/>
      <c r="I17" s="1182"/>
      <c r="J17" s="1183" t="s">
        <v>187</v>
      </c>
      <c r="K17" s="1183"/>
      <c r="L17" s="1183"/>
      <c r="M17" s="1183"/>
      <c r="N17" s="1183"/>
      <c r="O17" s="1183"/>
      <c r="P17" s="1184"/>
    </row>
    <row r="18" spans="1:16" ht="16.149999999999999" customHeight="1">
      <c r="A18" s="1185" t="s">
        <v>141</v>
      </c>
      <c r="B18" s="1186"/>
      <c r="C18" s="1186"/>
      <c r="D18" s="1186"/>
      <c r="E18" s="1186"/>
      <c r="F18" s="1186"/>
      <c r="G18" s="1186"/>
      <c r="H18" s="1186"/>
      <c r="I18" s="84"/>
      <c r="J18" s="1183"/>
      <c r="K18" s="1183"/>
      <c r="L18" s="1183"/>
      <c r="M18" s="1183"/>
      <c r="N18" s="1183"/>
      <c r="O18" s="1183"/>
      <c r="P18" s="1184"/>
    </row>
    <row r="19" spans="1:16" ht="16.149999999999999" customHeight="1" thickBot="1">
      <c r="A19" s="1187" t="s">
        <v>142</v>
      </c>
      <c r="B19" s="1188"/>
      <c r="C19" s="1188"/>
      <c r="D19" s="1188"/>
      <c r="E19" s="1188"/>
      <c r="F19" s="1188"/>
      <c r="G19" s="85"/>
      <c r="H19" s="86" t="s">
        <v>143</v>
      </c>
      <c r="I19" s="87">
        <v>29</v>
      </c>
      <c r="J19" s="1189" t="s">
        <v>144</v>
      </c>
      <c r="K19" s="1189"/>
      <c r="L19" s="1189"/>
      <c r="M19" s="1189"/>
      <c r="N19" s="1189"/>
      <c r="O19" s="1189"/>
      <c r="P19" s="1190"/>
    </row>
    <row r="20" spans="1:16" ht="16.149999999999999" customHeight="1" thickBot="1">
      <c r="A20" s="1191"/>
      <c r="B20" s="1192"/>
      <c r="C20" s="1192"/>
      <c r="D20" s="1192"/>
      <c r="E20" s="1192"/>
      <c r="F20" s="1192"/>
      <c r="G20" s="1192"/>
      <c r="H20" s="1192"/>
      <c r="I20" s="1192"/>
      <c r="J20" s="1192"/>
      <c r="K20" s="1192"/>
      <c r="L20" s="1192"/>
      <c r="M20" s="1192"/>
      <c r="N20" s="1192"/>
      <c r="O20" s="1192"/>
      <c r="P20" s="1193"/>
    </row>
    <row r="21" spans="1:16" ht="16.149999999999999" customHeight="1" thickBot="1">
      <c r="A21" s="1147" t="s">
        <v>145</v>
      </c>
      <c r="B21" s="1148"/>
      <c r="C21" s="1148"/>
      <c r="D21" s="1148"/>
      <c r="E21" s="1148"/>
      <c r="F21" s="1148"/>
      <c r="G21" s="1148"/>
      <c r="H21" s="1148"/>
      <c r="I21" s="1194"/>
      <c r="J21" s="1147" t="s">
        <v>146</v>
      </c>
      <c r="K21" s="1148"/>
      <c r="L21" s="1148"/>
      <c r="M21" s="1148"/>
      <c r="N21" s="1148"/>
      <c r="O21" s="1148"/>
      <c r="P21" s="1194"/>
    </row>
    <row r="22" spans="1:16" ht="16.149999999999999" customHeight="1">
      <c r="A22" s="1149" t="s">
        <v>188</v>
      </c>
      <c r="B22" s="1150"/>
      <c r="C22" s="1150"/>
      <c r="D22" s="1150"/>
      <c r="E22" s="1150"/>
      <c r="F22" s="1150"/>
      <c r="G22" s="1150"/>
      <c r="H22" s="1150"/>
      <c r="I22" s="1195"/>
      <c r="J22" s="1149" t="s">
        <v>148</v>
      </c>
      <c r="K22" s="1150"/>
      <c r="L22" s="1150"/>
      <c r="M22" s="1150"/>
      <c r="N22" s="1150"/>
      <c r="O22" s="1150"/>
      <c r="P22" s="1195"/>
    </row>
    <row r="23" spans="1:16" ht="16.149999999999999" customHeight="1">
      <c r="A23" s="1176" t="s">
        <v>149</v>
      </c>
      <c r="B23" s="1177"/>
      <c r="C23" s="1177"/>
      <c r="D23" s="1177"/>
      <c r="E23" s="1177"/>
      <c r="F23" s="1177"/>
      <c r="G23" s="1177"/>
      <c r="H23" s="1177"/>
      <c r="I23" s="1178"/>
      <c r="J23" s="1176" t="s">
        <v>150</v>
      </c>
      <c r="K23" s="1177"/>
      <c r="L23" s="1177"/>
      <c r="M23" s="1177"/>
      <c r="N23" s="1177"/>
      <c r="O23" s="1177"/>
      <c r="P23" s="1178"/>
    </row>
    <row r="24" spans="1:16" ht="16.149999999999999" customHeight="1">
      <c r="A24" s="1179"/>
      <c r="B24" s="1180"/>
      <c r="C24" s="1180"/>
      <c r="D24" s="1180"/>
      <c r="E24" s="1180"/>
      <c r="F24" s="1180"/>
      <c r="G24" s="1180"/>
      <c r="H24" s="1180"/>
      <c r="I24" s="1181"/>
      <c r="J24" s="1179"/>
      <c r="K24" s="1180"/>
      <c r="L24" s="1180"/>
      <c r="M24" s="1180"/>
      <c r="N24" s="1180"/>
      <c r="O24" s="1180"/>
      <c r="P24" s="1181"/>
    </row>
    <row r="25" spans="1:16" ht="16.149999999999999" customHeight="1">
      <c r="A25" s="1165" t="s">
        <v>189</v>
      </c>
      <c r="B25" s="1166"/>
      <c r="C25" s="1166"/>
      <c r="D25" s="1166"/>
      <c r="E25" s="1166"/>
      <c r="F25" s="1166"/>
      <c r="G25" s="1166"/>
      <c r="H25" s="1166"/>
      <c r="I25" s="1167"/>
      <c r="J25" s="1165" t="s">
        <v>152</v>
      </c>
      <c r="K25" s="1166"/>
      <c r="L25" s="1166"/>
      <c r="M25" s="1166"/>
      <c r="N25" s="1166"/>
      <c r="O25" s="1166"/>
      <c r="P25" s="1167"/>
    </row>
    <row r="26" spans="1:16" ht="16.149999999999999" customHeight="1" thickBot="1">
      <c r="A26" s="1135" t="s">
        <v>153</v>
      </c>
      <c r="B26" s="1136"/>
      <c r="C26" s="1136"/>
      <c r="D26" s="1136"/>
      <c r="E26" s="1136"/>
      <c r="F26" s="1136"/>
      <c r="G26" s="88"/>
      <c r="H26" s="86" t="s">
        <v>143</v>
      </c>
      <c r="I26" s="89">
        <v>29</v>
      </c>
      <c r="J26" s="1135" t="s">
        <v>142</v>
      </c>
      <c r="K26" s="1136"/>
      <c r="L26" s="1136"/>
      <c r="M26" s="1136"/>
      <c r="N26" s="1136"/>
      <c r="O26" s="86" t="s">
        <v>143</v>
      </c>
      <c r="P26" s="89">
        <v>29</v>
      </c>
    </row>
    <row r="27" spans="1:16" ht="11.1" customHeight="1" thickBot="1">
      <c r="A27" s="1168"/>
      <c r="B27" s="1169"/>
      <c r="C27" s="1169"/>
      <c r="D27" s="1169"/>
      <c r="E27" s="1169"/>
      <c r="F27" s="1169"/>
      <c r="G27" s="1169"/>
      <c r="H27" s="1169"/>
      <c r="I27" s="1169"/>
      <c r="J27" s="1170"/>
      <c r="K27" s="1170"/>
      <c r="L27" s="1170"/>
      <c r="M27" s="1170"/>
      <c r="N27" s="1170"/>
      <c r="O27" s="1170"/>
      <c r="P27" s="1108"/>
    </row>
    <row r="28" spans="1:16" ht="16.149999999999999" customHeight="1">
      <c r="A28" s="1171" t="s">
        <v>154</v>
      </c>
      <c r="B28" s="1173" t="s">
        <v>155</v>
      </c>
      <c r="C28" s="1173" t="s">
        <v>156</v>
      </c>
      <c r="D28" s="1173" t="s">
        <v>157</v>
      </c>
      <c r="E28" s="1173" t="s">
        <v>158</v>
      </c>
      <c r="F28" s="1173" t="s">
        <v>159</v>
      </c>
      <c r="G28" s="1175" t="s">
        <v>160</v>
      </c>
      <c r="H28" s="1173" t="s">
        <v>161</v>
      </c>
      <c r="I28" s="1173" t="s">
        <v>162</v>
      </c>
      <c r="J28" s="1173" t="s">
        <v>163</v>
      </c>
      <c r="K28" s="1156" t="s">
        <v>164</v>
      </c>
      <c r="L28" s="1164"/>
      <c r="M28" s="1156" t="s">
        <v>165</v>
      </c>
      <c r="N28" s="1157"/>
      <c r="O28" s="1158" t="s">
        <v>166</v>
      </c>
      <c r="P28" s="1159"/>
    </row>
    <row r="29" spans="1:16" ht="16.149999999999999" customHeight="1">
      <c r="A29" s="1172"/>
      <c r="B29" s="1174"/>
      <c r="C29" s="1174"/>
      <c r="D29" s="1174"/>
      <c r="E29" s="1174"/>
      <c r="F29" s="1174"/>
      <c r="G29" s="1173"/>
      <c r="H29" s="1174"/>
      <c r="I29" s="1174"/>
      <c r="J29" s="1174"/>
      <c r="K29" s="90" t="s">
        <v>159</v>
      </c>
      <c r="L29" s="91" t="s">
        <v>167</v>
      </c>
      <c r="M29" s="90" t="s">
        <v>159</v>
      </c>
      <c r="N29" s="90" t="s">
        <v>167</v>
      </c>
      <c r="O29" s="1160"/>
      <c r="P29" s="1161"/>
    </row>
    <row r="30" spans="1:16" ht="26.25">
      <c r="A30" s="92">
        <v>1</v>
      </c>
      <c r="B30" s="112" t="s">
        <v>190</v>
      </c>
      <c r="C30" s="113">
        <v>997222</v>
      </c>
      <c r="D30" s="114" t="s">
        <v>191</v>
      </c>
      <c r="E30" s="97">
        <v>1225</v>
      </c>
      <c r="F30" s="97">
        <v>3700.8979591836733</v>
      </c>
      <c r="G30" s="97">
        <f>E30*F30</f>
        <v>4533600</v>
      </c>
      <c r="H30" s="98">
        <f>G30*2%</f>
        <v>90672</v>
      </c>
      <c r="I30" s="97"/>
      <c r="J30" s="98">
        <f>H30</f>
        <v>90672</v>
      </c>
      <c r="K30" s="97">
        <v>9</v>
      </c>
      <c r="L30" s="99">
        <f>K30*J30/100</f>
        <v>8160.48</v>
      </c>
      <c r="M30" s="97">
        <v>9</v>
      </c>
      <c r="N30" s="98">
        <f>M30*J30/100</f>
        <v>8160.48</v>
      </c>
      <c r="O30" s="1162">
        <f>J30+L30+N30</f>
        <v>106992.95999999999</v>
      </c>
      <c r="P30" s="1163"/>
    </row>
    <row r="31" spans="1:16" ht="16.149999999999999" customHeight="1">
      <c r="A31" s="92"/>
      <c r="B31" s="97"/>
      <c r="C31" s="97"/>
      <c r="D31" s="97"/>
      <c r="E31" s="97"/>
      <c r="F31" s="97"/>
      <c r="G31" s="97"/>
      <c r="H31" s="97">
        <f t="shared" ref="H31:H37" si="0">G31*2%</f>
        <v>0</v>
      </c>
      <c r="I31" s="97"/>
      <c r="J31" s="97">
        <f t="shared" ref="J31:J36" si="1">H31-I31</f>
        <v>0</v>
      </c>
      <c r="K31" s="97"/>
      <c r="L31" s="100">
        <f t="shared" ref="L31:L36" si="2">J31*K31/100</f>
        <v>0</v>
      </c>
      <c r="M31" s="97"/>
      <c r="N31" s="97">
        <f t="shared" ref="N31:N36" si="3">J31*M31/100</f>
        <v>0</v>
      </c>
      <c r="O31" s="1154">
        <f t="shared" ref="O31:O36" si="4">J31+L31+N31</f>
        <v>0</v>
      </c>
      <c r="P31" s="1155"/>
    </row>
    <row r="32" spans="1:16" ht="16.149999999999999" customHeight="1">
      <c r="A32" s="92"/>
      <c r="B32" s="97"/>
      <c r="C32" s="97"/>
      <c r="D32" s="97"/>
      <c r="E32" s="97"/>
      <c r="F32" s="97"/>
      <c r="G32" s="97"/>
      <c r="H32" s="97">
        <f t="shared" si="0"/>
        <v>0</v>
      </c>
      <c r="I32" s="97"/>
      <c r="J32" s="97">
        <f t="shared" si="1"/>
        <v>0</v>
      </c>
      <c r="K32" s="97"/>
      <c r="L32" s="100">
        <f t="shared" si="2"/>
        <v>0</v>
      </c>
      <c r="M32" s="97"/>
      <c r="N32" s="97">
        <f t="shared" si="3"/>
        <v>0</v>
      </c>
      <c r="O32" s="1154">
        <f t="shared" si="4"/>
        <v>0</v>
      </c>
      <c r="P32" s="1155"/>
    </row>
    <row r="33" spans="1:16" ht="16.149999999999999" customHeight="1">
      <c r="A33" s="92"/>
      <c r="B33" s="97"/>
      <c r="C33" s="97"/>
      <c r="D33" s="97"/>
      <c r="E33" s="97"/>
      <c r="F33" s="97"/>
      <c r="G33" s="97"/>
      <c r="H33" s="97">
        <f t="shared" si="0"/>
        <v>0</v>
      </c>
      <c r="I33" s="97"/>
      <c r="J33" s="97">
        <f t="shared" si="1"/>
        <v>0</v>
      </c>
      <c r="K33" s="97"/>
      <c r="L33" s="100">
        <f t="shared" si="2"/>
        <v>0</v>
      </c>
      <c r="M33" s="97"/>
      <c r="N33" s="97">
        <f t="shared" si="3"/>
        <v>0</v>
      </c>
      <c r="O33" s="1154">
        <f t="shared" si="4"/>
        <v>0</v>
      </c>
      <c r="P33" s="1155"/>
    </row>
    <row r="34" spans="1:16" ht="16.149999999999999" customHeight="1">
      <c r="A34" s="92"/>
      <c r="B34" s="97"/>
      <c r="C34" s="97"/>
      <c r="D34" s="97"/>
      <c r="E34" s="97"/>
      <c r="F34" s="97"/>
      <c r="G34" s="97"/>
      <c r="H34" s="97">
        <f t="shared" si="0"/>
        <v>0</v>
      </c>
      <c r="I34" s="97"/>
      <c r="J34" s="97">
        <f t="shared" si="1"/>
        <v>0</v>
      </c>
      <c r="K34" s="97"/>
      <c r="L34" s="100">
        <f t="shared" si="2"/>
        <v>0</v>
      </c>
      <c r="M34" s="97"/>
      <c r="N34" s="97">
        <f t="shared" si="3"/>
        <v>0</v>
      </c>
      <c r="O34" s="1154">
        <f t="shared" si="4"/>
        <v>0</v>
      </c>
      <c r="P34" s="1155"/>
    </row>
    <row r="35" spans="1:16" ht="16.149999999999999" customHeight="1">
      <c r="A35" s="92"/>
      <c r="B35" s="97"/>
      <c r="C35" s="97"/>
      <c r="D35" s="97"/>
      <c r="E35" s="97"/>
      <c r="F35" s="97"/>
      <c r="G35" s="97"/>
      <c r="H35" s="97">
        <f t="shared" si="0"/>
        <v>0</v>
      </c>
      <c r="I35" s="97"/>
      <c r="J35" s="97">
        <f t="shared" si="1"/>
        <v>0</v>
      </c>
      <c r="K35" s="97"/>
      <c r="L35" s="100">
        <f t="shared" si="2"/>
        <v>0</v>
      </c>
      <c r="M35" s="97"/>
      <c r="N35" s="97">
        <f t="shared" si="3"/>
        <v>0</v>
      </c>
      <c r="O35" s="1154">
        <f t="shared" si="4"/>
        <v>0</v>
      </c>
      <c r="P35" s="1155"/>
    </row>
    <row r="36" spans="1:16" ht="16.149999999999999" customHeight="1" thickBot="1">
      <c r="A36" s="101"/>
      <c r="B36" s="102"/>
      <c r="C36" s="102"/>
      <c r="D36" s="102"/>
      <c r="E36" s="102"/>
      <c r="F36" s="102"/>
      <c r="G36" s="102"/>
      <c r="H36" s="102">
        <f t="shared" si="0"/>
        <v>0</v>
      </c>
      <c r="I36" s="102"/>
      <c r="J36" s="102">
        <f t="shared" si="1"/>
        <v>0</v>
      </c>
      <c r="K36" s="102"/>
      <c r="L36" s="103">
        <f t="shared" si="2"/>
        <v>0</v>
      </c>
      <c r="M36" s="102"/>
      <c r="N36" s="102">
        <f t="shared" si="3"/>
        <v>0</v>
      </c>
      <c r="O36" s="1140">
        <f t="shared" si="4"/>
        <v>0</v>
      </c>
      <c r="P36" s="1141"/>
    </row>
    <row r="37" spans="1:16" ht="30" customHeight="1" thickBot="1">
      <c r="A37" s="1142" t="s">
        <v>166</v>
      </c>
      <c r="B37" s="1143"/>
      <c r="C37" s="1143"/>
      <c r="D37" s="1144"/>
      <c r="E37" s="104">
        <f>SUM(E30:E36)</f>
        <v>1225</v>
      </c>
      <c r="F37" s="104"/>
      <c r="G37" s="104"/>
      <c r="H37" s="105">
        <f t="shared" si="0"/>
        <v>0</v>
      </c>
      <c r="I37" s="104">
        <f>SUM(I30:I36)</f>
        <v>0</v>
      </c>
      <c r="J37" s="104">
        <f>SUM(J30:J36)</f>
        <v>90672</v>
      </c>
      <c r="K37" s="104"/>
      <c r="L37" s="106">
        <f>SUM(L30:L36)</f>
        <v>8160.48</v>
      </c>
      <c r="M37" s="107"/>
      <c r="N37" s="108">
        <f>SUM(N30:N36)</f>
        <v>8160.48</v>
      </c>
      <c r="O37" s="1145">
        <f>SUM(O30:P36)</f>
        <v>106992.95999999999</v>
      </c>
      <c r="P37" s="1146"/>
    </row>
    <row r="38" spans="1:16" ht="16.149999999999999" customHeight="1" thickBot="1">
      <c r="A38" s="1147" t="s">
        <v>170</v>
      </c>
      <c r="B38" s="1148"/>
      <c r="C38" s="1148"/>
      <c r="D38" s="1148"/>
      <c r="E38" s="1148"/>
      <c r="F38" s="1148"/>
      <c r="G38" s="1148"/>
      <c r="H38" s="1148"/>
      <c r="I38" s="1148"/>
      <c r="J38" s="1148"/>
      <c r="K38" s="1149" t="s">
        <v>171</v>
      </c>
      <c r="L38" s="1150"/>
      <c r="M38" s="1150"/>
      <c r="N38" s="1151"/>
      <c r="O38" s="1152">
        <f>J37</f>
        <v>90672</v>
      </c>
      <c r="P38" s="1153"/>
    </row>
    <row r="39" spans="1:16" ht="16.149999999999999" customHeight="1">
      <c r="A39" s="1128" t="s">
        <v>192</v>
      </c>
      <c r="B39" s="1129"/>
      <c r="C39" s="1129"/>
      <c r="D39" s="1129"/>
      <c r="E39" s="1129"/>
      <c r="F39" s="1129"/>
      <c r="G39" s="1129"/>
      <c r="H39" s="1129"/>
      <c r="I39" s="1129"/>
      <c r="J39" s="1129"/>
      <c r="K39" s="1130" t="s">
        <v>173</v>
      </c>
      <c r="L39" s="1131"/>
      <c r="M39" s="1131"/>
      <c r="N39" s="1132"/>
      <c r="O39" s="1133">
        <f>L37</f>
        <v>8160.48</v>
      </c>
      <c r="P39" s="1134"/>
    </row>
    <row r="40" spans="1:16" ht="16.149999999999999" customHeight="1">
      <c r="A40" s="1118"/>
      <c r="B40" s="1119"/>
      <c r="C40" s="1119"/>
      <c r="D40" s="1119"/>
      <c r="E40" s="1119"/>
      <c r="F40" s="1119"/>
      <c r="G40" s="1119"/>
      <c r="H40" s="1119"/>
      <c r="I40" s="1119"/>
      <c r="J40" s="1119"/>
      <c r="K40" s="1130" t="s">
        <v>174</v>
      </c>
      <c r="L40" s="1131"/>
      <c r="M40" s="1131"/>
      <c r="N40" s="1132"/>
      <c r="O40" s="1133">
        <f>N37</f>
        <v>8160.48</v>
      </c>
      <c r="P40" s="1134"/>
    </row>
    <row r="41" spans="1:16" ht="16.149999999999999" customHeight="1">
      <c r="A41" s="1118"/>
      <c r="B41" s="1119"/>
      <c r="C41" s="1119"/>
      <c r="D41" s="1119"/>
      <c r="E41" s="1119"/>
      <c r="F41" s="1119"/>
      <c r="G41" s="1119"/>
      <c r="H41" s="1119"/>
      <c r="I41" s="1119"/>
      <c r="J41" s="1119"/>
      <c r="K41" s="1130" t="s">
        <v>175</v>
      </c>
      <c r="L41" s="1131"/>
      <c r="M41" s="1131"/>
      <c r="N41" s="1132"/>
      <c r="O41" s="1133">
        <f>O39+O40</f>
        <v>16320.96</v>
      </c>
      <c r="P41" s="1134"/>
    </row>
    <row r="42" spans="1:16" ht="16.149999999999999" customHeight="1" thickBot="1">
      <c r="A42" s="1092"/>
      <c r="B42" s="1093"/>
      <c r="C42" s="1093"/>
      <c r="D42" s="1093"/>
      <c r="E42" s="1093"/>
      <c r="F42" s="1093"/>
      <c r="G42" s="1119"/>
      <c r="H42" s="1119"/>
      <c r="I42" s="1119"/>
      <c r="J42" s="1119"/>
      <c r="K42" s="1135" t="s">
        <v>176</v>
      </c>
      <c r="L42" s="1136"/>
      <c r="M42" s="1136"/>
      <c r="N42" s="1137"/>
      <c r="O42" s="1138">
        <f>O38+O41</f>
        <v>106992.95999999999</v>
      </c>
      <c r="P42" s="1139"/>
    </row>
    <row r="43" spans="1:16" ht="16.149999999999999" customHeight="1" thickBot="1">
      <c r="A43" s="1096" t="s">
        <v>177</v>
      </c>
      <c r="B43" s="1097"/>
      <c r="C43" s="1097"/>
      <c r="D43" s="1097"/>
      <c r="E43" s="1097"/>
      <c r="F43" s="1097"/>
      <c r="G43" s="109"/>
      <c r="H43" s="1098"/>
      <c r="I43" s="1099"/>
      <c r="J43" s="1100"/>
      <c r="K43" s="1105" t="s">
        <v>178</v>
      </c>
      <c r="L43" s="1105"/>
      <c r="M43" s="1105"/>
      <c r="N43" s="1106"/>
      <c r="O43" s="1107">
        <f>IF(I18="Y",SUM(O39:P40),0)</f>
        <v>0</v>
      </c>
      <c r="P43" s="1108"/>
    </row>
    <row r="44" spans="1:16" ht="16.149999999999999" customHeight="1">
      <c r="A44" s="1109" t="s">
        <v>179</v>
      </c>
      <c r="B44" s="1110"/>
      <c r="C44" s="1110"/>
      <c r="D44" s="1110"/>
      <c r="E44" s="1110"/>
      <c r="F44" s="1110"/>
      <c r="G44" s="1111"/>
      <c r="H44" s="1104"/>
      <c r="I44" s="1102"/>
      <c r="J44" s="1103"/>
      <c r="K44" s="1112" t="s">
        <v>180</v>
      </c>
      <c r="L44" s="1113"/>
      <c r="M44" s="1113"/>
      <c r="N44" s="1113"/>
      <c r="O44" s="1113"/>
      <c r="P44" s="1114"/>
    </row>
    <row r="45" spans="1:16" ht="16.149999999999999" customHeight="1" thickBot="1">
      <c r="A45" s="1115" t="s">
        <v>181</v>
      </c>
      <c r="B45" s="1116"/>
      <c r="C45" s="1116"/>
      <c r="D45" s="1116"/>
      <c r="E45" s="1116"/>
      <c r="F45" s="1116"/>
      <c r="G45" s="1117"/>
      <c r="H45" s="1104"/>
      <c r="I45" s="1102"/>
      <c r="J45" s="1103"/>
      <c r="K45" s="1118" t="s">
        <v>182</v>
      </c>
      <c r="L45" s="1119"/>
      <c r="M45" s="1119"/>
      <c r="N45" s="1119"/>
      <c r="O45" s="1119"/>
      <c r="P45" s="1120"/>
    </row>
    <row r="46" spans="1:16" ht="16.149999999999999" customHeight="1">
      <c r="A46" s="1121" t="s">
        <v>183</v>
      </c>
      <c r="B46" s="1122"/>
      <c r="C46" s="1122"/>
      <c r="D46" s="1122"/>
      <c r="E46" s="1122"/>
      <c r="F46" s="1122"/>
      <c r="G46" s="110"/>
      <c r="H46" s="1104"/>
      <c r="I46" s="1102"/>
      <c r="J46" s="1103"/>
      <c r="K46" s="1125"/>
      <c r="L46" s="1126"/>
      <c r="M46" s="1126"/>
      <c r="N46" s="1126"/>
      <c r="O46" s="1126"/>
      <c r="P46" s="1127"/>
    </row>
    <row r="47" spans="1:16" ht="16.149999999999999" customHeight="1">
      <c r="A47" s="1121"/>
      <c r="B47" s="1122"/>
      <c r="C47" s="1122"/>
      <c r="D47" s="1122"/>
      <c r="E47" s="1122"/>
      <c r="F47" s="1122"/>
      <c r="G47" s="110"/>
      <c r="H47" s="1104"/>
      <c r="I47" s="1102"/>
      <c r="J47" s="1103"/>
      <c r="K47" s="1125"/>
      <c r="L47" s="1126"/>
      <c r="M47" s="1126"/>
      <c r="N47" s="1126"/>
      <c r="O47" s="1126"/>
      <c r="P47" s="1127"/>
    </row>
    <row r="48" spans="1:16" ht="16.149999999999999" customHeight="1">
      <c r="A48" s="1121"/>
      <c r="B48" s="1122"/>
      <c r="C48" s="1122"/>
      <c r="D48" s="1122"/>
      <c r="E48" s="1122"/>
      <c r="F48" s="1122"/>
      <c r="G48" s="110"/>
      <c r="H48" s="1104"/>
      <c r="I48" s="1102"/>
      <c r="J48" s="1103"/>
      <c r="K48" s="1125"/>
      <c r="L48" s="1126"/>
      <c r="M48" s="1126"/>
      <c r="N48" s="1126"/>
      <c r="O48" s="1126"/>
      <c r="P48" s="1127"/>
    </row>
    <row r="49" spans="1:16" ht="16.149999999999999" customHeight="1">
      <c r="A49" s="1121"/>
      <c r="B49" s="1122"/>
      <c r="C49" s="1122"/>
      <c r="D49" s="1122"/>
      <c r="E49" s="1122"/>
      <c r="F49" s="1122"/>
      <c r="G49" s="110"/>
      <c r="H49" s="1104"/>
      <c r="I49" s="1102"/>
      <c r="J49" s="1103"/>
      <c r="K49" s="1125"/>
      <c r="L49" s="1126"/>
      <c r="M49" s="1126"/>
      <c r="N49" s="1126"/>
      <c r="O49" s="1126"/>
      <c r="P49" s="1127"/>
    </row>
    <row r="50" spans="1:16" ht="16.149999999999999" customHeight="1" thickBot="1">
      <c r="A50" s="1123"/>
      <c r="B50" s="1124"/>
      <c r="C50" s="1124"/>
      <c r="D50" s="1124"/>
      <c r="E50" s="1124"/>
      <c r="F50" s="1124"/>
      <c r="G50" s="111"/>
      <c r="H50" s="1092" t="s">
        <v>184</v>
      </c>
      <c r="I50" s="1093"/>
      <c r="J50" s="1094"/>
      <c r="K50" s="1092" t="s">
        <v>185</v>
      </c>
      <c r="L50" s="1093"/>
      <c r="M50" s="1093"/>
      <c r="N50" s="1093"/>
      <c r="O50" s="1093"/>
      <c r="P50" s="1094"/>
    </row>
    <row r="56" spans="1:16" ht="26.25">
      <c r="D56" s="1095"/>
      <c r="E56" s="1095"/>
      <c r="F56" s="1095"/>
      <c r="G56" s="1095"/>
      <c r="H56" s="1095"/>
      <c r="I56" s="1095"/>
      <c r="J56" s="1095"/>
    </row>
  </sheetData>
  <mergeCells count="71">
    <mergeCell ref="A10:P11"/>
    <mergeCell ref="A12:P12"/>
    <mergeCell ref="A13:P13"/>
    <mergeCell ref="A14:P15"/>
    <mergeCell ref="A16:I16"/>
    <mergeCell ref="J16:P16"/>
    <mergeCell ref="A17:I17"/>
    <mergeCell ref="J17:P17"/>
    <mergeCell ref="A18:H18"/>
    <mergeCell ref="J18:P18"/>
    <mergeCell ref="A19:F19"/>
    <mergeCell ref="J19:P19"/>
    <mergeCell ref="B28:B29"/>
    <mergeCell ref="C28:C29"/>
    <mergeCell ref="D28:D29"/>
    <mergeCell ref="E28:E29"/>
    <mergeCell ref="A20:P20"/>
    <mergeCell ref="A21:I21"/>
    <mergeCell ref="J21:P21"/>
    <mergeCell ref="A22:I22"/>
    <mergeCell ref="J22:P22"/>
    <mergeCell ref="A23:I24"/>
    <mergeCell ref="J23:P24"/>
    <mergeCell ref="A25:I25"/>
    <mergeCell ref="J25:P25"/>
    <mergeCell ref="A26:F26"/>
    <mergeCell ref="J26:N26"/>
    <mergeCell ref="A27:P27"/>
    <mergeCell ref="A38:J38"/>
    <mergeCell ref="K38:N38"/>
    <mergeCell ref="O38:P38"/>
    <mergeCell ref="M28:N28"/>
    <mergeCell ref="O28:P29"/>
    <mergeCell ref="O30:P30"/>
    <mergeCell ref="O31:P31"/>
    <mergeCell ref="O32:P32"/>
    <mergeCell ref="O33:P33"/>
    <mergeCell ref="F28:F29"/>
    <mergeCell ref="G28:G29"/>
    <mergeCell ref="H28:H29"/>
    <mergeCell ref="I28:I29"/>
    <mergeCell ref="J28:J29"/>
    <mergeCell ref="K28:L28"/>
    <mergeCell ref="A28:A29"/>
    <mergeCell ref="O34:P34"/>
    <mergeCell ref="O35:P35"/>
    <mergeCell ref="O36:P36"/>
    <mergeCell ref="A37:D37"/>
    <mergeCell ref="O37:P37"/>
    <mergeCell ref="A39:J42"/>
    <mergeCell ref="K39:N39"/>
    <mergeCell ref="O39:P39"/>
    <mergeCell ref="K40:N40"/>
    <mergeCell ref="O40:P40"/>
    <mergeCell ref="K41:N41"/>
    <mergeCell ref="O41:P41"/>
    <mergeCell ref="K42:N42"/>
    <mergeCell ref="O42:P42"/>
    <mergeCell ref="H50:J50"/>
    <mergeCell ref="K50:P50"/>
    <mergeCell ref="D56:J56"/>
    <mergeCell ref="A43:F43"/>
    <mergeCell ref="H43:J49"/>
    <mergeCell ref="K43:N43"/>
    <mergeCell ref="O43:P43"/>
    <mergeCell ref="A44:G44"/>
    <mergeCell ref="K44:P44"/>
    <mergeCell ref="A45:G45"/>
    <mergeCell ref="K45:P45"/>
    <mergeCell ref="A46:F50"/>
    <mergeCell ref="K46:P49"/>
  </mergeCells>
  <pageMargins left="0.7" right="0.7" top="0.75" bottom="0.75" header="0.3" footer="0.3"/>
  <pageSetup scale="73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>
  <dimension ref="A1:G39"/>
  <sheetViews>
    <sheetView view="pageBreakPreview" zoomScale="60" workbookViewId="0">
      <selection activeCell="E16" sqref="E16:F16"/>
    </sheetView>
  </sheetViews>
  <sheetFormatPr defaultRowHeight="15"/>
  <cols>
    <col min="1" max="1" width="9.7109375" style="848" customWidth="1"/>
    <col min="2" max="2" width="33.140625" style="848" customWidth="1"/>
    <col min="3" max="3" width="32.7109375" style="848" customWidth="1"/>
    <col min="4" max="4" width="4.42578125" style="848" customWidth="1"/>
    <col min="5" max="5" width="26.85546875" style="848" customWidth="1"/>
    <col min="6" max="6" width="44.28515625" style="848" customWidth="1"/>
    <col min="7" max="7" width="6.28515625" style="848" customWidth="1"/>
    <col min="8" max="16384" width="9.140625" style="848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849"/>
      <c r="B3" s="850"/>
      <c r="C3" s="850"/>
      <c r="D3" s="850"/>
      <c r="E3" s="850"/>
      <c r="F3" s="851"/>
    </row>
    <row r="4" spans="1:6" ht="24" thickBot="1">
      <c r="A4" s="852" t="s">
        <v>295</v>
      </c>
      <c r="B4" s="853"/>
      <c r="C4" s="853"/>
      <c r="D4" s="854"/>
      <c r="E4" s="854"/>
      <c r="F4" s="855" t="s">
        <v>997</v>
      </c>
    </row>
    <row r="5" spans="1:6" ht="24" thickBot="1">
      <c r="A5" s="856"/>
      <c r="B5" s="857"/>
      <c r="C5" s="857"/>
      <c r="D5" s="857"/>
      <c r="E5" s="857"/>
      <c r="F5" s="855" t="s">
        <v>998</v>
      </c>
    </row>
    <row r="6" spans="1:6" ht="21.75" thickBot="1">
      <c r="A6" s="858"/>
      <c r="B6" s="859"/>
      <c r="C6" s="859"/>
      <c r="D6" s="859"/>
      <c r="E6" s="859"/>
      <c r="F6" s="860"/>
    </row>
    <row r="7" spans="1:6" ht="24" thickBot="1">
      <c r="A7" s="1064" t="s">
        <v>0</v>
      </c>
      <c r="B7" s="1065"/>
      <c r="C7" s="1066"/>
      <c r="D7" s="861"/>
      <c r="E7" s="1064" t="s">
        <v>6</v>
      </c>
      <c r="F7" s="1066"/>
    </row>
    <row r="8" spans="1:6" ht="23.25">
      <c r="A8" s="862"/>
      <c r="B8" s="863"/>
      <c r="C8" s="864"/>
      <c r="D8" s="865"/>
      <c r="E8" s="1075"/>
      <c r="F8" s="1076"/>
    </row>
    <row r="9" spans="1:6" ht="23.25">
      <c r="A9" s="1067" t="s">
        <v>885</v>
      </c>
      <c r="B9" s="1068"/>
      <c r="C9" s="1069"/>
      <c r="D9" s="866"/>
      <c r="E9" s="1067" t="s">
        <v>995</v>
      </c>
      <c r="F9" s="1069"/>
    </row>
    <row r="10" spans="1:6" ht="23.25">
      <c r="A10" s="1070" t="s">
        <v>2</v>
      </c>
      <c r="B10" s="1071"/>
      <c r="C10" s="1072"/>
      <c r="D10" s="865"/>
      <c r="E10" s="1073" t="s">
        <v>311</v>
      </c>
      <c r="F10" s="1074"/>
    </row>
    <row r="11" spans="1:6" ht="23.25">
      <c r="A11" s="1070" t="s">
        <v>3</v>
      </c>
      <c r="B11" s="1071"/>
      <c r="C11" s="1072"/>
      <c r="D11" s="865"/>
      <c r="E11" s="1073" t="s">
        <v>312</v>
      </c>
      <c r="F11" s="1074"/>
    </row>
    <row r="12" spans="1:6" ht="23.25">
      <c r="A12" s="1070" t="s">
        <v>14</v>
      </c>
      <c r="B12" s="1071"/>
      <c r="C12" s="1072"/>
      <c r="D12" s="865"/>
      <c r="E12" s="1073" t="s">
        <v>313</v>
      </c>
      <c r="F12" s="1074"/>
    </row>
    <row r="13" spans="1:6" s="868" customFormat="1" ht="23.25">
      <c r="A13" s="1070" t="s">
        <v>4</v>
      </c>
      <c r="B13" s="1071"/>
      <c r="C13" s="1072"/>
      <c r="D13" s="867"/>
      <c r="E13" s="1230" t="s">
        <v>996</v>
      </c>
      <c r="F13" s="1231"/>
    </row>
    <row r="14" spans="1:6" s="868" customFormat="1" ht="23.25">
      <c r="A14" s="869" t="s">
        <v>96</v>
      </c>
      <c r="B14" s="870"/>
      <c r="C14" s="871"/>
      <c r="D14" s="867"/>
      <c r="E14" s="1070"/>
      <c r="F14" s="1072"/>
    </row>
    <row r="15" spans="1:6" s="868" customFormat="1" ht="24" thickBot="1">
      <c r="A15" s="869" t="s">
        <v>89</v>
      </c>
      <c r="B15" s="870"/>
      <c r="C15" s="871"/>
      <c r="D15" s="867"/>
      <c r="E15" s="872"/>
      <c r="F15" s="873"/>
    </row>
    <row r="16" spans="1:6" ht="24" thickBot="1">
      <c r="A16" s="1077" t="s">
        <v>5</v>
      </c>
      <c r="B16" s="1078"/>
      <c r="C16" s="1079"/>
      <c r="D16" s="874"/>
      <c r="E16" s="1077" t="s">
        <v>314</v>
      </c>
      <c r="F16" s="1079"/>
    </row>
    <row r="17" spans="1:7">
      <c r="A17" s="875"/>
      <c r="B17" s="876"/>
      <c r="C17" s="876"/>
      <c r="D17" s="876"/>
      <c r="E17" s="876"/>
      <c r="F17" s="877"/>
    </row>
    <row r="18" spans="1:7" ht="21">
      <c r="A18" s="878" t="s">
        <v>8</v>
      </c>
      <c r="B18" s="879" t="s">
        <v>9</v>
      </c>
      <c r="C18" s="879" t="s">
        <v>25</v>
      </c>
      <c r="D18" s="1058" t="s">
        <v>28</v>
      </c>
      <c r="E18" s="1058"/>
      <c r="F18" s="880" t="s">
        <v>10</v>
      </c>
    </row>
    <row r="19" spans="1:7" ht="52.5">
      <c r="A19" s="881">
        <v>1</v>
      </c>
      <c r="B19" s="892" t="s">
        <v>999</v>
      </c>
      <c r="C19" s="882" t="s">
        <v>1000</v>
      </c>
      <c r="D19" s="1089" t="s">
        <v>1001</v>
      </c>
      <c r="E19" s="1089"/>
      <c r="F19" s="883" t="s">
        <v>293</v>
      </c>
      <c r="G19" s="884"/>
    </row>
    <row r="20" spans="1:7" ht="23.25">
      <c r="A20" s="1081"/>
      <c r="B20" s="1053"/>
      <c r="C20" s="1054"/>
      <c r="D20" s="1045" t="s">
        <v>105</v>
      </c>
      <c r="E20" s="1046"/>
      <c r="F20" s="885">
        <v>0</v>
      </c>
    </row>
    <row r="21" spans="1:7" ht="26.25">
      <c r="A21" s="1081"/>
      <c r="B21" s="1053"/>
      <c r="C21" s="1054"/>
      <c r="D21" s="1040" t="s">
        <v>104</v>
      </c>
      <c r="E21" s="1041"/>
      <c r="F21" s="886">
        <f>5400000*2%</f>
        <v>108000</v>
      </c>
    </row>
    <row r="22" spans="1:7" ht="23.25">
      <c r="A22" s="1081"/>
      <c r="B22" s="1053"/>
      <c r="C22" s="1054"/>
      <c r="D22" s="1045" t="s">
        <v>26</v>
      </c>
      <c r="E22" s="1046"/>
      <c r="F22" s="887"/>
    </row>
    <row r="23" spans="1:7" ht="26.25">
      <c r="A23" s="1081"/>
      <c r="B23" s="1053"/>
      <c r="C23" s="1054"/>
      <c r="D23" s="1043" t="s">
        <v>11</v>
      </c>
      <c r="E23" s="1044"/>
      <c r="F23" s="886" t="s">
        <v>102</v>
      </c>
    </row>
    <row r="24" spans="1:7" ht="26.25">
      <c r="A24" s="1081"/>
      <c r="B24" s="1053"/>
      <c r="C24" s="1054"/>
      <c r="D24" s="1043" t="s">
        <v>12</v>
      </c>
      <c r="E24" s="1044"/>
      <c r="F24" s="886" t="s">
        <v>102</v>
      </c>
    </row>
    <row r="25" spans="1:7" ht="26.25">
      <c r="A25" s="1081" t="s">
        <v>301</v>
      </c>
      <c r="B25" s="1053"/>
      <c r="C25" s="1054"/>
      <c r="D25" s="1043" t="s">
        <v>27</v>
      </c>
      <c r="E25" s="1044"/>
      <c r="F25" s="886">
        <f>+F21*18%</f>
        <v>19440</v>
      </c>
    </row>
    <row r="26" spans="1:7" ht="29.25" thickBot="1">
      <c r="A26" s="1082"/>
      <c r="B26" s="1083"/>
      <c r="C26" s="1084"/>
      <c r="D26" s="1085" t="s">
        <v>13</v>
      </c>
      <c r="E26" s="1086"/>
      <c r="F26" s="77">
        <f>+F21+F25</f>
        <v>127440</v>
      </c>
    </row>
    <row r="27" spans="1:7" ht="23.25">
      <c r="A27" s="1087" t="s">
        <v>1002</v>
      </c>
      <c r="B27" s="1087"/>
      <c r="C27" s="1087"/>
      <c r="D27" s="1087"/>
      <c r="E27" s="1087"/>
      <c r="F27" s="1087"/>
    </row>
    <row r="28" spans="1:7" ht="15.75">
      <c r="A28" s="888"/>
      <c r="B28" s="888"/>
      <c r="C28" s="888"/>
      <c r="D28" s="889"/>
      <c r="E28" s="889"/>
      <c r="F28" s="890" t="s">
        <v>22</v>
      </c>
    </row>
    <row r="29" spans="1:7" ht="23.25">
      <c r="A29" s="891" t="s">
        <v>15</v>
      </c>
      <c r="B29" s="891"/>
      <c r="C29" s="891"/>
      <c r="D29" s="891"/>
      <c r="E29" s="891"/>
      <c r="F29" s="891"/>
    </row>
    <row r="30" spans="1:7" ht="23.25">
      <c r="A30" s="891" t="s">
        <v>265</v>
      </c>
      <c r="B30" s="891"/>
      <c r="C30" s="891"/>
      <c r="D30" s="891"/>
    </row>
    <row r="31" spans="1:7" ht="23.25">
      <c r="A31" s="891" t="s">
        <v>18</v>
      </c>
      <c r="B31" s="891"/>
      <c r="C31" s="891"/>
      <c r="D31" s="891"/>
    </row>
    <row r="32" spans="1:7" ht="23.25">
      <c r="A32" s="891" t="s">
        <v>16</v>
      </c>
      <c r="B32" s="891"/>
      <c r="C32" s="891"/>
      <c r="D32" s="891"/>
      <c r="E32" s="1090" t="s">
        <v>20</v>
      </c>
      <c r="F32" s="1090"/>
    </row>
    <row r="33" spans="1:6" ht="23.25">
      <c r="A33" s="891" t="s">
        <v>19</v>
      </c>
      <c r="B33" s="891"/>
      <c r="C33" s="891"/>
      <c r="D33" s="891"/>
      <c r="E33" s="1091" t="s">
        <v>266</v>
      </c>
      <c r="F33" s="1091"/>
    </row>
    <row r="34" spans="1:6" ht="23.25">
      <c r="A34" s="891"/>
      <c r="B34" s="891"/>
      <c r="C34" s="891"/>
      <c r="D34" s="891"/>
      <c r="E34" s="891"/>
      <c r="F34" s="891"/>
    </row>
    <row r="35" spans="1:6" ht="23.25">
      <c r="A35" s="891" t="s">
        <v>229</v>
      </c>
      <c r="B35" s="891"/>
      <c r="C35" s="891"/>
      <c r="D35" s="891"/>
      <c r="E35" s="1090" t="s">
        <v>886</v>
      </c>
      <c r="F35" s="1090"/>
    </row>
    <row r="36" spans="1:6" ht="23.25">
      <c r="A36" s="891"/>
      <c r="B36" s="891" t="s">
        <v>228</v>
      </c>
      <c r="C36" s="891"/>
      <c r="D36" s="891"/>
      <c r="E36" s="891"/>
      <c r="F36" s="891"/>
    </row>
    <row r="37" spans="1:6" ht="23.25">
      <c r="A37" s="891"/>
      <c r="B37" s="891"/>
      <c r="C37" s="891"/>
      <c r="D37" s="891"/>
      <c r="E37" s="891"/>
      <c r="F37" s="891"/>
    </row>
    <row r="38" spans="1:6" ht="23.25">
      <c r="A38" s="891"/>
      <c r="B38" s="891"/>
      <c r="C38" s="891"/>
      <c r="D38" s="891"/>
      <c r="E38" s="891"/>
      <c r="F38" s="891"/>
    </row>
    <row r="39" spans="1:6" ht="23.25">
      <c r="A39" s="891"/>
      <c r="B39" s="891"/>
      <c r="C39" s="891"/>
      <c r="D39" s="891"/>
      <c r="E39" s="1090" t="s">
        <v>24</v>
      </c>
      <c r="F39" s="1090"/>
    </row>
  </sheetData>
  <mergeCells count="34">
    <mergeCell ref="A2:F2"/>
    <mergeCell ref="A7:C7"/>
    <mergeCell ref="E7:F7"/>
    <mergeCell ref="E8:F8"/>
    <mergeCell ref="A9:C9"/>
    <mergeCell ref="E9:F9"/>
    <mergeCell ref="D18:E18"/>
    <mergeCell ref="A10:C10"/>
    <mergeCell ref="A11:C11"/>
    <mergeCell ref="A12:C12"/>
    <mergeCell ref="A13:C13"/>
    <mergeCell ref="E14:F14"/>
    <mergeCell ref="A16:C16"/>
    <mergeCell ref="E16:F16"/>
    <mergeCell ref="E10:F10"/>
    <mergeCell ref="E11:F11"/>
    <mergeCell ref="E12:F12"/>
    <mergeCell ref="E13:F13"/>
    <mergeCell ref="D19:E19"/>
    <mergeCell ref="A20:C21"/>
    <mergeCell ref="D20:E20"/>
    <mergeCell ref="D21:E21"/>
    <mergeCell ref="A22:C24"/>
    <mergeCell ref="D22:E22"/>
    <mergeCell ref="D23:E23"/>
    <mergeCell ref="D24:E24"/>
    <mergeCell ref="E35:F35"/>
    <mergeCell ref="E39:F39"/>
    <mergeCell ref="A25:C26"/>
    <mergeCell ref="D25:E25"/>
    <mergeCell ref="D26:E26"/>
    <mergeCell ref="A27:F27"/>
    <mergeCell ref="E32:F32"/>
    <mergeCell ref="E33:F33"/>
  </mergeCells>
  <hyperlinks>
    <hyperlink ref="B36" r:id="rId1" display="sanjit.sharma@sarestates.in"/>
  </hyperlinks>
  <pageMargins left="0.31496062992125984" right="0.19685039370078741" top="1.1811023622047245" bottom="0.74803149606299213" header="0.31496062992125984" footer="0.31496062992125984"/>
  <pageSetup paperSize="9" scale="65" orientation="portrait" r:id="rId2"/>
</worksheet>
</file>

<file path=xl/worksheets/sheet91.xml><?xml version="1.0" encoding="utf-8"?>
<worksheet xmlns="http://schemas.openxmlformats.org/spreadsheetml/2006/main" xmlns:r="http://schemas.openxmlformats.org/officeDocument/2006/relationships">
  <dimension ref="A1:M39"/>
  <sheetViews>
    <sheetView topLeftCell="A4" workbookViewId="0">
      <selection activeCell="A28" sqref="A28"/>
    </sheetView>
  </sheetViews>
  <sheetFormatPr defaultRowHeight="15"/>
  <cols>
    <col min="1" max="1" width="9.7109375" style="848" customWidth="1"/>
    <col min="2" max="2" width="33.140625" style="848" customWidth="1"/>
    <col min="3" max="3" width="21.7109375" style="848" customWidth="1"/>
    <col min="4" max="4" width="4.42578125" style="848" customWidth="1"/>
    <col min="5" max="5" width="26.85546875" style="848" customWidth="1"/>
    <col min="6" max="6" width="43.140625" style="848" customWidth="1"/>
    <col min="7" max="7" width="6.28515625" style="848" customWidth="1"/>
    <col min="8" max="16384" width="9.140625" style="848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849"/>
      <c r="B3" s="850"/>
      <c r="C3" s="850"/>
      <c r="D3" s="850"/>
      <c r="E3" s="850"/>
      <c r="F3" s="851"/>
    </row>
    <row r="4" spans="1:6" ht="24" thickBot="1">
      <c r="A4" s="852" t="s">
        <v>1010</v>
      </c>
      <c r="B4" s="853"/>
      <c r="C4" s="853"/>
      <c r="D4" s="854"/>
      <c r="E4" s="854"/>
      <c r="F4" s="855" t="s">
        <v>1009</v>
      </c>
    </row>
    <row r="5" spans="1:6" ht="24" thickBot="1">
      <c r="A5" s="856"/>
      <c r="B5" s="857"/>
      <c r="C5" s="857"/>
      <c r="D5" s="857"/>
      <c r="E5" s="857"/>
      <c r="F5" s="855" t="s">
        <v>1138</v>
      </c>
    </row>
    <row r="6" spans="1:6" ht="21.75" thickBot="1">
      <c r="A6" s="858"/>
      <c r="B6" s="859"/>
      <c r="C6" s="859"/>
      <c r="D6" s="859"/>
      <c r="E6" s="859"/>
      <c r="F6" s="860"/>
    </row>
    <row r="7" spans="1:6" ht="24" thickBot="1">
      <c r="A7" s="1064" t="s">
        <v>0</v>
      </c>
      <c r="B7" s="1065"/>
      <c r="C7" s="1066"/>
      <c r="D7" s="861"/>
      <c r="E7" s="1064" t="s">
        <v>6</v>
      </c>
      <c r="F7" s="1066"/>
    </row>
    <row r="8" spans="1:6" ht="23.25">
      <c r="A8" s="862"/>
      <c r="B8" s="863"/>
      <c r="C8" s="864"/>
      <c r="D8" s="865"/>
      <c r="E8" s="1075"/>
      <c r="F8" s="1076"/>
    </row>
    <row r="9" spans="1:6" ht="23.25">
      <c r="A9" s="1067" t="s">
        <v>1011</v>
      </c>
      <c r="B9" s="1068"/>
      <c r="C9" s="1069"/>
      <c r="D9" s="866"/>
      <c r="E9" s="1067" t="s">
        <v>1012</v>
      </c>
      <c r="F9" s="1069"/>
    </row>
    <row r="10" spans="1:6" ht="23.25">
      <c r="A10" s="1070" t="s">
        <v>2</v>
      </c>
      <c r="B10" s="1071"/>
      <c r="C10" s="1072"/>
      <c r="D10" s="865"/>
      <c r="E10" s="1073" t="s">
        <v>1013</v>
      </c>
      <c r="F10" s="1074"/>
    </row>
    <row r="11" spans="1:6" ht="23.25">
      <c r="A11" s="1070" t="s">
        <v>3</v>
      </c>
      <c r="B11" s="1071"/>
      <c r="C11" s="1072"/>
      <c r="D11" s="865"/>
      <c r="E11" s="1073" t="s">
        <v>1015</v>
      </c>
      <c r="F11" s="1074"/>
    </row>
    <row r="12" spans="1:6" ht="23.25">
      <c r="A12" s="1070" t="s">
        <v>14</v>
      </c>
      <c r="B12" s="1071"/>
      <c r="C12" s="1072"/>
      <c r="D12" s="865"/>
      <c r="E12" s="1073" t="s">
        <v>1014</v>
      </c>
      <c r="F12" s="1074"/>
    </row>
    <row r="13" spans="1:6" s="868" customFormat="1" ht="23.25">
      <c r="A13" s="1070" t="s">
        <v>4</v>
      </c>
      <c r="B13" s="1071"/>
      <c r="C13" s="1072"/>
      <c r="D13" s="867"/>
      <c r="E13" s="1230" t="s">
        <v>1016</v>
      </c>
      <c r="F13" s="1231"/>
    </row>
    <row r="14" spans="1:6" s="868" customFormat="1" ht="23.25">
      <c r="A14" s="893" t="s">
        <v>96</v>
      </c>
      <c r="B14" s="894"/>
      <c r="C14" s="895"/>
      <c r="D14" s="867"/>
      <c r="E14" s="1070"/>
      <c r="F14" s="1072"/>
    </row>
    <row r="15" spans="1:6" s="868" customFormat="1" ht="24" thickBot="1">
      <c r="A15" s="893" t="s">
        <v>89</v>
      </c>
      <c r="B15" s="894"/>
      <c r="C15" s="895"/>
      <c r="D15" s="867"/>
      <c r="E15" s="872"/>
      <c r="F15" s="873"/>
    </row>
    <row r="16" spans="1:6" ht="24" thickBot="1">
      <c r="A16" s="1077" t="s">
        <v>5</v>
      </c>
      <c r="B16" s="1078"/>
      <c r="C16" s="1079"/>
      <c r="D16" s="874"/>
      <c r="E16" s="1077" t="s">
        <v>5</v>
      </c>
      <c r="F16" s="1079"/>
    </row>
    <row r="17" spans="1:13">
      <c r="A17" s="875"/>
      <c r="B17" s="876"/>
      <c r="C17" s="876"/>
      <c r="D17" s="876"/>
      <c r="E17" s="876"/>
      <c r="F17" s="877"/>
    </row>
    <row r="18" spans="1:13" ht="21">
      <c r="A18" s="878" t="s">
        <v>8</v>
      </c>
      <c r="B18" s="1027" t="s">
        <v>9</v>
      </c>
      <c r="C18" s="1027" t="s">
        <v>25</v>
      </c>
      <c r="D18" s="1452" t="s">
        <v>1145</v>
      </c>
      <c r="E18" s="1452"/>
      <c r="F18" s="1028" t="s">
        <v>10</v>
      </c>
    </row>
    <row r="19" spans="1:13" ht="52.5">
      <c r="A19" s="1029">
        <v>1</v>
      </c>
      <c r="B19" s="1016" t="s">
        <v>1017</v>
      </c>
      <c r="C19" s="1026" t="s">
        <v>1018</v>
      </c>
      <c r="D19" s="1089" t="s">
        <v>1037</v>
      </c>
      <c r="E19" s="1089"/>
      <c r="F19" s="883" t="s">
        <v>1038</v>
      </c>
      <c r="G19" s="884"/>
    </row>
    <row r="20" spans="1:13" ht="23.25">
      <c r="A20" s="1081"/>
      <c r="B20" s="1053"/>
      <c r="C20" s="1054"/>
      <c r="D20" s="1045" t="s">
        <v>105</v>
      </c>
      <c r="E20" s="1046"/>
      <c r="F20" s="885">
        <v>0</v>
      </c>
      <c r="L20" s="848">
        <f>4268750+200000</f>
        <v>4468750</v>
      </c>
      <c r="M20" s="848">
        <f>1085*3750</f>
        <v>4068750</v>
      </c>
    </row>
    <row r="21" spans="1:13" ht="26.25">
      <c r="A21" s="1081"/>
      <c r="B21" s="1053"/>
      <c r="C21" s="1054"/>
      <c r="D21" s="1040" t="s">
        <v>104</v>
      </c>
      <c r="E21" s="1041"/>
      <c r="F21" s="886">
        <f>4268750*2%</f>
        <v>85375</v>
      </c>
      <c r="M21" s="848">
        <v>200000</v>
      </c>
    </row>
    <row r="22" spans="1:13" ht="23.25">
      <c r="A22" s="1081"/>
      <c r="B22" s="1053"/>
      <c r="C22" s="1054"/>
      <c r="D22" s="1045" t="s">
        <v>26</v>
      </c>
      <c r="E22" s="1046"/>
      <c r="F22" s="887"/>
    </row>
    <row r="23" spans="1:13" ht="26.25">
      <c r="A23" s="1081"/>
      <c r="B23" s="1053"/>
      <c r="C23" s="1054"/>
      <c r="D23" s="1043" t="s">
        <v>11</v>
      </c>
      <c r="E23" s="1044"/>
      <c r="F23" s="886">
        <f>+F21*9%+0.25</f>
        <v>7684</v>
      </c>
    </row>
    <row r="24" spans="1:13" ht="26.25">
      <c r="A24" s="1081"/>
      <c r="B24" s="1053"/>
      <c r="C24" s="1054"/>
      <c r="D24" s="1043" t="s">
        <v>12</v>
      </c>
      <c r="E24" s="1044"/>
      <c r="F24" s="886">
        <f>+F21*9%+0.25</f>
        <v>7684</v>
      </c>
    </row>
    <row r="25" spans="1:13" ht="26.25" customHeight="1">
      <c r="A25" s="1446" t="s">
        <v>263</v>
      </c>
      <c r="B25" s="1447"/>
      <c r="C25" s="1448"/>
      <c r="D25" s="1043" t="s">
        <v>27</v>
      </c>
      <c r="E25" s="1044"/>
      <c r="F25" s="886" t="s">
        <v>102</v>
      </c>
    </row>
    <row r="26" spans="1:13" ht="53.25" customHeight="1" thickBot="1">
      <c r="A26" s="1449"/>
      <c r="B26" s="1450"/>
      <c r="C26" s="1451"/>
      <c r="D26" s="1085" t="s">
        <v>13</v>
      </c>
      <c r="E26" s="1086"/>
      <c r="F26" s="77">
        <f>+F21+F23+F24</f>
        <v>100743</v>
      </c>
    </row>
    <row r="27" spans="1:13" ht="23.25">
      <c r="A27" s="1087" t="s">
        <v>1146</v>
      </c>
      <c r="B27" s="1087"/>
      <c r="C27" s="1087"/>
      <c r="D27" s="1087"/>
      <c r="E27" s="1087"/>
      <c r="F27" s="1087"/>
    </row>
    <row r="28" spans="1:13" ht="15.75">
      <c r="A28" s="888"/>
      <c r="B28" s="888"/>
      <c r="C28" s="888"/>
      <c r="D28" s="889"/>
      <c r="E28" s="889"/>
      <c r="F28" s="890" t="s">
        <v>22</v>
      </c>
    </row>
    <row r="29" spans="1:13" ht="23.25">
      <c r="A29" s="891" t="s">
        <v>15</v>
      </c>
      <c r="B29" s="891"/>
      <c r="C29" s="891"/>
      <c r="D29" s="891"/>
      <c r="E29" s="891"/>
      <c r="F29" s="891"/>
    </row>
    <row r="30" spans="1:13" ht="23.25">
      <c r="A30" s="891" t="s">
        <v>17</v>
      </c>
      <c r="B30" s="891"/>
      <c r="C30" s="891"/>
      <c r="D30" s="891"/>
    </row>
    <row r="31" spans="1:13" ht="23.25">
      <c r="A31" s="891" t="s">
        <v>18</v>
      </c>
      <c r="B31" s="891"/>
      <c r="C31" s="891"/>
      <c r="D31" s="891"/>
    </row>
    <row r="32" spans="1:13" ht="23.25">
      <c r="A32" s="891" t="s">
        <v>16</v>
      </c>
      <c r="B32" s="891"/>
      <c r="C32" s="891"/>
      <c r="D32" s="1090" t="s">
        <v>20</v>
      </c>
      <c r="E32" s="1090"/>
      <c r="F32" s="1090"/>
    </row>
    <row r="33" spans="1:6" ht="23.25">
      <c r="A33" s="891" t="s">
        <v>19</v>
      </c>
      <c r="B33" s="891"/>
      <c r="C33" s="891"/>
      <c r="D33" s="891"/>
      <c r="E33" s="1091" t="s">
        <v>21</v>
      </c>
      <c r="F33" s="1091"/>
    </row>
    <row r="34" spans="1:6" ht="23.25">
      <c r="A34" s="891"/>
      <c r="B34" s="891"/>
      <c r="C34" s="891"/>
      <c r="D34" s="891"/>
      <c r="E34" s="891"/>
      <c r="F34" s="891"/>
    </row>
    <row r="35" spans="1:6" ht="23.25">
      <c r="A35" s="891" t="s">
        <v>229</v>
      </c>
      <c r="B35" s="891"/>
      <c r="C35" s="891"/>
      <c r="D35" s="891"/>
      <c r="E35" s="1090" t="s">
        <v>1030</v>
      </c>
      <c r="F35" s="1090"/>
    </row>
    <row r="36" spans="1:6" ht="23.25">
      <c r="A36" s="891"/>
      <c r="B36" s="891" t="s">
        <v>228</v>
      </c>
      <c r="C36" s="891"/>
      <c r="D36" s="891"/>
      <c r="E36" s="891"/>
      <c r="F36" s="891"/>
    </row>
    <row r="37" spans="1:6" ht="23.25">
      <c r="A37" s="891"/>
      <c r="B37" s="891"/>
      <c r="C37" s="891"/>
      <c r="D37" s="891"/>
      <c r="E37" s="891"/>
      <c r="F37" s="891"/>
    </row>
    <row r="38" spans="1:6" ht="23.25">
      <c r="A38" s="891"/>
      <c r="B38" s="891"/>
      <c r="C38" s="891"/>
      <c r="D38" s="891"/>
      <c r="E38" s="891"/>
      <c r="F38" s="891"/>
    </row>
    <row r="39" spans="1:6" ht="23.25">
      <c r="A39" s="891"/>
      <c r="B39" s="891"/>
      <c r="C39" s="891"/>
      <c r="D39" s="891"/>
      <c r="E39" s="1090" t="s">
        <v>24</v>
      </c>
      <c r="F39" s="1090"/>
    </row>
  </sheetData>
  <mergeCells count="34">
    <mergeCell ref="A2:F2"/>
    <mergeCell ref="A7:C7"/>
    <mergeCell ref="E7:F7"/>
    <mergeCell ref="E8:F8"/>
    <mergeCell ref="A9:C9"/>
    <mergeCell ref="E9:F9"/>
    <mergeCell ref="D18:E18"/>
    <mergeCell ref="A10:C10"/>
    <mergeCell ref="E10:F10"/>
    <mergeCell ref="A11:C11"/>
    <mergeCell ref="E11:F11"/>
    <mergeCell ref="A12:C12"/>
    <mergeCell ref="E12:F12"/>
    <mergeCell ref="A13:C13"/>
    <mergeCell ref="E13:F13"/>
    <mergeCell ref="E14:F14"/>
    <mergeCell ref="A16:C16"/>
    <mergeCell ref="E16:F16"/>
    <mergeCell ref="D19:E19"/>
    <mergeCell ref="D20:E20"/>
    <mergeCell ref="D21:E21"/>
    <mergeCell ref="D22:E22"/>
    <mergeCell ref="D23:E23"/>
    <mergeCell ref="A20:C21"/>
    <mergeCell ref="D24:E24"/>
    <mergeCell ref="E35:F35"/>
    <mergeCell ref="E39:F39"/>
    <mergeCell ref="A25:C26"/>
    <mergeCell ref="D25:E25"/>
    <mergeCell ref="D26:E26"/>
    <mergeCell ref="A27:F27"/>
    <mergeCell ref="E33:F33"/>
    <mergeCell ref="D32:F32"/>
    <mergeCell ref="A22:C24"/>
  </mergeCells>
  <hyperlinks>
    <hyperlink ref="B36" r:id="rId1" display="sanjit.sharma@sarestates.in"/>
  </hyperlinks>
  <pageMargins left="0.29527559055118113" right="0.19685039370078741" top="1.3385826771653544" bottom="0.74803149606299213" header="0.31496062992125984" footer="0.31496062992125984"/>
  <pageSetup paperSize="9" scale="70" orientation="portrait" r:id="rId2"/>
</worksheet>
</file>

<file path=xl/worksheets/sheet92.xml><?xml version="1.0" encoding="utf-8"?>
<worksheet xmlns="http://schemas.openxmlformats.org/spreadsheetml/2006/main" xmlns:r="http://schemas.openxmlformats.org/officeDocument/2006/relationships">
  <dimension ref="A1:G39"/>
  <sheetViews>
    <sheetView view="pageBreakPreview" zoomScale="60" workbookViewId="0">
      <selection activeCell="D19" sqref="D19:E19"/>
    </sheetView>
  </sheetViews>
  <sheetFormatPr defaultRowHeight="15"/>
  <cols>
    <col min="1" max="1" width="9.7109375" style="848" customWidth="1"/>
    <col min="2" max="2" width="33.140625" style="848" customWidth="1"/>
    <col min="3" max="3" width="32.7109375" style="848" customWidth="1"/>
    <col min="4" max="4" width="4.42578125" style="848" customWidth="1"/>
    <col min="5" max="5" width="26.85546875" style="848" customWidth="1"/>
    <col min="6" max="6" width="44.28515625" style="848" customWidth="1"/>
    <col min="7" max="7" width="6.28515625" style="848" customWidth="1"/>
    <col min="8" max="16384" width="9.140625" style="848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849"/>
      <c r="B3" s="850"/>
      <c r="C3" s="850"/>
      <c r="D3" s="850"/>
      <c r="E3" s="850"/>
      <c r="F3" s="851"/>
    </row>
    <row r="4" spans="1:6" ht="24" thickBot="1">
      <c r="A4" s="852" t="s">
        <v>1035</v>
      </c>
      <c r="B4" s="853"/>
      <c r="C4" s="853"/>
      <c r="D4" s="854"/>
      <c r="E4" s="854"/>
      <c r="F4" s="855" t="s">
        <v>1019</v>
      </c>
    </row>
    <row r="5" spans="1:6" ht="24" thickBot="1">
      <c r="A5" s="856"/>
      <c r="B5" s="857"/>
      <c r="C5" s="857"/>
      <c r="D5" s="857"/>
      <c r="E5" s="857"/>
      <c r="F5" s="855" t="s">
        <v>1008</v>
      </c>
    </row>
    <row r="6" spans="1:6" ht="21.75" thickBot="1">
      <c r="A6" s="858"/>
      <c r="B6" s="859"/>
      <c r="C6" s="859"/>
      <c r="D6" s="859"/>
      <c r="E6" s="859"/>
      <c r="F6" s="860"/>
    </row>
    <row r="7" spans="1:6" ht="24" thickBot="1">
      <c r="A7" s="1064" t="s">
        <v>0</v>
      </c>
      <c r="B7" s="1065"/>
      <c r="C7" s="1066"/>
      <c r="D7" s="861"/>
      <c r="E7" s="1064" t="s">
        <v>6</v>
      </c>
      <c r="F7" s="1066"/>
    </row>
    <row r="8" spans="1:6" ht="23.25">
      <c r="A8" s="862"/>
      <c r="B8" s="863"/>
      <c r="C8" s="864"/>
      <c r="D8" s="865"/>
      <c r="E8" s="1075"/>
      <c r="F8" s="1076"/>
    </row>
    <row r="9" spans="1:6" ht="23.25">
      <c r="A9" s="1067" t="s">
        <v>1011</v>
      </c>
      <c r="B9" s="1068"/>
      <c r="C9" s="1069"/>
      <c r="D9" s="866"/>
      <c r="E9" s="1067" t="s">
        <v>1020</v>
      </c>
      <c r="F9" s="1069"/>
    </row>
    <row r="10" spans="1:6" ht="23.25">
      <c r="A10" s="1070" t="s">
        <v>2</v>
      </c>
      <c r="B10" s="1071"/>
      <c r="C10" s="1072"/>
      <c r="D10" s="865"/>
      <c r="E10" s="1073" t="s">
        <v>1021</v>
      </c>
      <c r="F10" s="1074"/>
    </row>
    <row r="11" spans="1:6" ht="23.25">
      <c r="A11" s="1070" t="s">
        <v>3</v>
      </c>
      <c r="B11" s="1071"/>
      <c r="C11" s="1072"/>
      <c r="D11" s="865"/>
      <c r="E11" s="1073" t="s">
        <v>1022</v>
      </c>
      <c r="F11" s="1074"/>
    </row>
    <row r="12" spans="1:6" ht="23.25">
      <c r="A12" s="1070" t="s">
        <v>14</v>
      </c>
      <c r="B12" s="1071"/>
      <c r="C12" s="1072"/>
      <c r="D12" s="865"/>
      <c r="E12" s="1073" t="s">
        <v>1023</v>
      </c>
      <c r="F12" s="1074"/>
    </row>
    <row r="13" spans="1:6" s="868" customFormat="1" ht="23.25">
      <c r="A13" s="1070" t="s">
        <v>4</v>
      </c>
      <c r="B13" s="1071"/>
      <c r="C13" s="1072"/>
      <c r="D13" s="867"/>
      <c r="E13" s="1230" t="s">
        <v>1024</v>
      </c>
      <c r="F13" s="1231"/>
    </row>
    <row r="14" spans="1:6" s="868" customFormat="1" ht="23.25">
      <c r="A14" s="893" t="s">
        <v>96</v>
      </c>
      <c r="B14" s="894"/>
      <c r="C14" s="895"/>
      <c r="D14" s="867"/>
      <c r="E14" s="1070"/>
      <c r="F14" s="1072"/>
    </row>
    <row r="15" spans="1:6" s="868" customFormat="1" ht="24" thickBot="1">
      <c r="A15" s="893" t="s">
        <v>89</v>
      </c>
      <c r="B15" s="894"/>
      <c r="C15" s="895"/>
      <c r="D15" s="867"/>
      <c r="E15" s="872"/>
      <c r="F15" s="873"/>
    </row>
    <row r="16" spans="1:6" ht="24" thickBot="1">
      <c r="A16" s="1077" t="s">
        <v>5</v>
      </c>
      <c r="B16" s="1078"/>
      <c r="C16" s="1079"/>
      <c r="D16" s="874"/>
      <c r="E16" s="1077" t="s">
        <v>5</v>
      </c>
      <c r="F16" s="1079"/>
    </row>
    <row r="17" spans="1:7">
      <c r="A17" s="875"/>
      <c r="B17" s="876"/>
      <c r="C17" s="876"/>
      <c r="D17" s="876"/>
      <c r="E17" s="876"/>
      <c r="F17" s="877"/>
    </row>
    <row r="18" spans="1:7" ht="21">
      <c r="A18" s="878" t="s">
        <v>8</v>
      </c>
      <c r="B18" s="879" t="s">
        <v>9</v>
      </c>
      <c r="C18" s="879" t="s">
        <v>25</v>
      </c>
      <c r="D18" s="1058" t="s">
        <v>28</v>
      </c>
      <c r="E18" s="1058"/>
      <c r="F18" s="880" t="s">
        <v>10</v>
      </c>
    </row>
    <row r="19" spans="1:7" ht="52.5">
      <c r="A19" s="881">
        <v>1</v>
      </c>
      <c r="B19" s="892" t="s">
        <v>1025</v>
      </c>
      <c r="C19" s="882" t="s">
        <v>1026</v>
      </c>
      <c r="D19" s="1089" t="s">
        <v>1027</v>
      </c>
      <c r="E19" s="1089"/>
      <c r="F19" s="883" t="s">
        <v>1028</v>
      </c>
      <c r="G19" s="884"/>
    </row>
    <row r="20" spans="1:7" ht="23.25">
      <c r="A20" s="1081"/>
      <c r="B20" s="1053"/>
      <c r="C20" s="1054"/>
      <c r="D20" s="1045" t="s">
        <v>105</v>
      </c>
      <c r="E20" s="1046"/>
      <c r="F20" s="885">
        <v>0</v>
      </c>
    </row>
    <row r="21" spans="1:7" ht="26.25">
      <c r="A21" s="1081"/>
      <c r="B21" s="1053"/>
      <c r="C21" s="1054"/>
      <c r="D21" s="1040" t="s">
        <v>104</v>
      </c>
      <c r="E21" s="1041"/>
      <c r="F21" s="886">
        <f>2568201*2%-0.02</f>
        <v>51364.000000000007</v>
      </c>
    </row>
    <row r="22" spans="1:7" ht="23.25">
      <c r="A22" s="1081"/>
      <c r="B22" s="1053"/>
      <c r="C22" s="1054"/>
      <c r="D22" s="1045" t="s">
        <v>26</v>
      </c>
      <c r="E22" s="1046"/>
      <c r="F22" s="887"/>
    </row>
    <row r="23" spans="1:7" ht="26.25">
      <c r="A23" s="1081"/>
      <c r="B23" s="1053"/>
      <c r="C23" s="1054"/>
      <c r="D23" s="1043" t="s">
        <v>11</v>
      </c>
      <c r="E23" s="1044"/>
      <c r="F23" s="886" t="s">
        <v>102</v>
      </c>
    </row>
    <row r="24" spans="1:7" ht="26.25">
      <c r="A24" s="1081"/>
      <c r="B24" s="1053"/>
      <c r="C24" s="1054"/>
      <c r="D24" s="1043" t="s">
        <v>12</v>
      </c>
      <c r="E24" s="1044"/>
      <c r="F24" s="886" t="s">
        <v>102</v>
      </c>
    </row>
    <row r="25" spans="1:7" ht="26.25">
      <c r="A25" s="1081" t="s">
        <v>263</v>
      </c>
      <c r="B25" s="1053"/>
      <c r="C25" s="1054"/>
      <c r="D25" s="1043" t="s">
        <v>27</v>
      </c>
      <c r="E25" s="1044"/>
      <c r="F25" s="886">
        <f>+F21*18%+0.48</f>
        <v>9246</v>
      </c>
    </row>
    <row r="26" spans="1:7" ht="29.25" thickBot="1">
      <c r="A26" s="1082"/>
      <c r="B26" s="1083"/>
      <c r="C26" s="1084"/>
      <c r="D26" s="1085" t="s">
        <v>13</v>
      </c>
      <c r="E26" s="1086"/>
      <c r="F26" s="77">
        <f>+F21+F25</f>
        <v>60610.000000000007</v>
      </c>
    </row>
    <row r="27" spans="1:7" ht="23.25">
      <c r="A27" s="1087" t="s">
        <v>1029</v>
      </c>
      <c r="B27" s="1087"/>
      <c r="C27" s="1087"/>
      <c r="D27" s="1087"/>
      <c r="E27" s="1087"/>
      <c r="F27" s="1087"/>
    </row>
    <row r="28" spans="1:7" ht="15.75">
      <c r="A28" s="888"/>
      <c r="B28" s="888"/>
      <c r="C28" s="888"/>
      <c r="D28" s="889"/>
      <c r="E28" s="889"/>
      <c r="F28" s="890" t="s">
        <v>22</v>
      </c>
    </row>
    <row r="29" spans="1:7" ht="23.25">
      <c r="A29" s="891" t="s">
        <v>15</v>
      </c>
      <c r="B29" s="891"/>
      <c r="C29" s="891"/>
      <c r="D29" s="891"/>
      <c r="E29" s="891"/>
      <c r="F29" s="891"/>
    </row>
    <row r="30" spans="1:7" ht="23.25">
      <c r="A30" s="891" t="s">
        <v>17</v>
      </c>
      <c r="B30" s="891"/>
      <c r="C30" s="891"/>
      <c r="D30" s="891"/>
    </row>
    <row r="31" spans="1:7" ht="23.25">
      <c r="A31" s="891" t="s">
        <v>18</v>
      </c>
      <c r="B31" s="891"/>
      <c r="C31" s="891"/>
      <c r="D31" s="891"/>
    </row>
    <row r="32" spans="1:7" ht="23.25">
      <c r="A32" s="891" t="s">
        <v>16</v>
      </c>
      <c r="B32" s="891"/>
      <c r="C32" s="891"/>
      <c r="D32" s="891"/>
      <c r="E32" s="1090" t="s">
        <v>20</v>
      </c>
      <c r="F32" s="1090"/>
    </row>
    <row r="33" spans="1:6" ht="23.25">
      <c r="A33" s="891" t="s">
        <v>19</v>
      </c>
      <c r="B33" s="891"/>
      <c r="C33" s="891"/>
      <c r="D33" s="891"/>
      <c r="E33" s="1091" t="s">
        <v>21</v>
      </c>
      <c r="F33" s="1091"/>
    </row>
    <row r="34" spans="1:6" ht="23.25">
      <c r="A34" s="891"/>
      <c r="B34" s="891"/>
      <c r="C34" s="891"/>
      <c r="D34" s="891"/>
      <c r="E34" s="891"/>
      <c r="F34" s="891"/>
    </row>
    <row r="35" spans="1:6" ht="23.25">
      <c r="A35" s="891" t="s">
        <v>229</v>
      </c>
      <c r="B35" s="891"/>
      <c r="C35" s="891"/>
      <c r="D35" s="891"/>
      <c r="E35" s="1090" t="s">
        <v>1034</v>
      </c>
      <c r="F35" s="1090"/>
    </row>
    <row r="36" spans="1:6" ht="23.25">
      <c r="A36" s="891"/>
      <c r="B36" s="891" t="s">
        <v>228</v>
      </c>
      <c r="C36" s="891"/>
      <c r="D36" s="891"/>
      <c r="E36" s="891"/>
      <c r="F36" s="891"/>
    </row>
    <row r="37" spans="1:6" ht="23.25">
      <c r="A37" s="891"/>
      <c r="B37" s="891"/>
      <c r="C37" s="891"/>
      <c r="D37" s="891"/>
      <c r="E37" s="891"/>
      <c r="F37" s="891"/>
    </row>
    <row r="38" spans="1:6" ht="23.25">
      <c r="A38" s="891"/>
      <c r="B38" s="891"/>
      <c r="C38" s="891"/>
      <c r="D38" s="891"/>
      <c r="E38" s="891"/>
      <c r="F38" s="891"/>
    </row>
    <row r="39" spans="1:6" ht="23.25">
      <c r="A39" s="891"/>
      <c r="B39" s="891"/>
      <c r="C39" s="891"/>
      <c r="D39" s="891"/>
      <c r="E39" s="1090" t="s">
        <v>24</v>
      </c>
      <c r="F39" s="1090"/>
    </row>
  </sheetData>
  <mergeCells count="34">
    <mergeCell ref="A2:F2"/>
    <mergeCell ref="A7:C7"/>
    <mergeCell ref="E7:F7"/>
    <mergeCell ref="E8:F8"/>
    <mergeCell ref="A9:C9"/>
    <mergeCell ref="E9:F9"/>
    <mergeCell ref="D18:E18"/>
    <mergeCell ref="A10:C10"/>
    <mergeCell ref="E10:F10"/>
    <mergeCell ref="A11:C11"/>
    <mergeCell ref="E11:F11"/>
    <mergeCell ref="A12:C12"/>
    <mergeCell ref="E12:F12"/>
    <mergeCell ref="A13:C13"/>
    <mergeCell ref="E13:F13"/>
    <mergeCell ref="E14:F14"/>
    <mergeCell ref="A16:C16"/>
    <mergeCell ref="E16:F16"/>
    <mergeCell ref="D19:E19"/>
    <mergeCell ref="A20:C21"/>
    <mergeCell ref="D20:E20"/>
    <mergeCell ref="D21:E21"/>
    <mergeCell ref="A22:C24"/>
    <mergeCell ref="D22:E22"/>
    <mergeCell ref="D23:E23"/>
    <mergeCell ref="D24:E24"/>
    <mergeCell ref="E35:F35"/>
    <mergeCell ref="E39:F39"/>
    <mergeCell ref="A25:C26"/>
    <mergeCell ref="D25:E25"/>
    <mergeCell ref="D26:E26"/>
    <mergeCell ref="A27:F27"/>
    <mergeCell ref="E32:F32"/>
    <mergeCell ref="E33:F33"/>
  </mergeCells>
  <hyperlinks>
    <hyperlink ref="B36" r:id="rId1" display="sanjit.sharma@sarestates.in"/>
  </hyperlinks>
  <pageMargins left="0.19685039370078741" right="0.19685039370078741" top="1.3779527559055118" bottom="0.74803149606299213" header="0.31496062992125984" footer="0.31496062992125984"/>
  <pageSetup paperSize="9" scale="66" orientation="portrait" r:id="rId2"/>
</worksheet>
</file>

<file path=xl/worksheets/sheet93.xml><?xml version="1.0" encoding="utf-8"?>
<worksheet xmlns="http://schemas.openxmlformats.org/spreadsheetml/2006/main" xmlns:r="http://schemas.openxmlformats.org/officeDocument/2006/relationships">
  <dimension ref="A1:G39"/>
  <sheetViews>
    <sheetView view="pageBreakPreview" zoomScale="60" workbookViewId="0">
      <selection activeCell="N29" sqref="N29"/>
    </sheetView>
  </sheetViews>
  <sheetFormatPr defaultRowHeight="15"/>
  <cols>
    <col min="1" max="1" width="9.7109375" style="848" customWidth="1"/>
    <col min="2" max="2" width="33.140625" style="848" customWidth="1"/>
    <col min="3" max="3" width="32.7109375" style="848" customWidth="1"/>
    <col min="4" max="4" width="4.42578125" style="848" customWidth="1"/>
    <col min="5" max="5" width="26.85546875" style="848" customWidth="1"/>
    <col min="6" max="6" width="44.28515625" style="848" customWidth="1"/>
    <col min="7" max="7" width="6.28515625" style="848" customWidth="1"/>
    <col min="8" max="16384" width="9.140625" style="848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849"/>
      <c r="B3" s="850"/>
      <c r="C3" s="850"/>
      <c r="D3" s="850"/>
      <c r="E3" s="850"/>
      <c r="F3" s="851"/>
    </row>
    <row r="4" spans="1:6" ht="24" thickBot="1">
      <c r="A4" s="852" t="s">
        <v>1035</v>
      </c>
      <c r="B4" s="853"/>
      <c r="C4" s="853"/>
      <c r="D4" s="854"/>
      <c r="E4" s="854"/>
      <c r="F4" s="855" t="s">
        <v>1031</v>
      </c>
    </row>
    <row r="5" spans="1:6" ht="24" thickBot="1">
      <c r="A5" s="856"/>
      <c r="B5" s="857"/>
      <c r="C5" s="857"/>
      <c r="D5" s="857"/>
      <c r="E5" s="857"/>
      <c r="F5" s="855" t="s">
        <v>1008</v>
      </c>
    </row>
    <row r="6" spans="1:6" ht="21.75" thickBot="1">
      <c r="A6" s="858"/>
      <c r="B6" s="859"/>
      <c r="C6" s="859"/>
      <c r="D6" s="859"/>
      <c r="E6" s="859"/>
      <c r="F6" s="860"/>
    </row>
    <row r="7" spans="1:6" ht="24" thickBot="1">
      <c r="A7" s="1064" t="s">
        <v>0</v>
      </c>
      <c r="B7" s="1065"/>
      <c r="C7" s="1066"/>
      <c r="D7" s="861"/>
      <c r="E7" s="1064" t="s">
        <v>6</v>
      </c>
      <c r="F7" s="1066"/>
    </row>
    <row r="8" spans="1:6" ht="23.25">
      <c r="A8" s="862"/>
      <c r="B8" s="863"/>
      <c r="C8" s="864"/>
      <c r="D8" s="865"/>
      <c r="E8" s="1075"/>
      <c r="F8" s="1076"/>
    </row>
    <row r="9" spans="1:6" ht="23.25">
      <c r="A9" s="1067" t="s">
        <v>1011</v>
      </c>
      <c r="B9" s="1068"/>
      <c r="C9" s="1069"/>
      <c r="D9" s="866"/>
      <c r="E9" s="1067" t="s">
        <v>1020</v>
      </c>
      <c r="F9" s="1069"/>
    </row>
    <row r="10" spans="1:6" ht="23.25">
      <c r="A10" s="1070" t="s">
        <v>2</v>
      </c>
      <c r="B10" s="1071"/>
      <c r="C10" s="1072"/>
      <c r="D10" s="865"/>
      <c r="E10" s="1073" t="s">
        <v>1021</v>
      </c>
      <c r="F10" s="1074"/>
    </row>
    <row r="11" spans="1:6" ht="23.25">
      <c r="A11" s="1070" t="s">
        <v>3</v>
      </c>
      <c r="B11" s="1071"/>
      <c r="C11" s="1072"/>
      <c r="D11" s="865"/>
      <c r="E11" s="1073" t="s">
        <v>1022</v>
      </c>
      <c r="F11" s="1074"/>
    </row>
    <row r="12" spans="1:6" ht="23.25">
      <c r="A12" s="1070" t="s">
        <v>14</v>
      </c>
      <c r="B12" s="1071"/>
      <c r="C12" s="1072"/>
      <c r="D12" s="865"/>
      <c r="E12" s="1073" t="s">
        <v>1023</v>
      </c>
      <c r="F12" s="1074"/>
    </row>
    <row r="13" spans="1:6" s="868" customFormat="1" ht="23.25">
      <c r="A13" s="1070" t="s">
        <v>4</v>
      </c>
      <c r="B13" s="1071"/>
      <c r="C13" s="1072"/>
      <c r="D13" s="867"/>
      <c r="E13" s="1230" t="s">
        <v>1024</v>
      </c>
      <c r="F13" s="1231"/>
    </row>
    <row r="14" spans="1:6" s="868" customFormat="1" ht="23.25">
      <c r="A14" s="893" t="s">
        <v>96</v>
      </c>
      <c r="B14" s="894"/>
      <c r="C14" s="895"/>
      <c r="D14" s="867"/>
      <c r="E14" s="1070"/>
      <c r="F14" s="1072"/>
    </row>
    <row r="15" spans="1:6" s="868" customFormat="1" ht="24" thickBot="1">
      <c r="A15" s="893" t="s">
        <v>89</v>
      </c>
      <c r="B15" s="894"/>
      <c r="C15" s="895"/>
      <c r="D15" s="867"/>
      <c r="E15" s="872"/>
      <c r="F15" s="873"/>
    </row>
    <row r="16" spans="1:6" ht="24" thickBot="1">
      <c r="A16" s="1077" t="s">
        <v>5</v>
      </c>
      <c r="B16" s="1078"/>
      <c r="C16" s="1079"/>
      <c r="D16" s="874"/>
      <c r="E16" s="1077" t="s">
        <v>5</v>
      </c>
      <c r="F16" s="1079"/>
    </row>
    <row r="17" spans="1:7">
      <c r="A17" s="875"/>
      <c r="B17" s="876"/>
      <c r="C17" s="876"/>
      <c r="D17" s="876"/>
      <c r="E17" s="876"/>
      <c r="F17" s="877"/>
    </row>
    <row r="18" spans="1:7" ht="21">
      <c r="A18" s="878" t="s">
        <v>8</v>
      </c>
      <c r="B18" s="879" t="s">
        <v>9</v>
      </c>
      <c r="C18" s="879" t="s">
        <v>25</v>
      </c>
      <c r="D18" s="1058" t="s">
        <v>28</v>
      </c>
      <c r="E18" s="1058"/>
      <c r="F18" s="880" t="s">
        <v>10</v>
      </c>
    </row>
    <row r="19" spans="1:7" ht="52.5">
      <c r="A19" s="881">
        <v>1</v>
      </c>
      <c r="B19" s="892" t="s">
        <v>1032</v>
      </c>
      <c r="C19" s="882" t="s">
        <v>1033</v>
      </c>
      <c r="D19" s="1089" t="s">
        <v>1027</v>
      </c>
      <c r="E19" s="1089"/>
      <c r="F19" s="883" t="s">
        <v>1028</v>
      </c>
      <c r="G19" s="884"/>
    </row>
    <row r="20" spans="1:7" ht="23.25">
      <c r="A20" s="1081"/>
      <c r="B20" s="1053"/>
      <c r="C20" s="1054"/>
      <c r="D20" s="1045" t="s">
        <v>105</v>
      </c>
      <c r="E20" s="1046"/>
      <c r="F20" s="885">
        <v>0</v>
      </c>
    </row>
    <row r="21" spans="1:7" ht="26.25">
      <c r="A21" s="1081"/>
      <c r="B21" s="1053"/>
      <c r="C21" s="1054"/>
      <c r="D21" s="1040" t="s">
        <v>104</v>
      </c>
      <c r="E21" s="1041"/>
      <c r="F21" s="886">
        <f>2568201*2%-0.02</f>
        <v>51364.000000000007</v>
      </c>
    </row>
    <row r="22" spans="1:7" ht="23.25">
      <c r="A22" s="1081"/>
      <c r="B22" s="1053"/>
      <c r="C22" s="1054"/>
      <c r="D22" s="1045" t="s">
        <v>26</v>
      </c>
      <c r="E22" s="1046"/>
      <c r="F22" s="887"/>
    </row>
    <row r="23" spans="1:7" ht="26.25">
      <c r="A23" s="1081"/>
      <c r="B23" s="1053"/>
      <c r="C23" s="1054"/>
      <c r="D23" s="1043" t="s">
        <v>11</v>
      </c>
      <c r="E23" s="1044"/>
      <c r="F23" s="886" t="s">
        <v>102</v>
      </c>
    </row>
    <row r="24" spans="1:7" ht="26.25">
      <c r="A24" s="1081"/>
      <c r="B24" s="1053"/>
      <c r="C24" s="1054"/>
      <c r="D24" s="1043" t="s">
        <v>12</v>
      </c>
      <c r="E24" s="1044"/>
      <c r="F24" s="886" t="s">
        <v>102</v>
      </c>
    </row>
    <row r="25" spans="1:7" ht="26.25">
      <c r="A25" s="1081" t="s">
        <v>263</v>
      </c>
      <c r="B25" s="1053"/>
      <c r="C25" s="1054"/>
      <c r="D25" s="1043" t="s">
        <v>27</v>
      </c>
      <c r="E25" s="1044"/>
      <c r="F25" s="886">
        <f>+F21*18%+0.48</f>
        <v>9246</v>
      </c>
    </row>
    <row r="26" spans="1:7" ht="29.25" thickBot="1">
      <c r="A26" s="1082"/>
      <c r="B26" s="1083"/>
      <c r="C26" s="1084"/>
      <c r="D26" s="1085" t="s">
        <v>13</v>
      </c>
      <c r="E26" s="1086"/>
      <c r="F26" s="77">
        <f>+F21+F25</f>
        <v>60610.000000000007</v>
      </c>
    </row>
    <row r="27" spans="1:7" ht="23.25">
      <c r="A27" s="1087" t="s">
        <v>1029</v>
      </c>
      <c r="B27" s="1087"/>
      <c r="C27" s="1087"/>
      <c r="D27" s="1087"/>
      <c r="E27" s="1087"/>
      <c r="F27" s="1087"/>
    </row>
    <row r="28" spans="1:7" ht="15.75">
      <c r="A28" s="888"/>
      <c r="B28" s="888"/>
      <c r="C28" s="888"/>
      <c r="D28" s="889"/>
      <c r="E28" s="889"/>
      <c r="F28" s="890" t="s">
        <v>22</v>
      </c>
    </row>
    <row r="29" spans="1:7" ht="23.25">
      <c r="A29" s="891" t="s">
        <v>15</v>
      </c>
      <c r="B29" s="891"/>
      <c r="C29" s="891"/>
      <c r="D29" s="891"/>
      <c r="E29" s="891"/>
      <c r="F29" s="891"/>
    </row>
    <row r="30" spans="1:7" ht="23.25">
      <c r="A30" s="891" t="s">
        <v>17</v>
      </c>
      <c r="B30" s="891"/>
      <c r="C30" s="891"/>
      <c r="D30" s="891"/>
    </row>
    <row r="31" spans="1:7" ht="23.25">
      <c r="A31" s="891" t="s">
        <v>18</v>
      </c>
      <c r="B31" s="891"/>
      <c r="C31" s="891"/>
      <c r="D31" s="891"/>
    </row>
    <row r="32" spans="1:7" ht="23.25">
      <c r="A32" s="891" t="s">
        <v>16</v>
      </c>
      <c r="B32" s="891"/>
      <c r="C32" s="891"/>
      <c r="D32" s="891"/>
      <c r="E32" s="1090" t="s">
        <v>20</v>
      </c>
      <c r="F32" s="1090"/>
    </row>
    <row r="33" spans="1:6" ht="23.25">
      <c r="A33" s="891" t="s">
        <v>19</v>
      </c>
      <c r="B33" s="891"/>
      <c r="C33" s="891"/>
      <c r="D33" s="891"/>
      <c r="E33" s="1091" t="s">
        <v>21</v>
      </c>
      <c r="F33" s="1091"/>
    </row>
    <row r="34" spans="1:6" ht="23.25">
      <c r="A34" s="891"/>
      <c r="B34" s="891"/>
      <c r="C34" s="891"/>
      <c r="D34" s="891"/>
      <c r="E34" s="891"/>
      <c r="F34" s="891"/>
    </row>
    <row r="35" spans="1:6" ht="23.25">
      <c r="A35" s="891" t="s">
        <v>229</v>
      </c>
      <c r="B35" s="891"/>
      <c r="C35" s="891"/>
      <c r="D35" s="891"/>
      <c r="E35" s="1090" t="s">
        <v>1034</v>
      </c>
      <c r="F35" s="1090"/>
    </row>
    <row r="36" spans="1:6" ht="23.25">
      <c r="A36" s="891"/>
      <c r="B36" s="891" t="s">
        <v>228</v>
      </c>
      <c r="C36" s="891"/>
      <c r="D36" s="891"/>
      <c r="E36" s="891"/>
      <c r="F36" s="891"/>
    </row>
    <row r="37" spans="1:6" ht="23.25">
      <c r="A37" s="891"/>
      <c r="B37" s="891"/>
      <c r="C37" s="891"/>
      <c r="D37" s="891"/>
      <c r="E37" s="891"/>
      <c r="F37" s="891"/>
    </row>
    <row r="38" spans="1:6" ht="23.25">
      <c r="A38" s="891"/>
      <c r="B38" s="891"/>
      <c r="C38" s="891"/>
      <c r="D38" s="891"/>
      <c r="E38" s="891"/>
      <c r="F38" s="891"/>
    </row>
    <row r="39" spans="1:6" ht="23.25">
      <c r="A39" s="891"/>
      <c r="B39" s="891"/>
      <c r="C39" s="891"/>
      <c r="D39" s="891"/>
      <c r="E39" s="1090" t="s">
        <v>24</v>
      </c>
      <c r="F39" s="1090"/>
    </row>
  </sheetData>
  <mergeCells count="34">
    <mergeCell ref="A2:F2"/>
    <mergeCell ref="A7:C7"/>
    <mergeCell ref="E7:F7"/>
    <mergeCell ref="E8:F8"/>
    <mergeCell ref="A9:C9"/>
    <mergeCell ref="E9:F9"/>
    <mergeCell ref="D18:E18"/>
    <mergeCell ref="A10:C10"/>
    <mergeCell ref="E10:F10"/>
    <mergeCell ref="A11:C11"/>
    <mergeCell ref="E11:F11"/>
    <mergeCell ref="A12:C12"/>
    <mergeCell ref="E12:F12"/>
    <mergeCell ref="A13:C13"/>
    <mergeCell ref="E13:F13"/>
    <mergeCell ref="E14:F14"/>
    <mergeCell ref="A16:C16"/>
    <mergeCell ref="E16:F16"/>
    <mergeCell ref="D19:E19"/>
    <mergeCell ref="A20:C21"/>
    <mergeCell ref="D20:E20"/>
    <mergeCell ref="D21:E21"/>
    <mergeCell ref="A22:C24"/>
    <mergeCell ref="D22:E22"/>
    <mergeCell ref="D23:E23"/>
    <mergeCell ref="D24:E24"/>
    <mergeCell ref="E35:F35"/>
    <mergeCell ref="E39:F39"/>
    <mergeCell ref="A25:C26"/>
    <mergeCell ref="D25:E25"/>
    <mergeCell ref="D26:E26"/>
    <mergeCell ref="A27:F27"/>
    <mergeCell ref="E32:F32"/>
    <mergeCell ref="E33:F33"/>
  </mergeCells>
  <hyperlinks>
    <hyperlink ref="B36" r:id="rId1" display="sanjit.sharma@sarestates.in"/>
  </hyperlinks>
  <pageMargins left="0.19685039370078741" right="0.19685039370078741" top="1.3779527559055118" bottom="0.74803149606299213" header="0.31496062992125984" footer="0.31496062992125984"/>
  <pageSetup paperSize="9" scale="66" orientation="portrait" r:id="rId2"/>
</worksheet>
</file>

<file path=xl/worksheets/sheet94.xml><?xml version="1.0" encoding="utf-8"?>
<worksheet xmlns="http://schemas.openxmlformats.org/spreadsheetml/2006/main" xmlns:r="http://schemas.openxmlformats.org/officeDocument/2006/relationships">
  <dimension ref="A2:K44"/>
  <sheetViews>
    <sheetView topLeftCell="B1" workbookViewId="0">
      <selection activeCell="C23" sqref="C23:D23"/>
    </sheetView>
  </sheetViews>
  <sheetFormatPr defaultRowHeight="15"/>
  <cols>
    <col min="1" max="1" width="2.42578125" style="904" hidden="1" customWidth="1"/>
    <col min="2" max="2" width="3.140625" style="904" customWidth="1"/>
    <col min="3" max="3" width="50" style="904" customWidth="1"/>
    <col min="4" max="4" width="8.28515625" style="904" customWidth="1"/>
    <col min="5" max="5" width="2.85546875" style="904" customWidth="1"/>
    <col min="6" max="6" width="26.7109375" style="904" customWidth="1"/>
    <col min="7" max="7" width="3" style="904" customWidth="1"/>
    <col min="8" max="9" width="9.140625" style="904"/>
    <col min="10" max="10" width="10" style="904" bestFit="1" customWidth="1"/>
    <col min="11" max="16384" width="9.140625" style="904"/>
  </cols>
  <sheetData>
    <row r="2" spans="2:11" ht="21.75" thickBot="1">
      <c r="B2" s="905" t="s">
        <v>944</v>
      </c>
      <c r="C2" s="1453" t="s">
        <v>360</v>
      </c>
      <c r="D2" s="1453"/>
      <c r="E2" s="1453"/>
      <c r="F2" s="1453"/>
      <c r="G2" s="906"/>
    </row>
    <row r="3" spans="2:11" ht="22.5" thickTop="1" thickBot="1">
      <c r="B3" s="907" t="s">
        <v>944</v>
      </c>
      <c r="C3" s="1454" t="s">
        <v>136</v>
      </c>
      <c r="D3" s="1454"/>
      <c r="E3" s="1454"/>
      <c r="F3" s="1454"/>
      <c r="G3" s="908"/>
    </row>
    <row r="4" spans="2:11" ht="15.75" thickTop="1">
      <c r="B4" s="909"/>
      <c r="C4" s="910"/>
      <c r="D4" s="910"/>
      <c r="E4" s="910"/>
      <c r="F4" s="911"/>
      <c r="G4" s="912"/>
    </row>
    <row r="5" spans="2:11">
      <c r="B5" s="909"/>
      <c r="C5" s="301"/>
      <c r="D5" s="913"/>
      <c r="E5" s="914" t="s">
        <v>1044</v>
      </c>
      <c r="F5" s="915" t="s">
        <v>1045</v>
      </c>
      <c r="G5" s="912"/>
    </row>
    <row r="6" spans="2:11">
      <c r="B6" s="909"/>
      <c r="C6" s="916"/>
      <c r="D6" s="917"/>
      <c r="E6" s="918"/>
      <c r="F6" s="919" t="s">
        <v>1046</v>
      </c>
      <c r="G6" s="912"/>
    </row>
    <row r="7" spans="2:11">
      <c r="B7" s="909"/>
      <c r="C7" s="916"/>
      <c r="D7" s="920"/>
      <c r="E7" s="917"/>
      <c r="F7" s="921"/>
      <c r="G7" s="912"/>
    </row>
    <row r="8" spans="2:11">
      <c r="B8" s="909"/>
      <c r="C8" s="916"/>
      <c r="D8" s="922"/>
      <c r="E8" s="922"/>
      <c r="F8" s="923" t="s">
        <v>1047</v>
      </c>
      <c r="G8" s="912"/>
    </row>
    <row r="9" spans="2:11">
      <c r="B9" s="909"/>
      <c r="C9" s="924"/>
      <c r="D9" s="922"/>
      <c r="E9" s="922"/>
      <c r="F9" s="925" t="s">
        <v>1048</v>
      </c>
      <c r="G9" s="912"/>
    </row>
    <row r="10" spans="2:11">
      <c r="B10" s="909"/>
      <c r="C10" s="926" t="s">
        <v>1049</v>
      </c>
      <c r="D10" s="927"/>
      <c r="E10" s="922"/>
      <c r="F10" s="928"/>
      <c r="G10" s="912"/>
    </row>
    <row r="11" spans="2:11">
      <c r="B11" s="909"/>
      <c r="C11" s="929" t="s">
        <v>1050</v>
      </c>
      <c r="D11" s="910"/>
      <c r="E11" s="922"/>
      <c r="F11" s="928" t="s">
        <v>1051</v>
      </c>
      <c r="G11" s="912"/>
    </row>
    <row r="12" spans="2:11" ht="17.25">
      <c r="B12" s="909"/>
      <c r="C12" s="930" t="s">
        <v>1052</v>
      </c>
      <c r="D12" s="917"/>
      <c r="E12" s="922"/>
      <c r="F12" s="931" t="s">
        <v>1053</v>
      </c>
      <c r="G12" s="912"/>
    </row>
    <row r="13" spans="2:11">
      <c r="B13" s="909"/>
      <c r="C13" s="930" t="s">
        <v>1054</v>
      </c>
      <c r="D13" s="917"/>
      <c r="E13" s="922"/>
      <c r="F13" s="932"/>
      <c r="G13" s="912"/>
      <c r="K13" s="933"/>
    </row>
    <row r="14" spans="2:11">
      <c r="B14" s="909"/>
      <c r="C14" s="930" t="s">
        <v>1055</v>
      </c>
      <c r="D14" s="917"/>
      <c r="E14" s="922"/>
      <c r="F14" s="932" t="s">
        <v>1056</v>
      </c>
      <c r="G14" s="912"/>
      <c r="K14" s="933"/>
    </row>
    <row r="15" spans="2:11">
      <c r="B15" s="909"/>
      <c r="C15" s="934" t="s">
        <v>1057</v>
      </c>
      <c r="D15" s="922"/>
      <c r="E15" s="922"/>
      <c r="F15" s="921"/>
      <c r="G15" s="912"/>
      <c r="K15" s="933"/>
    </row>
    <row r="16" spans="2:11">
      <c r="B16" s="909"/>
      <c r="C16" s="935"/>
      <c r="D16" s="922"/>
      <c r="E16" s="936"/>
      <c r="F16" s="937"/>
      <c r="G16" s="912"/>
      <c r="K16" s="933"/>
    </row>
    <row r="17" spans="2:11">
      <c r="B17" s="938"/>
      <c r="C17" s="939" t="s">
        <v>1058</v>
      </c>
      <c r="D17" s="940"/>
      <c r="E17" s="941"/>
      <c r="F17" s="942" t="s">
        <v>167</v>
      </c>
      <c r="G17" s="943"/>
      <c r="K17" s="933"/>
    </row>
    <row r="18" spans="2:11">
      <c r="B18" s="938"/>
      <c r="C18" s="274"/>
      <c r="D18" s="931"/>
      <c r="E18" s="910"/>
      <c r="F18" s="944"/>
      <c r="G18" s="943"/>
      <c r="K18" s="933"/>
    </row>
    <row r="19" spans="2:11">
      <c r="B19" s="909"/>
      <c r="C19" s="945" t="s">
        <v>1059</v>
      </c>
      <c r="D19" s="946"/>
      <c r="E19" s="920"/>
      <c r="F19" s="947"/>
      <c r="G19" s="912"/>
      <c r="K19" s="933"/>
    </row>
    <row r="20" spans="2:11" ht="15" customHeight="1">
      <c r="B20" s="909"/>
      <c r="C20" s="1455" t="s">
        <v>1060</v>
      </c>
      <c r="D20" s="1456"/>
      <c r="E20" s="910"/>
      <c r="F20" s="947"/>
      <c r="G20" s="912"/>
    </row>
    <row r="21" spans="2:11">
      <c r="B21" s="909"/>
      <c r="C21" s="1455"/>
      <c r="D21" s="1456"/>
      <c r="E21" s="910"/>
      <c r="F21" s="947"/>
      <c r="G21" s="912"/>
    </row>
    <row r="22" spans="2:11">
      <c r="B22" s="909"/>
      <c r="C22" s="1455"/>
      <c r="D22" s="1456"/>
      <c r="E22" s="910"/>
      <c r="F22" s="947"/>
      <c r="G22" s="912"/>
    </row>
    <row r="23" spans="2:11">
      <c r="B23" s="909"/>
      <c r="C23" s="1457" t="s">
        <v>1036</v>
      </c>
      <c r="D23" s="1458"/>
      <c r="E23" s="910"/>
      <c r="F23" s="947"/>
      <c r="G23" s="912"/>
    </row>
    <row r="24" spans="2:11">
      <c r="B24" s="909"/>
      <c r="C24" s="1457" t="s">
        <v>1061</v>
      </c>
      <c r="D24" s="1458"/>
      <c r="E24" s="910"/>
      <c r="F24" s="947"/>
      <c r="G24" s="912"/>
    </row>
    <row r="25" spans="2:11">
      <c r="B25" s="909"/>
      <c r="C25" s="1457" t="s">
        <v>1062</v>
      </c>
      <c r="D25" s="1458"/>
      <c r="E25" s="910"/>
      <c r="F25" s="947"/>
      <c r="G25" s="912"/>
    </row>
    <row r="26" spans="2:11">
      <c r="B26" s="909"/>
      <c r="C26" s="1457" t="s">
        <v>1063</v>
      </c>
      <c r="D26" s="1458"/>
      <c r="E26" s="910"/>
      <c r="F26" s="947"/>
      <c r="G26" s="912"/>
    </row>
    <row r="27" spans="2:11">
      <c r="B27" s="909"/>
      <c r="C27" s="1457" t="s">
        <v>1064</v>
      </c>
      <c r="D27" s="1458"/>
      <c r="E27" s="910"/>
      <c r="F27" s="948">
        <v>7632175</v>
      </c>
      <c r="G27" s="912"/>
    </row>
    <row r="28" spans="2:11">
      <c r="B28" s="909"/>
      <c r="C28" s="949" t="s">
        <v>1065</v>
      </c>
      <c r="D28" s="950"/>
      <c r="E28" s="910"/>
      <c r="F28" s="951">
        <f>+F27*2%</f>
        <v>152643.5</v>
      </c>
      <c r="G28" s="912"/>
    </row>
    <row r="29" spans="2:11">
      <c r="B29" s="909"/>
      <c r="C29" s="949"/>
      <c r="D29" s="950"/>
      <c r="E29" s="910"/>
      <c r="F29" s="947"/>
      <c r="G29" s="912"/>
    </row>
    <row r="30" spans="2:11">
      <c r="B30" s="909"/>
      <c r="C30" s="952" t="s">
        <v>11</v>
      </c>
      <c r="D30" s="953"/>
      <c r="E30" s="954"/>
      <c r="F30" s="955">
        <f>+F28*9%</f>
        <v>13737.914999999999</v>
      </c>
      <c r="G30" s="912"/>
    </row>
    <row r="31" spans="2:11">
      <c r="B31" s="909"/>
      <c r="C31" s="952" t="s">
        <v>12</v>
      </c>
      <c r="D31" s="953"/>
      <c r="E31" s="954"/>
      <c r="F31" s="955">
        <f>+F28*9%</f>
        <v>13737.914999999999</v>
      </c>
      <c r="G31" s="912"/>
      <c r="H31" s="956"/>
    </row>
    <row r="32" spans="2:11">
      <c r="B32" s="909"/>
      <c r="C32" s="957"/>
      <c r="D32" s="931"/>
      <c r="E32" s="958"/>
      <c r="F32" s="959"/>
      <c r="G32" s="912"/>
      <c r="H32" s="960"/>
    </row>
    <row r="33" spans="2:7" ht="15.75" thickBot="1">
      <c r="B33" s="909"/>
      <c r="C33" s="961" t="s">
        <v>1066</v>
      </c>
      <c r="D33" s="931"/>
      <c r="E33" s="962"/>
      <c r="F33" s="963">
        <f>+F28+F30+F31</f>
        <v>180119.33000000002</v>
      </c>
      <c r="G33" s="912"/>
    </row>
    <row r="34" spans="2:7" ht="15.75" thickTop="1">
      <c r="B34" s="909"/>
      <c r="C34" s="964"/>
      <c r="D34" s="965"/>
      <c r="E34" s="966"/>
      <c r="F34" s="967"/>
      <c r="G34" s="912"/>
    </row>
    <row r="35" spans="2:7">
      <c r="B35" s="909"/>
      <c r="C35" s="1462" t="s">
        <v>1067</v>
      </c>
      <c r="D35" s="1463"/>
      <c r="E35" s="968"/>
      <c r="F35" s="969"/>
      <c r="G35" s="912"/>
    </row>
    <row r="36" spans="2:7">
      <c r="B36" s="909"/>
      <c r="C36" s="1459" t="s">
        <v>1068</v>
      </c>
      <c r="D36" s="1460"/>
      <c r="E36" s="1460"/>
      <c r="F36" s="1461"/>
      <c r="G36" s="912"/>
    </row>
    <row r="37" spans="2:7">
      <c r="B37" s="909"/>
      <c r="C37" s="970" t="s">
        <v>1069</v>
      </c>
      <c r="D37" s="830"/>
      <c r="E37" s="830"/>
      <c r="F37" s="967"/>
      <c r="G37" s="912"/>
    </row>
    <row r="38" spans="2:7">
      <c r="B38" s="909"/>
      <c r="C38" s="970" t="s">
        <v>209</v>
      </c>
      <c r="D38" s="971"/>
      <c r="E38" s="972"/>
      <c r="F38" s="932"/>
      <c r="G38" s="912"/>
    </row>
    <row r="39" spans="2:7">
      <c r="B39" s="909"/>
      <c r="C39" s="970" t="s">
        <v>1070</v>
      </c>
      <c r="D39" s="922"/>
      <c r="E39" s="922"/>
      <c r="F39" s="932"/>
      <c r="G39" s="912"/>
    </row>
    <row r="40" spans="2:7">
      <c r="B40" s="909"/>
      <c r="C40" s="970" t="s">
        <v>1071</v>
      </c>
      <c r="D40" s="973"/>
      <c r="E40" s="922"/>
      <c r="F40" s="974" t="s">
        <v>329</v>
      </c>
      <c r="G40" s="912"/>
    </row>
    <row r="41" spans="2:7">
      <c r="B41" s="909"/>
      <c r="C41" s="970" t="s">
        <v>1072</v>
      </c>
      <c r="D41" s="922"/>
      <c r="E41" s="922"/>
      <c r="F41" s="974" t="s">
        <v>1073</v>
      </c>
      <c r="G41" s="912"/>
    </row>
    <row r="42" spans="2:7">
      <c r="B42" s="909"/>
      <c r="C42" s="975" t="s">
        <v>1074</v>
      </c>
      <c r="D42" s="976"/>
      <c r="E42" s="976"/>
      <c r="F42" s="969"/>
      <c r="G42" s="912"/>
    </row>
    <row r="43" spans="2:7" ht="15.75" thickBot="1">
      <c r="B43" s="907"/>
      <c r="C43" s="977"/>
      <c r="D43" s="977"/>
      <c r="E43" s="977"/>
      <c r="F43" s="978"/>
      <c r="G43" s="908"/>
    </row>
    <row r="44" spans="2:7" ht="15.75" thickTop="1"/>
  </sheetData>
  <mergeCells count="10">
    <mergeCell ref="C2:F2"/>
    <mergeCell ref="C3:F3"/>
    <mergeCell ref="C20:D22"/>
    <mergeCell ref="C23:D23"/>
    <mergeCell ref="C36:F36"/>
    <mergeCell ref="C24:D24"/>
    <mergeCell ref="C25:D25"/>
    <mergeCell ref="C26:D26"/>
    <mergeCell ref="C27:D27"/>
    <mergeCell ref="C35:D35"/>
  </mergeCells>
  <pageMargins left="0.7" right="0.7" top="0.75" bottom="0.75" header="0.3" footer="0.3"/>
  <drawing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>
  <dimension ref="A1:L41"/>
  <sheetViews>
    <sheetView view="pageBreakPreview" zoomScale="60" workbookViewId="0">
      <selection sqref="A1:XFD1048576"/>
    </sheetView>
  </sheetViews>
  <sheetFormatPr defaultRowHeight="15"/>
  <cols>
    <col min="1" max="1" width="9.7109375" style="848" customWidth="1"/>
    <col min="2" max="2" width="33.140625" style="848" customWidth="1"/>
    <col min="3" max="3" width="31" style="848" customWidth="1"/>
    <col min="4" max="4" width="4.42578125" style="848" customWidth="1"/>
    <col min="5" max="5" width="36.7109375" style="848" customWidth="1"/>
    <col min="6" max="6" width="34.5703125" style="848" customWidth="1"/>
    <col min="7" max="7" width="6.28515625" style="848" customWidth="1"/>
    <col min="8" max="11" width="9.140625" style="848"/>
    <col min="12" max="12" width="9.7109375" style="848" bestFit="1" customWidth="1"/>
    <col min="13" max="21" width="9.140625" style="848"/>
    <col min="22" max="22" width="13.42578125" style="848" bestFit="1" customWidth="1"/>
    <col min="23" max="16384" width="9.140625" style="848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849"/>
      <c r="B3" s="850"/>
      <c r="C3" s="850"/>
      <c r="D3" s="850"/>
      <c r="E3" s="850"/>
      <c r="F3" s="851"/>
    </row>
    <row r="4" spans="1:6" ht="24" thickBot="1">
      <c r="A4" s="852" t="s">
        <v>894</v>
      </c>
      <c r="B4" s="853"/>
      <c r="C4" s="853"/>
      <c r="D4" s="854"/>
      <c r="E4" s="854"/>
      <c r="F4" s="494" t="s">
        <v>1081</v>
      </c>
    </row>
    <row r="5" spans="1:6" ht="24" thickBot="1">
      <c r="A5" s="856"/>
      <c r="B5" s="857"/>
      <c r="C5" s="857"/>
      <c r="D5" s="857"/>
      <c r="E5" s="857"/>
      <c r="F5" s="855" t="s">
        <v>1082</v>
      </c>
    </row>
    <row r="6" spans="1:6" ht="21.75" thickBot="1">
      <c r="A6" s="858"/>
      <c r="B6" s="859"/>
      <c r="C6" s="859"/>
      <c r="D6" s="859"/>
      <c r="E6" s="859"/>
      <c r="F6" s="860"/>
    </row>
    <row r="7" spans="1:6" ht="24" thickBot="1">
      <c r="A7" s="1064" t="s">
        <v>0</v>
      </c>
      <c r="B7" s="1065"/>
      <c r="C7" s="1066"/>
      <c r="D7" s="861"/>
      <c r="E7" s="1064" t="s">
        <v>6</v>
      </c>
      <c r="F7" s="1066"/>
    </row>
    <row r="8" spans="1:6" ht="23.25">
      <c r="A8" s="862"/>
      <c r="B8" s="863"/>
      <c r="C8" s="864"/>
      <c r="D8" s="865"/>
      <c r="E8" s="1075"/>
      <c r="F8" s="1076"/>
    </row>
    <row r="9" spans="1:6" ht="23.25">
      <c r="A9" s="1067" t="s">
        <v>264</v>
      </c>
      <c r="B9" s="1068"/>
      <c r="C9" s="1069"/>
      <c r="D9" s="866"/>
      <c r="E9" s="1067" t="s">
        <v>654</v>
      </c>
      <c r="F9" s="1069"/>
    </row>
    <row r="10" spans="1:6" ht="23.25">
      <c r="A10" s="1070" t="s">
        <v>889</v>
      </c>
      <c r="B10" s="1071"/>
      <c r="C10" s="1072"/>
      <c r="D10" s="865"/>
      <c r="E10" s="1073" t="s">
        <v>896</v>
      </c>
      <c r="F10" s="1074"/>
    </row>
    <row r="11" spans="1:6" ht="23.25">
      <c r="A11" s="1070" t="s">
        <v>499</v>
      </c>
      <c r="B11" s="1071"/>
      <c r="C11" s="1072"/>
      <c r="D11" s="865"/>
      <c r="E11" s="1073" t="s">
        <v>659</v>
      </c>
      <c r="F11" s="1074"/>
    </row>
    <row r="12" spans="1:6" ht="23.25">
      <c r="A12" s="896" t="s">
        <v>498</v>
      </c>
      <c r="B12" s="897"/>
      <c r="C12" s="898"/>
      <c r="D12" s="865"/>
      <c r="E12" s="899" t="s">
        <v>656</v>
      </c>
      <c r="F12" s="900"/>
    </row>
    <row r="13" spans="1:6" ht="23.25">
      <c r="A13" s="1070" t="s">
        <v>14</v>
      </c>
      <c r="B13" s="1071"/>
      <c r="C13" s="1072"/>
      <c r="D13" s="865"/>
      <c r="E13" s="899"/>
      <c r="F13" s="900"/>
    </row>
    <row r="14" spans="1:6" s="868" customFormat="1" ht="23.25">
      <c r="A14" s="1070" t="s">
        <v>890</v>
      </c>
      <c r="B14" s="1071"/>
      <c r="C14" s="1072"/>
      <c r="D14" s="867"/>
      <c r="E14" s="1073" t="s">
        <v>657</v>
      </c>
      <c r="F14" s="1074"/>
    </row>
    <row r="15" spans="1:6" s="868" customFormat="1" ht="23.25">
      <c r="A15" s="896" t="s">
        <v>500</v>
      </c>
      <c r="B15" s="897"/>
      <c r="C15" s="898"/>
      <c r="D15" s="867"/>
      <c r="E15" s="1073"/>
      <c r="F15" s="1074"/>
    </row>
    <row r="16" spans="1:6" s="868" customFormat="1" ht="24" thickBot="1">
      <c r="A16" s="896" t="s">
        <v>89</v>
      </c>
      <c r="B16" s="897"/>
      <c r="C16" s="898"/>
      <c r="D16" s="867"/>
      <c r="E16" s="1230"/>
      <c r="F16" s="1231"/>
    </row>
    <row r="17" spans="1:12" ht="24" thickBot="1">
      <c r="A17" s="1077" t="s">
        <v>501</v>
      </c>
      <c r="B17" s="1078"/>
      <c r="C17" s="1079"/>
      <c r="D17" s="874"/>
      <c r="E17" s="1077" t="s">
        <v>501</v>
      </c>
      <c r="F17" s="1079"/>
    </row>
    <row r="18" spans="1:12" ht="3.4" customHeight="1">
      <c r="A18" s="875"/>
      <c r="B18" s="876"/>
      <c r="C18" s="876"/>
      <c r="D18" s="876"/>
      <c r="E18" s="876"/>
      <c r="F18" s="877"/>
    </row>
    <row r="19" spans="1:12" ht="42" customHeight="1">
      <c r="A19" s="878" t="s">
        <v>8</v>
      </c>
      <c r="B19" s="879" t="s">
        <v>9</v>
      </c>
      <c r="C19" s="879" t="s">
        <v>25</v>
      </c>
      <c r="D19" s="1058" t="s">
        <v>28</v>
      </c>
      <c r="E19" s="1058"/>
      <c r="F19" s="880" t="s">
        <v>10</v>
      </c>
    </row>
    <row r="20" spans="1:12" ht="52.9" customHeight="1">
      <c r="A20" s="881">
        <v>1</v>
      </c>
      <c r="B20" s="892" t="s">
        <v>1075</v>
      </c>
      <c r="C20" s="882" t="s">
        <v>1077</v>
      </c>
      <c r="D20" s="1089" t="s">
        <v>1076</v>
      </c>
      <c r="E20" s="1089"/>
      <c r="F20" s="883" t="s">
        <v>1078</v>
      </c>
      <c r="G20" s="884"/>
    </row>
    <row r="21" spans="1:12" ht="43.5" customHeight="1">
      <c r="A21" s="1081"/>
      <c r="B21" s="1053"/>
      <c r="C21" s="1054"/>
      <c r="D21" s="1433" t="s">
        <v>1085</v>
      </c>
      <c r="E21" s="1434"/>
      <c r="F21" s="886">
        <v>292590</v>
      </c>
    </row>
    <row r="22" spans="1:12" ht="47.65" customHeight="1">
      <c r="A22" s="903"/>
      <c r="B22" s="901"/>
      <c r="C22" s="902"/>
      <c r="D22" s="1433" t="s">
        <v>1079</v>
      </c>
      <c r="E22" s="1434"/>
      <c r="F22" s="886">
        <v>0</v>
      </c>
    </row>
    <row r="23" spans="1:12" ht="47.65" customHeight="1">
      <c r="A23" s="903"/>
      <c r="B23" s="901"/>
      <c r="C23" s="902"/>
      <c r="D23" s="1040" t="s">
        <v>1086</v>
      </c>
      <c r="E23" s="1041"/>
      <c r="F23" s="886">
        <f>+F21-F22</f>
        <v>292590</v>
      </c>
    </row>
    <row r="24" spans="1:12" ht="48.6" customHeight="1">
      <c r="A24" s="1081"/>
      <c r="B24" s="1053"/>
      <c r="C24" s="1054"/>
      <c r="D24" s="1045" t="s">
        <v>26</v>
      </c>
      <c r="E24" s="1046"/>
      <c r="F24" s="887"/>
      <c r="L24" s="123"/>
    </row>
    <row r="25" spans="1:12" ht="25.9" customHeight="1">
      <c r="A25" s="1081"/>
      <c r="B25" s="1053"/>
      <c r="C25" s="1054"/>
      <c r="D25" s="1043" t="s">
        <v>11</v>
      </c>
      <c r="E25" s="1044"/>
      <c r="F25" s="886">
        <f>+F23*9%-0.1</f>
        <v>26333</v>
      </c>
    </row>
    <row r="26" spans="1:12" ht="25.9" customHeight="1">
      <c r="A26" s="1081"/>
      <c r="B26" s="1053"/>
      <c r="C26" s="1054"/>
      <c r="D26" s="1043" t="s">
        <v>12</v>
      </c>
      <c r="E26" s="1044"/>
      <c r="F26" s="886">
        <f>+F23*9%-0.1</f>
        <v>26333</v>
      </c>
    </row>
    <row r="27" spans="1:12" ht="25.9" customHeight="1">
      <c r="A27" s="1081" t="s">
        <v>198</v>
      </c>
      <c r="B27" s="1053"/>
      <c r="C27" s="1054"/>
      <c r="D27" s="1043" t="s">
        <v>27</v>
      </c>
      <c r="E27" s="1044"/>
      <c r="F27" s="886" t="s">
        <v>102</v>
      </c>
    </row>
    <row r="28" spans="1:12" ht="52.9" customHeight="1" thickBot="1">
      <c r="A28" s="1082"/>
      <c r="B28" s="1083"/>
      <c r="C28" s="1084"/>
      <c r="D28" s="1085" t="s">
        <v>13</v>
      </c>
      <c r="E28" s="1086"/>
      <c r="F28" s="77">
        <f>+F23+F25+F26</f>
        <v>345256</v>
      </c>
    </row>
    <row r="29" spans="1:12" ht="28.5" customHeight="1">
      <c r="A29" s="1087" t="s">
        <v>1080</v>
      </c>
      <c r="B29" s="1087"/>
      <c r="C29" s="1087"/>
      <c r="D29" s="1087"/>
      <c r="E29" s="1087"/>
      <c r="F29" s="1087"/>
    </row>
    <row r="30" spans="1:12" ht="16.5" customHeight="1">
      <c r="A30" s="888"/>
      <c r="B30" s="888"/>
      <c r="C30" s="888"/>
      <c r="D30" s="889"/>
      <c r="E30" s="889"/>
      <c r="F30" s="890" t="s">
        <v>22</v>
      </c>
    </row>
    <row r="31" spans="1:12" ht="23.25">
      <c r="A31" s="891" t="s">
        <v>15</v>
      </c>
      <c r="B31" s="891"/>
      <c r="C31" s="891"/>
      <c r="D31" s="891"/>
      <c r="E31" s="891"/>
      <c r="F31" s="891"/>
    </row>
    <row r="32" spans="1:12" ht="18.75" customHeight="1">
      <c r="A32" s="891" t="s">
        <v>265</v>
      </c>
      <c r="B32" s="891"/>
      <c r="C32" s="891"/>
      <c r="D32" s="891"/>
    </row>
    <row r="33" spans="1:6" ht="18.75" customHeight="1">
      <c r="A33" s="891" t="s">
        <v>18</v>
      </c>
      <c r="B33" s="891"/>
      <c r="C33" s="891"/>
      <c r="D33" s="891"/>
    </row>
    <row r="34" spans="1:6" ht="23.25">
      <c r="A34" s="891" t="s">
        <v>16</v>
      </c>
      <c r="B34" s="891"/>
      <c r="C34" s="891"/>
      <c r="D34" s="891"/>
      <c r="E34" s="1090" t="s">
        <v>20</v>
      </c>
      <c r="F34" s="1090"/>
    </row>
    <row r="35" spans="1:6" ht="23.25">
      <c r="A35" s="891" t="s">
        <v>19</v>
      </c>
      <c r="B35" s="891"/>
      <c r="C35" s="891"/>
      <c r="D35" s="891"/>
      <c r="E35" s="1091" t="s">
        <v>266</v>
      </c>
      <c r="F35" s="1091"/>
    </row>
    <row r="36" spans="1:6" ht="23.25">
      <c r="A36" s="891"/>
      <c r="B36" s="891"/>
      <c r="C36" s="891"/>
      <c r="D36" s="891"/>
      <c r="E36" s="891"/>
      <c r="F36" s="891"/>
    </row>
    <row r="37" spans="1:6" ht="23.25">
      <c r="A37" s="891" t="s">
        <v>229</v>
      </c>
      <c r="B37" s="891"/>
      <c r="C37" s="891"/>
      <c r="D37" s="891"/>
      <c r="E37" s="1090" t="s">
        <v>267</v>
      </c>
      <c r="F37" s="1090"/>
    </row>
    <row r="38" spans="1:6" ht="23.25">
      <c r="A38" s="891"/>
      <c r="B38" s="891" t="s">
        <v>228</v>
      </c>
      <c r="C38" s="891"/>
      <c r="D38" s="891"/>
      <c r="E38" s="891"/>
      <c r="F38" s="891"/>
    </row>
    <row r="39" spans="1:6" ht="23.25">
      <c r="A39" s="891"/>
      <c r="B39" s="891"/>
      <c r="C39" s="891"/>
      <c r="D39" s="891"/>
      <c r="E39" s="891"/>
      <c r="F39" s="891"/>
    </row>
    <row r="40" spans="1:6" ht="23.25">
      <c r="A40" s="891"/>
      <c r="B40" s="891"/>
      <c r="C40" s="891"/>
      <c r="D40" s="891"/>
      <c r="E40" s="891"/>
      <c r="F40" s="891"/>
    </row>
    <row r="41" spans="1:6" ht="23.25">
      <c r="A41" s="891"/>
      <c r="B41" s="891"/>
      <c r="C41" s="891"/>
      <c r="D41" s="891"/>
      <c r="E41" s="1090" t="s">
        <v>24</v>
      </c>
      <c r="F41" s="1090"/>
    </row>
  </sheetData>
  <mergeCells count="35">
    <mergeCell ref="E37:F37"/>
    <mergeCell ref="E41:F41"/>
    <mergeCell ref="A27:C28"/>
    <mergeCell ref="D27:E27"/>
    <mergeCell ref="D28:E28"/>
    <mergeCell ref="A29:F29"/>
    <mergeCell ref="E34:F34"/>
    <mergeCell ref="E35:F35"/>
    <mergeCell ref="A21:C21"/>
    <mergeCell ref="D21:E21"/>
    <mergeCell ref="D22:E22"/>
    <mergeCell ref="D23:E23"/>
    <mergeCell ref="A24:C26"/>
    <mergeCell ref="D24:E24"/>
    <mergeCell ref="D25:E25"/>
    <mergeCell ref="D26:E26"/>
    <mergeCell ref="D20:E20"/>
    <mergeCell ref="A10:C10"/>
    <mergeCell ref="E10:F10"/>
    <mergeCell ref="A11:C11"/>
    <mergeCell ref="E11:F11"/>
    <mergeCell ref="A13:C13"/>
    <mergeCell ref="A14:C14"/>
    <mergeCell ref="E14:F14"/>
    <mergeCell ref="E15:F15"/>
    <mergeCell ref="E16:F16"/>
    <mergeCell ref="A17:C17"/>
    <mergeCell ref="E17:F17"/>
    <mergeCell ref="D19:E19"/>
    <mergeCell ref="A2:F2"/>
    <mergeCell ref="A7:C7"/>
    <mergeCell ref="E7:F7"/>
    <mergeCell ref="E8:F8"/>
    <mergeCell ref="A9:C9"/>
    <mergeCell ref="E9:F9"/>
  </mergeCells>
  <hyperlinks>
    <hyperlink ref="B38" r:id="rId1" display="sanjit.sharma@sarestates.in"/>
  </hyperlinks>
  <pageMargins left="0.7" right="0.7" top="0.75" bottom="0.75" header="0.3" footer="0.3"/>
  <pageSetup scale="60" orientation="portrait" r:id="rId2"/>
</worksheet>
</file>

<file path=xl/worksheets/sheet96.xml><?xml version="1.0" encoding="utf-8"?>
<worksheet xmlns="http://schemas.openxmlformats.org/spreadsheetml/2006/main" xmlns:r="http://schemas.openxmlformats.org/officeDocument/2006/relationships">
  <dimension ref="B2:W45"/>
  <sheetViews>
    <sheetView showGridLines="0" workbookViewId="0">
      <selection activeCell="G15" sqref="G15"/>
    </sheetView>
  </sheetViews>
  <sheetFormatPr defaultRowHeight="15"/>
  <cols>
    <col min="1" max="1" width="1.140625" style="848" customWidth="1"/>
    <col min="2" max="2" width="12" style="848" customWidth="1"/>
    <col min="3" max="8" width="9.140625" style="848"/>
    <col min="9" max="9" width="12.42578125" style="848" customWidth="1"/>
    <col min="10" max="10" width="13.5703125" style="217" customWidth="1"/>
    <col min="11" max="11" width="11.140625" style="848" customWidth="1"/>
    <col min="12" max="12" width="10.5703125" style="848" customWidth="1"/>
    <col min="13" max="13" width="8.140625" style="848" customWidth="1"/>
    <col min="14" max="14" width="0.140625" style="848" customWidth="1"/>
    <col min="15" max="16384" width="9.140625" style="848"/>
  </cols>
  <sheetData>
    <row r="2" spans="2:13" ht="15.75" thickBot="1">
      <c r="B2" s="1169"/>
      <c r="C2" s="1169"/>
      <c r="D2" s="1169"/>
      <c r="E2" s="1169"/>
      <c r="F2" s="1169"/>
      <c r="G2" s="1169"/>
      <c r="H2" s="1169"/>
      <c r="I2" s="1169"/>
      <c r="J2" s="1169"/>
      <c r="K2" s="1169"/>
      <c r="L2" s="1169"/>
    </row>
    <row r="3" spans="2:13" ht="24" thickBot="1">
      <c r="B3" s="1290" t="s">
        <v>365</v>
      </c>
      <c r="C3" s="1291"/>
      <c r="D3" s="1291"/>
      <c r="E3" s="1291"/>
      <c r="F3" s="1291"/>
      <c r="G3" s="1291"/>
      <c r="H3" s="1291"/>
      <c r="I3" s="1291"/>
      <c r="J3" s="1291"/>
      <c r="K3" s="1291"/>
      <c r="L3" s="1292"/>
      <c r="M3" s="192"/>
    </row>
    <row r="4" spans="2:13" ht="18" customHeight="1" thickBot="1">
      <c r="B4" s="193" t="s">
        <v>1087</v>
      </c>
      <c r="C4" s="194"/>
      <c r="D4" s="195"/>
      <c r="E4" s="195"/>
      <c r="F4" s="195"/>
      <c r="G4" s="195"/>
      <c r="H4" s="195"/>
      <c r="I4" s="195"/>
      <c r="J4" s="196" t="s">
        <v>1088</v>
      </c>
      <c r="K4" s="195"/>
      <c r="L4" s="197"/>
      <c r="M4" s="192"/>
    </row>
    <row r="5" spans="2:13" ht="18" customHeight="1">
      <c r="B5" s="198"/>
      <c r="C5" s="199"/>
      <c r="D5" s="199"/>
      <c r="E5" s="199"/>
      <c r="F5" s="199"/>
      <c r="G5" s="199"/>
      <c r="H5" s="199"/>
      <c r="I5" s="199"/>
      <c r="J5" s="200"/>
      <c r="K5" s="199"/>
      <c r="L5" s="201"/>
      <c r="M5" s="192"/>
    </row>
    <row r="6" spans="2:13" ht="18" customHeight="1">
      <c r="B6" s="202" t="s">
        <v>1098</v>
      </c>
      <c r="C6" s="203"/>
      <c r="D6" s="203"/>
      <c r="E6" s="199"/>
      <c r="F6" s="199"/>
      <c r="G6" s="203" t="s">
        <v>1097</v>
      </c>
      <c r="H6" s="199"/>
      <c r="I6" s="199"/>
      <c r="J6" s="200"/>
      <c r="K6" s="199"/>
      <c r="L6" s="201"/>
      <c r="M6" s="192"/>
    </row>
    <row r="7" spans="2:13" ht="18" customHeight="1">
      <c r="B7" s="202" t="s">
        <v>368</v>
      </c>
      <c r="C7" s="199"/>
      <c r="D7" s="199"/>
      <c r="E7" s="199"/>
      <c r="F7" s="204"/>
      <c r="G7" s="203" t="s">
        <v>1089</v>
      </c>
      <c r="H7" s="199"/>
      <c r="I7" s="199"/>
      <c r="J7" s="200"/>
      <c r="K7" s="199"/>
      <c r="L7" s="201"/>
      <c r="M7" s="1293"/>
    </row>
    <row r="8" spans="2:13" ht="18" customHeight="1">
      <c r="B8" s="198"/>
      <c r="C8" s="199"/>
      <c r="D8" s="199"/>
      <c r="E8" s="199"/>
      <c r="F8" s="204"/>
      <c r="G8" s="205" t="s">
        <v>1090</v>
      </c>
      <c r="H8" s="203"/>
      <c r="I8" s="203"/>
      <c r="J8" s="206"/>
      <c r="K8" s="199"/>
      <c r="L8" s="201"/>
      <c r="M8" s="1293"/>
    </row>
    <row r="9" spans="2:13" ht="18" customHeight="1" thickBot="1">
      <c r="B9" s="202" t="s">
        <v>1099</v>
      </c>
      <c r="C9" s="199"/>
      <c r="D9" s="199"/>
      <c r="E9" s="199"/>
      <c r="F9" s="204"/>
      <c r="G9" s="205" t="s">
        <v>1091</v>
      </c>
      <c r="H9" s="199"/>
      <c r="I9" s="199"/>
      <c r="J9" s="200"/>
      <c r="K9" s="199"/>
      <c r="L9" s="201"/>
      <c r="M9" s="1293"/>
    </row>
    <row r="10" spans="2:13" ht="18" customHeight="1">
      <c r="B10" s="207"/>
      <c r="C10" s="208"/>
      <c r="D10" s="208"/>
      <c r="E10" s="208"/>
      <c r="F10" s="208"/>
      <c r="G10" s="208"/>
      <c r="H10" s="209"/>
      <c r="I10" s="209"/>
      <c r="J10" s="210"/>
      <c r="K10" s="209"/>
      <c r="L10" s="982"/>
      <c r="M10" s="1293"/>
    </row>
    <row r="11" spans="2:13" ht="18" customHeight="1">
      <c r="B11" s="212" t="s">
        <v>377</v>
      </c>
      <c r="C11" s="989"/>
      <c r="D11" s="989"/>
      <c r="E11" s="986" t="s">
        <v>558</v>
      </c>
      <c r="F11" s="989"/>
      <c r="G11" s="989"/>
      <c r="H11" s="986" t="s">
        <v>375</v>
      </c>
      <c r="J11" s="986" t="s">
        <v>376</v>
      </c>
      <c r="L11" s="984"/>
      <c r="M11" s="1293"/>
    </row>
    <row r="12" spans="2:13" ht="18" customHeight="1">
      <c r="B12" s="212" t="s">
        <v>381</v>
      </c>
      <c r="C12" s="989"/>
      <c r="D12" s="989"/>
      <c r="E12" s="986" t="s">
        <v>382</v>
      </c>
      <c r="F12" s="989"/>
      <c r="G12" s="989"/>
      <c r="H12" s="216" t="s">
        <v>379</v>
      </c>
      <c r="I12" s="989"/>
      <c r="K12" s="986" t="s">
        <v>380</v>
      </c>
      <c r="L12" s="984"/>
      <c r="M12" s="192"/>
    </row>
    <row r="13" spans="2:13" ht="18" customHeight="1">
      <c r="B13" s="212"/>
      <c r="G13" s="989"/>
      <c r="I13" s="989"/>
      <c r="J13" s="987"/>
      <c r="L13" s="984"/>
      <c r="M13" s="192"/>
    </row>
    <row r="14" spans="2:13" ht="18" customHeight="1">
      <c r="B14" s="219" t="s">
        <v>383</v>
      </c>
      <c r="C14" s="876"/>
      <c r="D14" s="876"/>
      <c r="E14" s="876"/>
      <c r="F14" s="876"/>
      <c r="G14" s="876"/>
      <c r="H14" s="876"/>
      <c r="I14" s="876"/>
      <c r="J14" s="980"/>
      <c r="K14" s="876"/>
      <c r="L14" s="877"/>
      <c r="M14" s="192"/>
    </row>
    <row r="15" spans="2:13" ht="18" customHeight="1">
      <c r="B15" s="875" t="s">
        <v>384</v>
      </c>
      <c r="C15" s="876"/>
      <c r="D15" s="876"/>
      <c r="E15" s="876"/>
      <c r="F15" s="876"/>
      <c r="G15" s="876"/>
      <c r="H15" s="876"/>
      <c r="I15" s="986" t="s">
        <v>385</v>
      </c>
      <c r="J15" s="980"/>
      <c r="K15" s="876"/>
      <c r="L15" s="877"/>
      <c r="M15" s="192"/>
    </row>
    <row r="16" spans="2:13" ht="18" customHeight="1" thickBot="1">
      <c r="B16" s="220"/>
      <c r="C16" s="221"/>
      <c r="D16" s="221"/>
      <c r="E16" s="221"/>
      <c r="F16" s="221"/>
      <c r="G16" s="221"/>
      <c r="H16" s="221"/>
      <c r="I16" s="221"/>
      <c r="J16" s="979"/>
      <c r="K16" s="221"/>
      <c r="L16" s="222"/>
      <c r="M16" s="192"/>
    </row>
    <row r="17" spans="2:23" ht="18" customHeight="1">
      <c r="B17" s="1294" t="s">
        <v>386</v>
      </c>
      <c r="C17" s="1296" t="s">
        <v>321</v>
      </c>
      <c r="D17" s="1297"/>
      <c r="E17" s="1297"/>
      <c r="F17" s="1297"/>
      <c r="G17" s="1297"/>
      <c r="H17" s="1297"/>
      <c r="I17" s="1297"/>
      <c r="J17" s="1300" t="s">
        <v>387</v>
      </c>
      <c r="K17" s="1301" t="s">
        <v>167</v>
      </c>
      <c r="L17" s="1302"/>
      <c r="M17" s="192"/>
    </row>
    <row r="18" spans="2:23" ht="18" customHeight="1" thickBot="1">
      <c r="B18" s="1295"/>
      <c r="C18" s="1298"/>
      <c r="D18" s="1299"/>
      <c r="E18" s="1299"/>
      <c r="F18" s="1299"/>
      <c r="G18" s="1299"/>
      <c r="H18" s="1299"/>
      <c r="I18" s="1299"/>
      <c r="J18" s="1295"/>
      <c r="K18" s="1301"/>
      <c r="L18" s="1302"/>
      <c r="M18" s="192"/>
    </row>
    <row r="19" spans="2:23" ht="18" customHeight="1">
      <c r="B19" s="223"/>
      <c r="C19" s="989"/>
      <c r="D19" s="989"/>
      <c r="E19" s="989"/>
      <c r="F19" s="989"/>
      <c r="G19" s="989"/>
      <c r="H19" s="989"/>
      <c r="I19" s="989"/>
      <c r="J19" s="224"/>
      <c r="K19" s="981"/>
      <c r="L19" s="982"/>
      <c r="M19" s="192"/>
    </row>
    <row r="20" spans="2:23" ht="18" customHeight="1">
      <c r="B20" s="224">
        <v>1</v>
      </c>
      <c r="C20" s="1280" t="s">
        <v>388</v>
      </c>
      <c r="D20" s="1281"/>
      <c r="E20" s="1281"/>
      <c r="F20" s="989"/>
      <c r="G20" s="989"/>
      <c r="H20" s="989"/>
      <c r="I20" s="989"/>
      <c r="J20" s="224"/>
      <c r="K20" s="1282"/>
      <c r="L20" s="1283"/>
      <c r="M20" s="192"/>
    </row>
    <row r="21" spans="2:23" ht="18" customHeight="1">
      <c r="B21" s="223"/>
      <c r="C21" s="212" t="s">
        <v>1093</v>
      </c>
      <c r="D21" s="986"/>
      <c r="E21" s="989"/>
      <c r="F21" s="989"/>
      <c r="G21" s="989"/>
      <c r="H21" s="989"/>
      <c r="I21" s="989"/>
      <c r="J21" s="224"/>
      <c r="K21" s="1282"/>
      <c r="L21" s="1283"/>
      <c r="M21" s="192"/>
    </row>
    <row r="22" spans="2:23" ht="18" customHeight="1">
      <c r="B22" s="223"/>
      <c r="C22" s="1284" t="s">
        <v>1094</v>
      </c>
      <c r="D22" s="1285"/>
      <c r="E22" s="1285"/>
      <c r="F22" s="1285"/>
      <c r="G22" s="1285"/>
      <c r="H22" s="1285"/>
      <c r="I22" s="1286"/>
      <c r="J22" s="224"/>
      <c r="K22" s="1282"/>
      <c r="L22" s="1283"/>
      <c r="M22" s="192"/>
    </row>
    <row r="23" spans="2:23" ht="18" customHeight="1">
      <c r="B23" s="223"/>
      <c r="C23" s="1284" t="s">
        <v>1095</v>
      </c>
      <c r="D23" s="1285"/>
      <c r="E23" s="1285"/>
      <c r="F23" s="1285"/>
      <c r="G23" s="1285"/>
      <c r="H23" s="1285"/>
      <c r="I23" s="1286"/>
      <c r="J23" s="224"/>
      <c r="K23" s="1282"/>
      <c r="L23" s="1283"/>
      <c r="M23" s="192"/>
    </row>
    <row r="24" spans="2:23" ht="18" customHeight="1">
      <c r="B24" s="223"/>
      <c r="C24" s="985" t="s">
        <v>871</v>
      </c>
      <c r="D24" s="985"/>
      <c r="E24" s="985"/>
      <c r="F24" s="985"/>
      <c r="G24" s="985"/>
      <c r="H24" s="985"/>
      <c r="I24" s="985"/>
      <c r="J24" s="224"/>
      <c r="K24" s="983"/>
      <c r="L24" s="984"/>
      <c r="M24" s="192"/>
    </row>
    <row r="25" spans="2:23" ht="18" customHeight="1">
      <c r="B25" s="223"/>
      <c r="C25" s="986" t="s">
        <v>864</v>
      </c>
      <c r="D25" s="986"/>
      <c r="E25" s="989"/>
      <c r="F25" s="989"/>
      <c r="G25" s="989"/>
      <c r="H25" s="989"/>
      <c r="I25" s="989"/>
      <c r="J25" s="224"/>
      <c r="K25" s="1282"/>
      <c r="L25" s="1283"/>
      <c r="M25" s="192"/>
    </row>
    <row r="26" spans="2:23" ht="18" customHeight="1">
      <c r="B26" s="223"/>
      <c r="C26" s="1284" t="s">
        <v>1096</v>
      </c>
      <c r="D26" s="1285"/>
      <c r="E26" s="1285"/>
      <c r="F26" s="1285"/>
      <c r="G26" s="1285"/>
      <c r="H26" s="1285"/>
      <c r="I26" s="1286"/>
      <c r="J26" s="224"/>
      <c r="K26" s="1271">
        <f>16587464*2.5%</f>
        <v>414686.60000000003</v>
      </c>
      <c r="L26" s="1272"/>
      <c r="M26" s="192"/>
    </row>
    <row r="27" spans="2:23" ht="18" customHeight="1" thickBot="1">
      <c r="B27" s="223"/>
      <c r="C27" s="228" t="s">
        <v>389</v>
      </c>
      <c r="D27" s="228"/>
      <c r="E27" s="989"/>
      <c r="F27" s="989"/>
      <c r="G27" s="989"/>
      <c r="H27" s="989"/>
      <c r="I27" s="989"/>
      <c r="J27" s="229">
        <v>2.5000000000000001E-2</v>
      </c>
      <c r="K27" s="220"/>
      <c r="L27" s="222"/>
      <c r="M27" s="192"/>
    </row>
    <row r="28" spans="2:23" ht="18" customHeight="1" thickBot="1">
      <c r="B28" s="223"/>
      <c r="E28" s="989"/>
      <c r="F28" s="989"/>
      <c r="G28" s="989"/>
      <c r="H28" s="1287" t="s">
        <v>390</v>
      </c>
      <c r="I28" s="1287"/>
      <c r="J28" s="224"/>
      <c r="K28" s="1288">
        <f>K26</f>
        <v>414686.60000000003</v>
      </c>
      <c r="L28" s="1289"/>
      <c r="M28" s="192"/>
    </row>
    <row r="29" spans="2:23" ht="18" customHeight="1">
      <c r="B29" s="223"/>
      <c r="C29" s="989"/>
      <c r="D29" s="989"/>
      <c r="E29" s="989"/>
      <c r="F29" s="989"/>
      <c r="G29" s="989"/>
      <c r="H29" s="989"/>
      <c r="I29" s="989"/>
      <c r="J29" s="224"/>
      <c r="K29" s="1278"/>
      <c r="L29" s="1279"/>
      <c r="M29" s="192"/>
      <c r="S29" s="876"/>
      <c r="T29" s="876"/>
      <c r="U29" s="876"/>
      <c r="V29" s="876"/>
      <c r="W29" s="876"/>
    </row>
    <row r="30" spans="2:23" ht="18" customHeight="1">
      <c r="B30" s="223"/>
      <c r="C30" s="212" t="s">
        <v>391</v>
      </c>
      <c r="D30" s="986"/>
      <c r="E30" s="986"/>
      <c r="F30" s="989"/>
      <c r="G30" s="989"/>
      <c r="H30" s="989"/>
      <c r="I30" s="989"/>
      <c r="J30" s="230"/>
      <c r="K30" s="989"/>
      <c r="L30" s="984"/>
      <c r="M30" s="192"/>
      <c r="N30" s="986"/>
      <c r="O30" s="986"/>
      <c r="P30" s="989"/>
      <c r="Q30" s="989"/>
      <c r="R30" s="989"/>
      <c r="S30" s="989"/>
      <c r="T30" s="231"/>
      <c r="U30" s="989"/>
      <c r="V30" s="989"/>
      <c r="W30" s="876"/>
    </row>
    <row r="31" spans="2:23" ht="18" customHeight="1">
      <c r="B31" s="223"/>
      <c r="C31" s="983" t="s">
        <v>564</v>
      </c>
      <c r="D31" s="989"/>
      <c r="E31" s="989"/>
      <c r="F31" s="989"/>
      <c r="H31" s="989"/>
      <c r="I31" s="989"/>
      <c r="J31" s="232">
        <v>0.09</v>
      </c>
      <c r="K31" s="1271">
        <f>+K26*9%</f>
        <v>37321.794000000002</v>
      </c>
      <c r="L31" s="1272"/>
      <c r="M31" s="192"/>
      <c r="N31" s="989"/>
      <c r="O31" s="989"/>
      <c r="P31" s="989"/>
      <c r="R31" s="989"/>
      <c r="S31" s="989"/>
      <c r="T31" s="231"/>
      <c r="U31" s="1273"/>
      <c r="V31" s="1273"/>
      <c r="W31" s="876"/>
    </row>
    <row r="32" spans="2:23" ht="18" customHeight="1">
      <c r="B32" s="223"/>
      <c r="C32" s="983" t="s">
        <v>565</v>
      </c>
      <c r="D32" s="989"/>
      <c r="E32" s="989"/>
      <c r="F32" s="989"/>
      <c r="H32" s="989"/>
      <c r="I32" s="989"/>
      <c r="J32" s="232">
        <v>0.09</v>
      </c>
      <c r="K32" s="1271">
        <f>+K26*9%</f>
        <v>37321.794000000002</v>
      </c>
      <c r="L32" s="1272"/>
      <c r="M32" s="192"/>
      <c r="N32" s="989"/>
      <c r="O32" s="989"/>
      <c r="P32" s="989"/>
      <c r="R32" s="989"/>
      <c r="S32" s="989"/>
      <c r="T32" s="231"/>
      <c r="U32" s="987"/>
      <c r="V32" s="987"/>
      <c r="W32" s="876"/>
    </row>
    <row r="33" spans="2:23" ht="18" customHeight="1" thickBot="1">
      <c r="B33" s="223"/>
      <c r="C33" s="983" t="s">
        <v>650</v>
      </c>
      <c r="D33" s="989"/>
      <c r="E33" s="989"/>
      <c r="F33" s="989"/>
      <c r="H33" s="989"/>
      <c r="I33" s="989"/>
      <c r="J33" s="232">
        <v>0.18</v>
      </c>
      <c r="K33" s="1271" t="s">
        <v>102</v>
      </c>
      <c r="L33" s="1272"/>
      <c r="M33" s="192"/>
      <c r="N33" s="989"/>
      <c r="O33" s="989"/>
      <c r="P33" s="989"/>
      <c r="R33" s="989"/>
      <c r="S33" s="989"/>
      <c r="T33" s="231"/>
      <c r="U33" s="1273"/>
      <c r="V33" s="1273"/>
      <c r="W33" s="876"/>
    </row>
    <row r="34" spans="2:23" ht="18" customHeight="1" thickBot="1">
      <c r="B34" s="223"/>
      <c r="C34" s="989"/>
      <c r="D34" s="989"/>
      <c r="E34" s="989"/>
      <c r="F34" s="989"/>
      <c r="G34" s="989"/>
      <c r="H34" s="989"/>
      <c r="I34" s="989"/>
      <c r="J34" s="224"/>
      <c r="K34" s="1276">
        <f>+K31+K32</f>
        <v>74643.588000000003</v>
      </c>
      <c r="L34" s="1277"/>
      <c r="M34" s="192"/>
      <c r="N34" s="989"/>
      <c r="O34" s="989"/>
      <c r="P34" s="989"/>
      <c r="Q34" s="989"/>
      <c r="R34" s="989"/>
      <c r="S34" s="989"/>
      <c r="T34" s="987"/>
      <c r="U34" s="1273"/>
      <c r="V34" s="1273"/>
      <c r="W34" s="876"/>
    </row>
    <row r="35" spans="2:23" ht="18" customHeight="1">
      <c r="B35" s="981"/>
      <c r="C35" s="1257" t="s">
        <v>393</v>
      </c>
      <c r="D35" s="1258"/>
      <c r="E35" s="1258"/>
      <c r="F35" s="1258"/>
      <c r="G35" s="1258"/>
      <c r="H35" s="1258"/>
      <c r="I35" s="1258"/>
      <c r="J35" s="233"/>
      <c r="K35" s="1261">
        <f>+K28+K34</f>
        <v>489330.18800000002</v>
      </c>
      <c r="L35" s="1262"/>
      <c r="M35" s="192"/>
      <c r="S35" s="876"/>
      <c r="T35" s="876"/>
      <c r="U35" s="876"/>
      <c r="V35" s="876"/>
      <c r="W35" s="876"/>
    </row>
    <row r="36" spans="2:23" ht="18" customHeight="1" thickBot="1">
      <c r="B36" s="234"/>
      <c r="C36" s="1259"/>
      <c r="D36" s="1260"/>
      <c r="E36" s="1260"/>
      <c r="F36" s="1260"/>
      <c r="G36" s="1260"/>
      <c r="H36" s="1260"/>
      <c r="I36" s="1260"/>
      <c r="J36" s="235"/>
      <c r="K36" s="1263"/>
      <c r="L36" s="1264"/>
      <c r="M36" s="192"/>
    </row>
    <row r="37" spans="2:23" ht="18" customHeight="1" thickBot="1">
      <c r="B37" s="1265" t="s">
        <v>1092</v>
      </c>
      <c r="C37" s="1266"/>
      <c r="D37" s="1266"/>
      <c r="E37" s="1266"/>
      <c r="F37" s="1266"/>
      <c r="G37" s="1266"/>
      <c r="H37" s="1266"/>
      <c r="I37" s="1266"/>
      <c r="J37" s="1266"/>
      <c r="K37" s="1266"/>
      <c r="L37" s="1267"/>
      <c r="M37" s="192"/>
    </row>
    <row r="38" spans="2:23" ht="18" customHeight="1">
      <c r="B38" s="236"/>
      <c r="C38" s="237"/>
      <c r="D38" s="237"/>
      <c r="E38" s="237"/>
      <c r="F38" s="237"/>
      <c r="G38" s="237"/>
      <c r="H38" s="237"/>
      <c r="I38" s="237"/>
      <c r="J38" s="238"/>
      <c r="K38" s="237"/>
      <c r="L38" s="239"/>
      <c r="M38" s="192"/>
    </row>
    <row r="39" spans="2:23" ht="18" customHeight="1">
      <c r="B39" s="240"/>
      <c r="C39" s="241"/>
      <c r="D39" s="241"/>
      <c r="E39" s="241"/>
      <c r="F39" s="241"/>
      <c r="G39" s="241"/>
      <c r="H39" s="241"/>
      <c r="I39" s="241"/>
      <c r="J39" s="242"/>
      <c r="K39" s="241"/>
      <c r="L39" s="243"/>
      <c r="M39" s="192"/>
    </row>
    <row r="40" spans="2:23" ht="18" customHeight="1">
      <c r="B40" s="983" t="s">
        <v>394</v>
      </c>
      <c r="C40" s="989"/>
      <c r="D40" s="989"/>
      <c r="E40" s="989"/>
      <c r="F40" s="989" t="s">
        <v>395</v>
      </c>
      <c r="G40" s="989"/>
      <c r="H40" s="989"/>
      <c r="I40" s="989"/>
      <c r="J40" s="980"/>
      <c r="K40" s="876"/>
      <c r="L40" s="877"/>
      <c r="M40" s="192"/>
    </row>
    <row r="41" spans="2:23" ht="18" customHeight="1">
      <c r="B41" s="212" t="s">
        <v>396</v>
      </c>
      <c r="C41" s="986"/>
      <c r="D41" s="986"/>
      <c r="E41" s="989"/>
      <c r="F41" s="989"/>
      <c r="G41" s="989"/>
      <c r="H41" s="989"/>
      <c r="I41" s="989"/>
      <c r="J41" s="980"/>
      <c r="K41" s="876"/>
      <c r="L41" s="877"/>
      <c r="M41" s="192"/>
    </row>
    <row r="42" spans="2:23" ht="18" customHeight="1">
      <c r="B42" s="875"/>
      <c r="C42" s="989"/>
      <c r="D42" s="989"/>
      <c r="E42" s="989"/>
      <c r="F42" s="989"/>
      <c r="G42" s="989"/>
      <c r="H42" s="989"/>
      <c r="I42" s="876"/>
      <c r="J42" s="980"/>
      <c r="K42" s="876"/>
      <c r="L42" s="877"/>
      <c r="M42" s="192"/>
    </row>
    <row r="43" spans="2:23" ht="18" customHeight="1">
      <c r="B43" s="240"/>
      <c r="C43" s="989"/>
      <c r="D43" s="989"/>
      <c r="E43" s="989"/>
      <c r="F43" s="989"/>
      <c r="G43" s="989"/>
      <c r="H43" s="989"/>
      <c r="I43" s="244" t="s">
        <v>397</v>
      </c>
      <c r="J43" s="985"/>
      <c r="K43" s="986"/>
      <c r="L43" s="245"/>
      <c r="M43" s="192"/>
    </row>
    <row r="44" spans="2:23" ht="18" customHeight="1">
      <c r="B44" s="983"/>
      <c r="C44" s="989"/>
      <c r="D44" s="989"/>
      <c r="E44" s="989"/>
      <c r="F44" s="989"/>
      <c r="G44" s="989"/>
      <c r="H44" s="989"/>
      <c r="I44" s="216"/>
      <c r="J44" s="986" t="s">
        <v>329</v>
      </c>
      <c r="K44" s="986"/>
      <c r="L44" s="245"/>
      <c r="M44" s="192"/>
    </row>
    <row r="45" spans="2:23" ht="18" customHeight="1" thickBot="1">
      <c r="B45" s="1268"/>
      <c r="C45" s="1269"/>
      <c r="D45" s="1269"/>
      <c r="E45" s="1269"/>
      <c r="F45" s="988"/>
      <c r="G45" s="988"/>
      <c r="H45" s="988"/>
      <c r="I45" s="1270"/>
      <c r="J45" s="1270"/>
      <c r="K45" s="988"/>
      <c r="L45" s="247"/>
      <c r="M45" s="192"/>
    </row>
  </sheetData>
  <mergeCells count="32">
    <mergeCell ref="C35:I36"/>
    <mergeCell ref="K35:L36"/>
    <mergeCell ref="B37:L37"/>
    <mergeCell ref="B45:E45"/>
    <mergeCell ref="I45:J45"/>
    <mergeCell ref="K34:L34"/>
    <mergeCell ref="U34:V34"/>
    <mergeCell ref="K25:L25"/>
    <mergeCell ref="C26:I26"/>
    <mergeCell ref="K26:L26"/>
    <mergeCell ref="H28:I28"/>
    <mergeCell ref="K28:L28"/>
    <mergeCell ref="K29:L29"/>
    <mergeCell ref="K31:L31"/>
    <mergeCell ref="U31:V31"/>
    <mergeCell ref="K32:L32"/>
    <mergeCell ref="K33:L33"/>
    <mergeCell ref="U33:V33"/>
    <mergeCell ref="B2:L2"/>
    <mergeCell ref="C23:I23"/>
    <mergeCell ref="K23:L23"/>
    <mergeCell ref="B3:L3"/>
    <mergeCell ref="M7:M11"/>
    <mergeCell ref="B17:B18"/>
    <mergeCell ref="C17:I18"/>
    <mergeCell ref="J17:J18"/>
    <mergeCell ref="K17:L18"/>
    <mergeCell ref="C20:E20"/>
    <mergeCell ref="K20:L20"/>
    <mergeCell ref="K21:L21"/>
    <mergeCell ref="C22:I22"/>
    <mergeCell ref="K22:L22"/>
  </mergeCells>
  <pageMargins left="0.25590551181102361" right="0.19685039370078741" top="1.2598425196850394" bottom="0.19685039370078741" header="0.31496062992125984" footer="0.31496062992125984"/>
  <pageSetup paperSize="9" scale="85" orientation="portrait" r:id="rId1"/>
  <colBreaks count="1" manualBreakCount="1">
    <brk id="12" max="1048575" man="1"/>
  </colBreaks>
</worksheet>
</file>

<file path=xl/worksheets/sheet97.xml><?xml version="1.0" encoding="utf-8"?>
<worksheet xmlns="http://schemas.openxmlformats.org/spreadsheetml/2006/main" xmlns:r="http://schemas.openxmlformats.org/officeDocument/2006/relationships">
  <dimension ref="A1:L40"/>
  <sheetViews>
    <sheetView view="pageBreakPreview" zoomScale="60" workbookViewId="0">
      <selection activeCell="E15" sqref="E15:F15"/>
    </sheetView>
  </sheetViews>
  <sheetFormatPr defaultRowHeight="15"/>
  <cols>
    <col min="1" max="1" width="9.7109375" style="848" customWidth="1"/>
    <col min="2" max="2" width="33.140625" style="848" customWidth="1"/>
    <col min="3" max="3" width="32.7109375" style="848" customWidth="1"/>
    <col min="4" max="4" width="4.42578125" style="848" customWidth="1"/>
    <col min="5" max="5" width="26.85546875" style="848" customWidth="1"/>
    <col min="6" max="6" width="44.28515625" style="848" customWidth="1"/>
    <col min="7" max="7" width="6.28515625" style="848" customWidth="1"/>
    <col min="8" max="11" width="9.140625" style="848"/>
    <col min="12" max="12" width="9.7109375" style="848" bestFit="1" customWidth="1"/>
    <col min="13" max="21" width="9.140625" style="848"/>
    <col min="22" max="22" width="13.42578125" style="848" bestFit="1" customWidth="1"/>
    <col min="23" max="16384" width="9.140625" style="848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849"/>
      <c r="B3" s="850"/>
      <c r="C3" s="850"/>
      <c r="D3" s="850"/>
      <c r="E3" s="850"/>
      <c r="F3" s="851"/>
    </row>
    <row r="4" spans="1:6" ht="24" thickBot="1">
      <c r="A4" s="852" t="s">
        <v>234</v>
      </c>
      <c r="B4" s="853"/>
      <c r="C4" s="853"/>
      <c r="D4" s="854"/>
      <c r="E4" s="854"/>
      <c r="F4" s="855" t="s">
        <v>1100</v>
      </c>
    </row>
    <row r="5" spans="1:6" ht="24" thickBot="1">
      <c r="A5" s="856"/>
      <c r="B5" s="857"/>
      <c r="C5" s="857"/>
      <c r="D5" s="857"/>
      <c r="E5" s="857"/>
      <c r="F5" s="855" t="s">
        <v>1101</v>
      </c>
    </row>
    <row r="6" spans="1:6" ht="21.75" thickBot="1">
      <c r="A6" s="858"/>
      <c r="B6" s="859"/>
      <c r="C6" s="859"/>
      <c r="D6" s="859"/>
      <c r="E6" s="859"/>
      <c r="F6" s="860"/>
    </row>
    <row r="7" spans="1:6" ht="24" thickBot="1">
      <c r="A7" s="1064" t="s">
        <v>0</v>
      </c>
      <c r="B7" s="1065"/>
      <c r="C7" s="1066"/>
      <c r="D7" s="861"/>
      <c r="E7" s="1064" t="s">
        <v>6</v>
      </c>
      <c r="F7" s="1066"/>
    </row>
    <row r="8" spans="1:6" ht="23.25">
      <c r="A8" s="862"/>
      <c r="B8" s="863"/>
      <c r="C8" s="864"/>
      <c r="D8" s="865"/>
      <c r="E8" s="1075"/>
      <c r="F8" s="1076"/>
    </row>
    <row r="9" spans="1:6" ht="23.25">
      <c r="A9" s="1067" t="s">
        <v>1</v>
      </c>
      <c r="B9" s="1068"/>
      <c r="C9" s="1069"/>
      <c r="D9" s="866"/>
      <c r="E9" s="1067" t="s">
        <v>246</v>
      </c>
      <c r="F9" s="1069"/>
    </row>
    <row r="10" spans="1:6" ht="23.25">
      <c r="A10" s="1070" t="s">
        <v>2</v>
      </c>
      <c r="B10" s="1071"/>
      <c r="C10" s="1072"/>
      <c r="D10" s="865"/>
      <c r="E10" s="1073" t="s">
        <v>247</v>
      </c>
      <c r="F10" s="1074"/>
    </row>
    <row r="11" spans="1:6" ht="23.25">
      <c r="A11" s="1070" t="s">
        <v>3</v>
      </c>
      <c r="B11" s="1071"/>
      <c r="C11" s="1072"/>
      <c r="D11" s="865"/>
      <c r="E11" s="1073" t="s">
        <v>235</v>
      </c>
      <c r="F11" s="1074"/>
    </row>
    <row r="12" spans="1:6" ht="23.25">
      <c r="A12" s="1070" t="s">
        <v>14</v>
      </c>
      <c r="B12" s="1071"/>
      <c r="C12" s="1072"/>
      <c r="D12" s="865"/>
      <c r="E12" s="1073" t="s">
        <v>236</v>
      </c>
      <c r="F12" s="1074"/>
    </row>
    <row r="13" spans="1:6" s="868" customFormat="1" ht="23.25">
      <c r="A13" s="1070" t="s">
        <v>4</v>
      </c>
      <c r="B13" s="1071"/>
      <c r="C13" s="1072"/>
      <c r="D13" s="867"/>
      <c r="E13" s="1073" t="s">
        <v>237</v>
      </c>
      <c r="F13" s="1074"/>
    </row>
    <row r="14" spans="1:6" s="868" customFormat="1" ht="23.25">
      <c r="A14" s="990" t="s">
        <v>96</v>
      </c>
      <c r="B14" s="991"/>
      <c r="C14" s="992"/>
      <c r="D14" s="867"/>
      <c r="E14" s="1073" t="s">
        <v>238</v>
      </c>
      <c r="F14" s="1074"/>
    </row>
    <row r="15" spans="1:6" s="868" customFormat="1" ht="24" thickBot="1">
      <c r="A15" s="990" t="s">
        <v>89</v>
      </c>
      <c r="B15" s="991"/>
      <c r="C15" s="992"/>
      <c r="D15" s="867"/>
      <c r="E15" s="1070" t="s">
        <v>239</v>
      </c>
      <c r="F15" s="1072"/>
    </row>
    <row r="16" spans="1:6" ht="24" thickBot="1">
      <c r="A16" s="1077" t="s">
        <v>5</v>
      </c>
      <c r="B16" s="1078"/>
      <c r="C16" s="1079"/>
      <c r="D16" s="874"/>
      <c r="E16" s="1077" t="s">
        <v>5</v>
      </c>
      <c r="F16" s="1079"/>
    </row>
    <row r="17" spans="1:12" ht="3.4" customHeight="1">
      <c r="A17" s="875"/>
      <c r="B17" s="876"/>
      <c r="C17" s="876"/>
      <c r="D17" s="876"/>
      <c r="E17" s="876"/>
      <c r="F17" s="877"/>
    </row>
    <row r="18" spans="1:12" ht="42" customHeight="1">
      <c r="A18" s="878" t="s">
        <v>8</v>
      </c>
      <c r="B18" s="879" t="s">
        <v>9</v>
      </c>
      <c r="C18" s="879" t="s">
        <v>25</v>
      </c>
      <c r="D18" s="1058" t="s">
        <v>28</v>
      </c>
      <c r="E18" s="1058"/>
      <c r="F18" s="880" t="s">
        <v>10</v>
      </c>
    </row>
    <row r="19" spans="1:12" ht="52.9" customHeight="1">
      <c r="A19" s="881">
        <v>1</v>
      </c>
      <c r="B19" s="892" t="s">
        <v>550</v>
      </c>
      <c r="C19" s="73" t="s">
        <v>551</v>
      </c>
      <c r="D19" s="1089" t="s">
        <v>552</v>
      </c>
      <c r="E19" s="1089"/>
      <c r="F19" s="883" t="s">
        <v>553</v>
      </c>
      <c r="G19" s="884"/>
    </row>
    <row r="20" spans="1:12" ht="43.5" customHeight="1">
      <c r="A20" s="1081"/>
      <c r="B20" s="1053"/>
      <c r="C20" s="1054"/>
      <c r="D20" s="1040" t="s">
        <v>104</v>
      </c>
      <c r="E20" s="1041"/>
      <c r="F20" s="886">
        <f>4375980*2%+0.4</f>
        <v>87520</v>
      </c>
    </row>
    <row r="21" spans="1:12" ht="47.65" customHeight="1">
      <c r="A21" s="1081"/>
      <c r="B21" s="1053"/>
      <c r="C21" s="1054"/>
      <c r="D21" s="1045" t="s">
        <v>105</v>
      </c>
      <c r="E21" s="1046"/>
      <c r="F21" s="886">
        <v>26256</v>
      </c>
    </row>
    <row r="22" spans="1:12" ht="47.65" customHeight="1">
      <c r="A22" s="995"/>
      <c r="B22" s="993"/>
      <c r="C22" s="994"/>
      <c r="D22" s="1040" t="s">
        <v>248</v>
      </c>
      <c r="E22" s="1041"/>
      <c r="F22" s="886">
        <f>+F20-F21</f>
        <v>61264</v>
      </c>
    </row>
    <row r="23" spans="1:12" ht="48.6" customHeight="1">
      <c r="A23" s="1081"/>
      <c r="B23" s="1053"/>
      <c r="C23" s="1054"/>
      <c r="D23" s="1045" t="s">
        <v>26</v>
      </c>
      <c r="E23" s="1046"/>
      <c r="F23" s="887"/>
      <c r="L23" s="123"/>
    </row>
    <row r="24" spans="1:12" ht="25.9" customHeight="1">
      <c r="A24" s="1081"/>
      <c r="B24" s="1053"/>
      <c r="C24" s="1054"/>
      <c r="D24" s="1043" t="s">
        <v>11</v>
      </c>
      <c r="E24" s="1044"/>
      <c r="F24" s="886">
        <f>+F22*9%+0.24</f>
        <v>5514</v>
      </c>
    </row>
    <row r="25" spans="1:12" ht="25.9" customHeight="1">
      <c r="A25" s="1081"/>
      <c r="B25" s="1053"/>
      <c r="C25" s="1054"/>
      <c r="D25" s="1043" t="s">
        <v>12</v>
      </c>
      <c r="E25" s="1044"/>
      <c r="F25" s="886">
        <f>+F22*9%+0.24</f>
        <v>5514</v>
      </c>
    </row>
    <row r="26" spans="1:12" ht="25.9" customHeight="1">
      <c r="A26" s="1081" t="s">
        <v>263</v>
      </c>
      <c r="B26" s="1053"/>
      <c r="C26" s="1054"/>
      <c r="D26" s="1043" t="s">
        <v>27</v>
      </c>
      <c r="E26" s="1044"/>
      <c r="F26" s="886" t="s">
        <v>102</v>
      </c>
    </row>
    <row r="27" spans="1:12" ht="52.9" customHeight="1" thickBot="1">
      <c r="A27" s="1082"/>
      <c r="B27" s="1083"/>
      <c r="C27" s="1084"/>
      <c r="D27" s="1085" t="s">
        <v>13</v>
      </c>
      <c r="E27" s="1086"/>
      <c r="F27" s="77">
        <f>+F22+F24+F25</f>
        <v>72292</v>
      </c>
    </row>
    <row r="28" spans="1:12" ht="28.5" customHeight="1">
      <c r="A28" s="1087" t="s">
        <v>554</v>
      </c>
      <c r="B28" s="1087"/>
      <c r="C28" s="1087"/>
      <c r="D28" s="1087"/>
      <c r="E28" s="1087"/>
      <c r="F28" s="1087"/>
    </row>
    <row r="29" spans="1:12" ht="16.5" customHeight="1">
      <c r="A29" s="888"/>
      <c r="B29" s="888"/>
      <c r="C29" s="888"/>
      <c r="D29" s="889"/>
      <c r="E29" s="889"/>
      <c r="F29" s="890" t="s">
        <v>22</v>
      </c>
    </row>
    <row r="30" spans="1:12" ht="23.25">
      <c r="A30" s="891" t="s">
        <v>15</v>
      </c>
      <c r="B30" s="891"/>
      <c r="C30" s="891"/>
      <c r="D30" s="891"/>
      <c r="E30" s="891"/>
      <c r="F30" s="891"/>
    </row>
    <row r="31" spans="1:12" ht="18.75" customHeight="1">
      <c r="A31" s="891" t="s">
        <v>17</v>
      </c>
      <c r="B31" s="891"/>
      <c r="C31" s="891"/>
      <c r="D31" s="891"/>
    </row>
    <row r="32" spans="1:12" ht="18.75" customHeight="1">
      <c r="A32" s="891" t="s">
        <v>18</v>
      </c>
      <c r="B32" s="891"/>
      <c r="C32" s="891"/>
      <c r="D32" s="891"/>
    </row>
    <row r="33" spans="1:6" ht="23.25">
      <c r="A33" s="891" t="s">
        <v>16</v>
      </c>
      <c r="B33" s="891"/>
      <c r="C33" s="891"/>
      <c r="D33" s="891"/>
      <c r="E33" s="1090" t="s">
        <v>20</v>
      </c>
      <c r="F33" s="1090"/>
    </row>
    <row r="34" spans="1:6" ht="23.25">
      <c r="A34" s="891" t="s">
        <v>19</v>
      </c>
      <c r="B34" s="891"/>
      <c r="C34" s="891"/>
      <c r="D34" s="891"/>
      <c r="E34" s="1091" t="s">
        <v>21</v>
      </c>
      <c r="F34" s="1091"/>
    </row>
    <row r="35" spans="1:6" ht="23.25">
      <c r="A35" s="891"/>
      <c r="B35" s="891"/>
      <c r="C35" s="891"/>
      <c r="D35" s="891"/>
      <c r="E35" s="891"/>
      <c r="F35" s="891"/>
    </row>
    <row r="36" spans="1:6" ht="23.25">
      <c r="A36" s="891" t="s">
        <v>229</v>
      </c>
      <c r="B36" s="891"/>
      <c r="C36" s="891"/>
      <c r="D36" s="891"/>
      <c r="E36" s="1090" t="s">
        <v>23</v>
      </c>
      <c r="F36" s="1090"/>
    </row>
    <row r="37" spans="1:6" ht="23.25">
      <c r="A37" s="891"/>
      <c r="B37" s="891" t="s">
        <v>228</v>
      </c>
      <c r="C37" s="891"/>
      <c r="D37" s="891"/>
      <c r="E37" s="891"/>
      <c r="F37" s="891"/>
    </row>
    <row r="38" spans="1:6" ht="23.25">
      <c r="A38" s="891"/>
      <c r="B38" s="891"/>
      <c r="C38" s="891"/>
      <c r="D38" s="891"/>
      <c r="E38" s="891"/>
      <c r="F38" s="891"/>
    </row>
    <row r="39" spans="1:6" ht="23.25">
      <c r="A39" s="891"/>
      <c r="B39" s="891"/>
      <c r="C39" s="891"/>
      <c r="D39" s="891"/>
      <c r="E39" s="891"/>
      <c r="F39" s="891"/>
    </row>
    <row r="40" spans="1:6" ht="23.25">
      <c r="A40" s="891"/>
      <c r="B40" s="891"/>
      <c r="C40" s="891"/>
      <c r="D40" s="891"/>
      <c r="E40" s="1090" t="s">
        <v>24</v>
      </c>
      <c r="F40" s="1090"/>
    </row>
  </sheetData>
  <mergeCells count="36">
    <mergeCell ref="A28:F28"/>
    <mergeCell ref="E33:F33"/>
    <mergeCell ref="E34:F34"/>
    <mergeCell ref="E36:F36"/>
    <mergeCell ref="E40:F40"/>
    <mergeCell ref="A23:C25"/>
    <mergeCell ref="D23:E23"/>
    <mergeCell ref="D24:E24"/>
    <mergeCell ref="D25:E25"/>
    <mergeCell ref="A26:C27"/>
    <mergeCell ref="D26:E26"/>
    <mergeCell ref="D27:E27"/>
    <mergeCell ref="D22:E22"/>
    <mergeCell ref="A13:C13"/>
    <mergeCell ref="E13:F13"/>
    <mergeCell ref="E14:F14"/>
    <mergeCell ref="E15:F15"/>
    <mergeCell ref="A16:C16"/>
    <mergeCell ref="E16:F16"/>
    <mergeCell ref="D18:E18"/>
    <mergeCell ref="D19:E19"/>
    <mergeCell ref="A20:C21"/>
    <mergeCell ref="D20:E20"/>
    <mergeCell ref="D21:E21"/>
    <mergeCell ref="A10:C10"/>
    <mergeCell ref="E10:F10"/>
    <mergeCell ref="A11:C11"/>
    <mergeCell ref="E11:F11"/>
    <mergeCell ref="A12:C12"/>
    <mergeCell ref="E12:F12"/>
    <mergeCell ref="A2:F2"/>
    <mergeCell ref="A7:C7"/>
    <mergeCell ref="E7:F7"/>
    <mergeCell ref="E8:F8"/>
    <mergeCell ref="A9:C9"/>
    <mergeCell ref="E9:F9"/>
  </mergeCells>
  <hyperlinks>
    <hyperlink ref="B37" r:id="rId1" display="sanjit.sharma@sarestates.in"/>
  </hyperlinks>
  <pageMargins left="0.19685039370078741" right="0.19685039370078741" top="1.2598425196850394" bottom="0.74803149606299213" header="0.31496062992125984" footer="0.31496062992125984"/>
  <pageSetup paperSize="9" scale="68" orientation="portrait" r:id="rId2"/>
</worksheet>
</file>

<file path=xl/worksheets/sheet98.xml><?xml version="1.0" encoding="utf-8"?>
<worksheet xmlns="http://schemas.openxmlformats.org/spreadsheetml/2006/main" xmlns:r="http://schemas.openxmlformats.org/officeDocument/2006/relationships">
  <dimension ref="A1:L40"/>
  <sheetViews>
    <sheetView view="pageBreakPreview" topLeftCell="A2" zoomScale="60" workbookViewId="0">
      <selection activeCell="B19" sqref="B19"/>
    </sheetView>
  </sheetViews>
  <sheetFormatPr defaultRowHeight="15"/>
  <cols>
    <col min="1" max="1" width="9.7109375" style="848" customWidth="1"/>
    <col min="2" max="2" width="33.140625" style="848" customWidth="1"/>
    <col min="3" max="3" width="32.7109375" style="848" customWidth="1"/>
    <col min="4" max="4" width="4.42578125" style="848" customWidth="1"/>
    <col min="5" max="5" width="26.85546875" style="848" customWidth="1"/>
    <col min="6" max="6" width="44.28515625" style="848" customWidth="1"/>
    <col min="7" max="7" width="6.28515625" style="848" customWidth="1"/>
    <col min="8" max="11" width="9.140625" style="848"/>
    <col min="12" max="12" width="9.7109375" style="848" bestFit="1" customWidth="1"/>
    <col min="13" max="21" width="9.140625" style="848"/>
    <col min="22" max="22" width="13.42578125" style="848" bestFit="1" customWidth="1"/>
    <col min="23" max="16384" width="9.140625" style="848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849"/>
      <c r="B3" s="850"/>
      <c r="C3" s="850"/>
      <c r="D3" s="850"/>
      <c r="E3" s="850"/>
      <c r="F3" s="851"/>
    </row>
    <row r="4" spans="1:6" ht="24" thickBot="1">
      <c r="A4" s="852" t="s">
        <v>234</v>
      </c>
      <c r="B4" s="853"/>
      <c r="C4" s="853"/>
      <c r="D4" s="854"/>
      <c r="E4" s="854"/>
      <c r="F4" s="855" t="s">
        <v>1102</v>
      </c>
    </row>
    <row r="5" spans="1:6" ht="24" thickBot="1">
      <c r="A5" s="856"/>
      <c r="B5" s="857"/>
      <c r="C5" s="857"/>
      <c r="D5" s="857"/>
      <c r="E5" s="857"/>
      <c r="F5" s="855" t="s">
        <v>1101</v>
      </c>
    </row>
    <row r="6" spans="1:6" ht="21.75" thickBot="1">
      <c r="A6" s="858"/>
      <c r="B6" s="859"/>
      <c r="C6" s="859"/>
      <c r="D6" s="859"/>
      <c r="E6" s="859"/>
      <c r="F6" s="860"/>
    </row>
    <row r="7" spans="1:6" ht="24" thickBot="1">
      <c r="A7" s="1064" t="s">
        <v>0</v>
      </c>
      <c r="B7" s="1065"/>
      <c r="C7" s="1066"/>
      <c r="D7" s="861"/>
      <c r="E7" s="1064" t="s">
        <v>6</v>
      </c>
      <c r="F7" s="1066"/>
    </row>
    <row r="8" spans="1:6" ht="23.25">
      <c r="A8" s="862"/>
      <c r="B8" s="863"/>
      <c r="C8" s="864"/>
      <c r="D8" s="865"/>
      <c r="E8" s="1075"/>
      <c r="F8" s="1076"/>
    </row>
    <row r="9" spans="1:6" ht="23.25">
      <c r="A9" s="1067" t="s">
        <v>1</v>
      </c>
      <c r="B9" s="1068"/>
      <c r="C9" s="1069"/>
      <c r="D9" s="866"/>
      <c r="E9" s="1067" t="s">
        <v>246</v>
      </c>
      <c r="F9" s="1069"/>
    </row>
    <row r="10" spans="1:6" ht="23.25">
      <c r="A10" s="1070" t="s">
        <v>2</v>
      </c>
      <c r="B10" s="1071"/>
      <c r="C10" s="1072"/>
      <c r="D10" s="865"/>
      <c r="E10" s="1073" t="s">
        <v>247</v>
      </c>
      <c r="F10" s="1074"/>
    </row>
    <row r="11" spans="1:6" ht="23.25">
      <c r="A11" s="1070" t="s">
        <v>3</v>
      </c>
      <c r="B11" s="1071"/>
      <c r="C11" s="1072"/>
      <c r="D11" s="865"/>
      <c r="E11" s="1073" t="s">
        <v>235</v>
      </c>
      <c r="F11" s="1074"/>
    </row>
    <row r="12" spans="1:6" ht="23.25">
      <c r="A12" s="1070" t="s">
        <v>14</v>
      </c>
      <c r="B12" s="1071"/>
      <c r="C12" s="1072"/>
      <c r="D12" s="865"/>
      <c r="E12" s="1073" t="s">
        <v>236</v>
      </c>
      <c r="F12" s="1074"/>
    </row>
    <row r="13" spans="1:6" s="868" customFormat="1" ht="23.25">
      <c r="A13" s="1070" t="s">
        <v>4</v>
      </c>
      <c r="B13" s="1071"/>
      <c r="C13" s="1072"/>
      <c r="D13" s="867"/>
      <c r="E13" s="1073" t="s">
        <v>237</v>
      </c>
      <c r="F13" s="1074"/>
    </row>
    <row r="14" spans="1:6" s="868" customFormat="1" ht="23.25">
      <c r="A14" s="990" t="s">
        <v>96</v>
      </c>
      <c r="B14" s="991"/>
      <c r="C14" s="992"/>
      <c r="D14" s="867"/>
      <c r="E14" s="1073" t="s">
        <v>238</v>
      </c>
      <c r="F14" s="1074"/>
    </row>
    <row r="15" spans="1:6" s="868" customFormat="1" ht="24" thickBot="1">
      <c r="A15" s="990" t="s">
        <v>89</v>
      </c>
      <c r="B15" s="991"/>
      <c r="C15" s="992"/>
      <c r="D15" s="867"/>
      <c r="E15" s="1070" t="s">
        <v>239</v>
      </c>
      <c r="F15" s="1072"/>
    </row>
    <row r="16" spans="1:6" ht="24" thickBot="1">
      <c r="A16" s="1077" t="s">
        <v>5</v>
      </c>
      <c r="B16" s="1078"/>
      <c r="C16" s="1079"/>
      <c r="D16" s="874"/>
      <c r="E16" s="1077" t="s">
        <v>5</v>
      </c>
      <c r="F16" s="1079"/>
    </row>
    <row r="17" spans="1:12" ht="3.4" customHeight="1">
      <c r="A17" s="875"/>
      <c r="B17" s="876"/>
      <c r="C17" s="876"/>
      <c r="D17" s="876"/>
      <c r="E17" s="876"/>
      <c r="F17" s="877"/>
    </row>
    <row r="18" spans="1:12" ht="42" customHeight="1">
      <c r="A18" s="878" t="s">
        <v>8</v>
      </c>
      <c r="B18" s="879" t="s">
        <v>9</v>
      </c>
      <c r="C18" s="879" t="s">
        <v>25</v>
      </c>
      <c r="D18" s="1058" t="s">
        <v>28</v>
      </c>
      <c r="E18" s="1058"/>
      <c r="F18" s="880" t="s">
        <v>10</v>
      </c>
    </row>
    <row r="19" spans="1:12" ht="52.9" customHeight="1">
      <c r="A19" s="881">
        <v>1</v>
      </c>
      <c r="B19" s="892" t="s">
        <v>541</v>
      </c>
      <c r="C19" s="73" t="s">
        <v>542</v>
      </c>
      <c r="D19" s="1089" t="s">
        <v>544</v>
      </c>
      <c r="E19" s="1089"/>
      <c r="F19" s="883" t="s">
        <v>545</v>
      </c>
      <c r="G19" s="884"/>
    </row>
    <row r="20" spans="1:12" ht="43.5" customHeight="1">
      <c r="A20" s="1081"/>
      <c r="B20" s="1053"/>
      <c r="C20" s="1054"/>
      <c r="D20" s="1040" t="s">
        <v>104</v>
      </c>
      <c r="E20" s="1041"/>
      <c r="F20" s="886">
        <f>5757456*2%-0.12</f>
        <v>115149</v>
      </c>
    </row>
    <row r="21" spans="1:12" ht="47.65" customHeight="1">
      <c r="A21" s="1081"/>
      <c r="B21" s="1053"/>
      <c r="C21" s="1054"/>
      <c r="D21" s="1045" t="s">
        <v>105</v>
      </c>
      <c r="E21" s="1046"/>
      <c r="F21" s="886">
        <v>34545</v>
      </c>
    </row>
    <row r="22" spans="1:12" ht="47.65" customHeight="1">
      <c r="A22" s="995"/>
      <c r="B22" s="993"/>
      <c r="C22" s="994"/>
      <c r="D22" s="1040" t="s">
        <v>248</v>
      </c>
      <c r="E22" s="1041"/>
      <c r="F22" s="886">
        <f>+F20-F21</f>
        <v>80604</v>
      </c>
    </row>
    <row r="23" spans="1:12" ht="48.6" customHeight="1">
      <c r="A23" s="1081"/>
      <c r="B23" s="1053"/>
      <c r="C23" s="1054"/>
      <c r="D23" s="1045" t="s">
        <v>26</v>
      </c>
      <c r="E23" s="1046"/>
      <c r="F23" s="887"/>
      <c r="L23" s="123"/>
    </row>
    <row r="24" spans="1:12" ht="25.9" customHeight="1">
      <c r="A24" s="1081"/>
      <c r="B24" s="1053"/>
      <c r="C24" s="1054"/>
      <c r="D24" s="1043" t="s">
        <v>11</v>
      </c>
      <c r="E24" s="1044"/>
      <c r="F24" s="886">
        <f>+F22*9%-0.36</f>
        <v>7254</v>
      </c>
    </row>
    <row r="25" spans="1:12" ht="25.9" customHeight="1">
      <c r="A25" s="1081"/>
      <c r="B25" s="1053"/>
      <c r="C25" s="1054"/>
      <c r="D25" s="1043" t="s">
        <v>12</v>
      </c>
      <c r="E25" s="1044"/>
      <c r="F25" s="886">
        <f>+F22*9%-0.36</f>
        <v>7254</v>
      </c>
    </row>
    <row r="26" spans="1:12" ht="25.9" customHeight="1">
      <c r="A26" s="1081" t="s">
        <v>263</v>
      </c>
      <c r="B26" s="1053"/>
      <c r="C26" s="1054"/>
      <c r="D26" s="1043" t="s">
        <v>27</v>
      </c>
      <c r="E26" s="1044"/>
      <c r="F26" s="886" t="s">
        <v>102</v>
      </c>
    </row>
    <row r="27" spans="1:12" ht="52.9" customHeight="1" thickBot="1">
      <c r="A27" s="1082"/>
      <c r="B27" s="1083"/>
      <c r="C27" s="1084"/>
      <c r="D27" s="1085" t="s">
        <v>13</v>
      </c>
      <c r="E27" s="1086"/>
      <c r="F27" s="77">
        <f>+F22+F24+F25</f>
        <v>95112</v>
      </c>
    </row>
    <row r="28" spans="1:12" ht="28.5" customHeight="1">
      <c r="A28" s="1087" t="s">
        <v>548</v>
      </c>
      <c r="B28" s="1087"/>
      <c r="C28" s="1087"/>
      <c r="D28" s="1087"/>
      <c r="E28" s="1087"/>
      <c r="F28" s="1087"/>
    </row>
    <row r="29" spans="1:12" ht="16.5" customHeight="1">
      <c r="A29" s="888"/>
      <c r="B29" s="888"/>
      <c r="C29" s="888"/>
      <c r="D29" s="889"/>
      <c r="E29" s="889"/>
      <c r="F29" s="890" t="s">
        <v>22</v>
      </c>
    </row>
    <row r="30" spans="1:12" ht="23.25">
      <c r="A30" s="891" t="s">
        <v>15</v>
      </c>
      <c r="B30" s="891"/>
      <c r="C30" s="891"/>
      <c r="D30" s="891"/>
      <c r="E30" s="891"/>
      <c r="F30" s="891"/>
    </row>
    <row r="31" spans="1:12" ht="18.75" customHeight="1">
      <c r="A31" s="891" t="s">
        <v>17</v>
      </c>
      <c r="B31" s="891"/>
      <c r="C31" s="891"/>
      <c r="D31" s="891"/>
    </row>
    <row r="32" spans="1:12" ht="18.75" customHeight="1">
      <c r="A32" s="891" t="s">
        <v>18</v>
      </c>
      <c r="B32" s="891"/>
      <c r="C32" s="891"/>
      <c r="D32" s="891"/>
    </row>
    <row r="33" spans="1:6" ht="23.25">
      <c r="A33" s="891" t="s">
        <v>16</v>
      </c>
      <c r="B33" s="891"/>
      <c r="C33" s="891"/>
      <c r="D33" s="891"/>
      <c r="E33" s="1090" t="s">
        <v>20</v>
      </c>
      <c r="F33" s="1090"/>
    </row>
    <row r="34" spans="1:6" ht="23.25">
      <c r="A34" s="891" t="s">
        <v>19</v>
      </c>
      <c r="B34" s="891"/>
      <c r="C34" s="891"/>
      <c r="D34" s="891"/>
      <c r="E34" s="1091" t="s">
        <v>21</v>
      </c>
      <c r="F34" s="1091"/>
    </row>
    <row r="35" spans="1:6" ht="23.25">
      <c r="A35" s="891"/>
      <c r="B35" s="891"/>
      <c r="C35" s="891"/>
      <c r="D35" s="891"/>
      <c r="E35" s="891"/>
      <c r="F35" s="891"/>
    </row>
    <row r="36" spans="1:6" ht="23.25">
      <c r="A36" s="891" t="s">
        <v>229</v>
      </c>
      <c r="B36" s="891"/>
      <c r="C36" s="891"/>
      <c r="D36" s="891"/>
      <c r="E36" s="1090" t="s">
        <v>23</v>
      </c>
      <c r="F36" s="1090"/>
    </row>
    <row r="37" spans="1:6" ht="23.25">
      <c r="A37" s="891"/>
      <c r="B37" s="891" t="s">
        <v>228</v>
      </c>
      <c r="C37" s="891"/>
      <c r="D37" s="891"/>
      <c r="E37" s="891"/>
      <c r="F37" s="891"/>
    </row>
    <row r="38" spans="1:6" ht="23.25">
      <c r="A38" s="891"/>
      <c r="B38" s="891"/>
      <c r="C38" s="891"/>
      <c r="D38" s="891"/>
      <c r="E38" s="891"/>
      <c r="F38" s="891"/>
    </row>
    <row r="39" spans="1:6" ht="23.25">
      <c r="A39" s="891"/>
      <c r="B39" s="891"/>
      <c r="C39" s="891"/>
      <c r="D39" s="891"/>
      <c r="E39" s="891"/>
      <c r="F39" s="891"/>
    </row>
    <row r="40" spans="1:6" ht="23.25">
      <c r="A40" s="891"/>
      <c r="B40" s="891"/>
      <c r="C40" s="891"/>
      <c r="D40" s="891"/>
      <c r="E40" s="1090" t="s">
        <v>24</v>
      </c>
      <c r="F40" s="1090"/>
    </row>
  </sheetData>
  <mergeCells count="36">
    <mergeCell ref="A28:F28"/>
    <mergeCell ref="E33:F33"/>
    <mergeCell ref="E34:F34"/>
    <mergeCell ref="E36:F36"/>
    <mergeCell ref="E40:F40"/>
    <mergeCell ref="A23:C25"/>
    <mergeCell ref="D23:E23"/>
    <mergeCell ref="D24:E24"/>
    <mergeCell ref="D25:E25"/>
    <mergeCell ref="A26:C27"/>
    <mergeCell ref="D26:E26"/>
    <mergeCell ref="D27:E27"/>
    <mergeCell ref="D22:E22"/>
    <mergeCell ref="A13:C13"/>
    <mergeCell ref="E13:F13"/>
    <mergeCell ref="E14:F14"/>
    <mergeCell ref="E15:F15"/>
    <mergeCell ref="A16:C16"/>
    <mergeCell ref="E16:F16"/>
    <mergeCell ref="D18:E18"/>
    <mergeCell ref="D19:E19"/>
    <mergeCell ref="A20:C21"/>
    <mergeCell ref="D20:E20"/>
    <mergeCell ref="D21:E21"/>
    <mergeCell ref="A10:C10"/>
    <mergeCell ref="E10:F10"/>
    <mergeCell ref="A11:C11"/>
    <mergeCell ref="E11:F11"/>
    <mergeCell ref="A12:C12"/>
    <mergeCell ref="E12:F12"/>
    <mergeCell ref="A2:F2"/>
    <mergeCell ref="A7:C7"/>
    <mergeCell ref="E7:F7"/>
    <mergeCell ref="E8:F8"/>
    <mergeCell ref="A9:C9"/>
    <mergeCell ref="E9:F9"/>
  </mergeCells>
  <hyperlinks>
    <hyperlink ref="B37" r:id="rId1" display="sanjit.sharma@sarestates.in"/>
  </hyperlinks>
  <pageMargins left="0.19685039370078741" right="0.19685039370078741" top="1.2598425196850394" bottom="0.74803149606299213" header="0.31496062992125984" footer="0.31496062992125984"/>
  <pageSetup paperSize="9" scale="68" orientation="portrait" r:id="rId2"/>
</worksheet>
</file>

<file path=xl/worksheets/sheet99.xml><?xml version="1.0" encoding="utf-8"?>
<worksheet xmlns="http://schemas.openxmlformats.org/spreadsheetml/2006/main" xmlns:r="http://schemas.openxmlformats.org/officeDocument/2006/relationships">
  <dimension ref="A1:L40"/>
  <sheetViews>
    <sheetView view="pageBreakPreview" zoomScale="60" workbookViewId="0">
      <selection activeCell="F29" sqref="F29"/>
    </sheetView>
  </sheetViews>
  <sheetFormatPr defaultRowHeight="15"/>
  <cols>
    <col min="1" max="1" width="9.7109375" style="848" customWidth="1"/>
    <col min="2" max="2" width="33.140625" style="848" customWidth="1"/>
    <col min="3" max="3" width="32.7109375" style="848" customWidth="1"/>
    <col min="4" max="4" width="4.42578125" style="848" customWidth="1"/>
    <col min="5" max="5" width="26.85546875" style="848" customWidth="1"/>
    <col min="6" max="6" width="44.28515625" style="848" customWidth="1"/>
    <col min="7" max="7" width="6.28515625" style="848" customWidth="1"/>
    <col min="8" max="11" width="9.140625" style="848"/>
    <col min="12" max="12" width="9.7109375" style="848" bestFit="1" customWidth="1"/>
    <col min="13" max="21" width="9.140625" style="848"/>
    <col min="22" max="22" width="13.42578125" style="848" bestFit="1" customWidth="1"/>
    <col min="23" max="16384" width="9.140625" style="848"/>
  </cols>
  <sheetData>
    <row r="1" spans="1:6" ht="15.75" thickBot="1"/>
    <row r="2" spans="1:6" ht="24" thickBot="1">
      <c r="A2" s="1061" t="s">
        <v>7</v>
      </c>
      <c r="B2" s="1062"/>
      <c r="C2" s="1062"/>
      <c r="D2" s="1062"/>
      <c r="E2" s="1062"/>
      <c r="F2" s="1063"/>
    </row>
    <row r="3" spans="1:6" ht="21.75" thickBot="1">
      <c r="A3" s="849"/>
      <c r="B3" s="850"/>
      <c r="C3" s="850"/>
      <c r="D3" s="850"/>
      <c r="E3" s="850"/>
      <c r="F3" s="851"/>
    </row>
    <row r="4" spans="1:6" ht="24" thickBot="1">
      <c r="A4" s="852" t="s">
        <v>234</v>
      </c>
      <c r="B4" s="853"/>
      <c r="C4" s="853"/>
      <c r="D4" s="854"/>
      <c r="E4" s="854"/>
      <c r="F4" s="855" t="s">
        <v>1103</v>
      </c>
    </row>
    <row r="5" spans="1:6" ht="24" thickBot="1">
      <c r="A5" s="856"/>
      <c r="B5" s="857"/>
      <c r="C5" s="857"/>
      <c r="D5" s="857"/>
      <c r="E5" s="857"/>
      <c r="F5" s="855" t="s">
        <v>1101</v>
      </c>
    </row>
    <row r="6" spans="1:6" ht="21.75" thickBot="1">
      <c r="A6" s="858"/>
      <c r="B6" s="859"/>
      <c r="C6" s="859"/>
      <c r="D6" s="859"/>
      <c r="E6" s="859"/>
      <c r="F6" s="860"/>
    </row>
    <row r="7" spans="1:6" ht="24" thickBot="1">
      <c r="A7" s="1064" t="s">
        <v>0</v>
      </c>
      <c r="B7" s="1065"/>
      <c r="C7" s="1066"/>
      <c r="D7" s="861"/>
      <c r="E7" s="1064" t="s">
        <v>6</v>
      </c>
      <c r="F7" s="1066"/>
    </row>
    <row r="8" spans="1:6" ht="23.25">
      <c r="A8" s="862"/>
      <c r="B8" s="863"/>
      <c r="C8" s="864"/>
      <c r="D8" s="865"/>
      <c r="E8" s="1464"/>
      <c r="F8" s="1465"/>
    </row>
    <row r="9" spans="1:6" ht="23.25">
      <c r="A9" s="1067" t="s">
        <v>1</v>
      </c>
      <c r="B9" s="1068"/>
      <c r="C9" s="1069"/>
      <c r="D9" s="866"/>
      <c r="E9" s="1067" t="s">
        <v>246</v>
      </c>
      <c r="F9" s="1069"/>
    </row>
    <row r="10" spans="1:6" ht="23.25">
      <c r="A10" s="1070" t="s">
        <v>2</v>
      </c>
      <c r="B10" s="1071"/>
      <c r="C10" s="1072"/>
      <c r="D10" s="865"/>
      <c r="E10" s="1073" t="s">
        <v>247</v>
      </c>
      <c r="F10" s="1074"/>
    </row>
    <row r="11" spans="1:6" ht="23.25">
      <c r="A11" s="1070" t="s">
        <v>3</v>
      </c>
      <c r="B11" s="1071"/>
      <c r="C11" s="1072"/>
      <c r="D11" s="865"/>
      <c r="E11" s="1073" t="s">
        <v>235</v>
      </c>
      <c r="F11" s="1074"/>
    </row>
    <row r="12" spans="1:6" ht="23.25">
      <c r="A12" s="1070" t="s">
        <v>14</v>
      </c>
      <c r="B12" s="1071"/>
      <c r="C12" s="1072"/>
      <c r="D12" s="865"/>
      <c r="E12" s="1073" t="s">
        <v>236</v>
      </c>
      <c r="F12" s="1074"/>
    </row>
    <row r="13" spans="1:6" s="868" customFormat="1" ht="23.25">
      <c r="A13" s="1070" t="s">
        <v>4</v>
      </c>
      <c r="B13" s="1071"/>
      <c r="C13" s="1072"/>
      <c r="D13" s="867"/>
      <c r="E13" s="1073" t="s">
        <v>237</v>
      </c>
      <c r="F13" s="1074"/>
    </row>
    <row r="14" spans="1:6" s="868" customFormat="1" ht="23.25">
      <c r="A14" s="990" t="s">
        <v>96</v>
      </c>
      <c r="B14" s="991"/>
      <c r="C14" s="992"/>
      <c r="D14" s="867"/>
      <c r="E14" s="1073" t="s">
        <v>238</v>
      </c>
      <c r="F14" s="1074"/>
    </row>
    <row r="15" spans="1:6" s="868" customFormat="1" ht="24" thickBot="1">
      <c r="A15" s="990" t="s">
        <v>89</v>
      </c>
      <c r="B15" s="991"/>
      <c r="C15" s="992"/>
      <c r="D15" s="867"/>
      <c r="E15" s="1466" t="s">
        <v>239</v>
      </c>
      <c r="F15" s="1467"/>
    </row>
    <row r="16" spans="1:6" ht="24" thickBot="1">
      <c r="A16" s="1077" t="s">
        <v>5</v>
      </c>
      <c r="B16" s="1078"/>
      <c r="C16" s="1079"/>
      <c r="D16" s="874"/>
      <c r="E16" s="1077" t="s">
        <v>5</v>
      </c>
      <c r="F16" s="1079"/>
    </row>
    <row r="17" spans="1:12" ht="3.4" customHeight="1">
      <c r="A17" s="875"/>
      <c r="B17" s="876"/>
      <c r="C17" s="876"/>
      <c r="D17" s="876"/>
      <c r="E17" s="876"/>
      <c r="F17" s="877"/>
    </row>
    <row r="18" spans="1:12" ht="42" customHeight="1">
      <c r="A18" s="878" t="s">
        <v>8</v>
      </c>
      <c r="B18" s="879" t="s">
        <v>9</v>
      </c>
      <c r="C18" s="879" t="s">
        <v>25</v>
      </c>
      <c r="D18" s="1468" t="s">
        <v>28</v>
      </c>
      <c r="E18" s="1469"/>
      <c r="F18" s="880" t="s">
        <v>10</v>
      </c>
    </row>
    <row r="19" spans="1:12" ht="52.9" customHeight="1">
      <c r="A19" s="881">
        <v>1</v>
      </c>
      <c r="B19" s="892" t="s">
        <v>1111</v>
      </c>
      <c r="C19" s="882" t="s">
        <v>1104</v>
      </c>
      <c r="D19" s="1047" t="s">
        <v>543</v>
      </c>
      <c r="E19" s="1048"/>
      <c r="F19" s="883" t="s">
        <v>538</v>
      </c>
      <c r="G19" s="884"/>
    </row>
    <row r="20" spans="1:12" ht="43.5" customHeight="1">
      <c r="A20" s="1088"/>
      <c r="B20" s="1050"/>
      <c r="C20" s="1051"/>
      <c r="D20" s="1040" t="s">
        <v>104</v>
      </c>
      <c r="E20" s="1041"/>
      <c r="F20" s="886">
        <f>4248083*2%+0.34</f>
        <v>84962</v>
      </c>
    </row>
    <row r="21" spans="1:12" ht="47.65" customHeight="1">
      <c r="A21" s="1081"/>
      <c r="B21" s="1053"/>
      <c r="C21" s="1054"/>
      <c r="D21" s="1045" t="s">
        <v>105</v>
      </c>
      <c r="E21" s="1046"/>
      <c r="F21" s="886">
        <v>31861</v>
      </c>
    </row>
    <row r="22" spans="1:12" ht="47.65" customHeight="1">
      <c r="A22" s="995"/>
      <c r="B22" s="993"/>
      <c r="C22" s="994"/>
      <c r="D22" s="1040" t="s">
        <v>248</v>
      </c>
      <c r="E22" s="1041"/>
      <c r="F22" s="365">
        <f>+F20-F21</f>
        <v>53101</v>
      </c>
    </row>
    <row r="23" spans="1:12" ht="48.6" customHeight="1">
      <c r="A23" s="1081"/>
      <c r="B23" s="1053"/>
      <c r="C23" s="1054"/>
      <c r="D23" s="1045" t="s">
        <v>26</v>
      </c>
      <c r="E23" s="1046"/>
      <c r="F23" s="887"/>
      <c r="L23" s="123"/>
    </row>
    <row r="24" spans="1:12" ht="25.9" customHeight="1">
      <c r="A24" s="1081"/>
      <c r="B24" s="1053"/>
      <c r="C24" s="1054"/>
      <c r="D24" s="1043" t="s">
        <v>11</v>
      </c>
      <c r="E24" s="1044"/>
      <c r="F24" s="886">
        <f>+F22*9%-0.09</f>
        <v>4779</v>
      </c>
    </row>
    <row r="25" spans="1:12" ht="25.9" customHeight="1">
      <c r="A25" s="1081"/>
      <c r="B25" s="1053"/>
      <c r="C25" s="1054"/>
      <c r="D25" s="1043" t="s">
        <v>12</v>
      </c>
      <c r="E25" s="1044"/>
      <c r="F25" s="886">
        <f>+F22*9%-0.09</f>
        <v>4779</v>
      </c>
    </row>
    <row r="26" spans="1:12" ht="25.9" customHeight="1">
      <c r="A26" s="1081" t="s">
        <v>263</v>
      </c>
      <c r="B26" s="1053"/>
      <c r="C26" s="1054"/>
      <c r="D26" s="1043" t="s">
        <v>27</v>
      </c>
      <c r="E26" s="1044"/>
      <c r="F26" s="886" t="s">
        <v>102</v>
      </c>
    </row>
    <row r="27" spans="1:12" ht="52.9" customHeight="1" thickBot="1">
      <c r="A27" s="1082"/>
      <c r="B27" s="1083"/>
      <c r="C27" s="1084"/>
      <c r="D27" s="1085" t="s">
        <v>13</v>
      </c>
      <c r="E27" s="1086"/>
      <c r="F27" s="77">
        <f>+F22+F24+F25</f>
        <v>62659</v>
      </c>
    </row>
    <row r="28" spans="1:12" ht="28.5" customHeight="1">
      <c r="A28" s="1470" t="s">
        <v>1158</v>
      </c>
      <c r="B28" s="1470"/>
      <c r="C28" s="1470"/>
      <c r="D28" s="1470"/>
      <c r="E28" s="1470"/>
      <c r="F28" s="1470"/>
    </row>
    <row r="29" spans="1:12" ht="16.5" customHeight="1">
      <c r="A29" s="888"/>
      <c r="B29" s="888"/>
      <c r="C29" s="888"/>
      <c r="D29" s="889"/>
      <c r="E29" s="889"/>
      <c r="F29" s="890" t="s">
        <v>22</v>
      </c>
    </row>
    <row r="30" spans="1:12" ht="23.25">
      <c r="A30" s="891" t="s">
        <v>15</v>
      </c>
      <c r="B30" s="891"/>
      <c r="C30" s="891"/>
      <c r="D30" s="891"/>
      <c r="E30" s="891"/>
      <c r="F30" s="891"/>
    </row>
    <row r="31" spans="1:12" ht="18.75" customHeight="1">
      <c r="A31" s="891" t="s">
        <v>17</v>
      </c>
      <c r="B31" s="891"/>
      <c r="C31" s="891"/>
      <c r="D31" s="891"/>
    </row>
    <row r="32" spans="1:12" ht="18.75" customHeight="1">
      <c r="A32" s="891" t="s">
        <v>18</v>
      </c>
      <c r="B32" s="891"/>
      <c r="C32" s="891"/>
      <c r="D32" s="891"/>
    </row>
    <row r="33" spans="1:6" ht="23.25">
      <c r="A33" s="891" t="s">
        <v>16</v>
      </c>
      <c r="B33" s="891"/>
      <c r="C33" s="891"/>
      <c r="D33" s="891"/>
      <c r="E33" s="1090" t="s">
        <v>20</v>
      </c>
      <c r="F33" s="1090"/>
    </row>
    <row r="34" spans="1:6" ht="23.25">
      <c r="A34" s="891" t="s">
        <v>19</v>
      </c>
      <c r="B34" s="891"/>
      <c r="C34" s="891"/>
      <c r="D34" s="891"/>
      <c r="E34" s="1091" t="s">
        <v>21</v>
      </c>
      <c r="F34" s="1091"/>
    </row>
    <row r="35" spans="1:6" ht="23.25">
      <c r="A35" s="891"/>
      <c r="B35" s="891"/>
      <c r="C35" s="891"/>
      <c r="D35" s="891"/>
      <c r="E35" s="891"/>
      <c r="F35" s="891"/>
    </row>
    <row r="36" spans="1:6" ht="23.25">
      <c r="A36" s="891" t="s">
        <v>229</v>
      </c>
      <c r="B36" s="891"/>
      <c r="C36" s="891"/>
      <c r="D36" s="891"/>
      <c r="E36" s="1090" t="s">
        <v>23</v>
      </c>
      <c r="F36" s="1090"/>
    </row>
    <row r="37" spans="1:6" ht="23.25">
      <c r="A37" s="891"/>
      <c r="B37" s="891" t="s">
        <v>228</v>
      </c>
      <c r="C37" s="891"/>
      <c r="D37" s="891"/>
      <c r="E37" s="891"/>
      <c r="F37" s="891"/>
    </row>
    <row r="38" spans="1:6" ht="23.25">
      <c r="A38" s="891"/>
      <c r="B38" s="891"/>
      <c r="C38" s="891"/>
      <c r="D38" s="891"/>
      <c r="E38" s="891"/>
      <c r="F38" s="891"/>
    </row>
    <row r="39" spans="1:6" ht="23.25">
      <c r="A39" s="891"/>
      <c r="B39" s="891"/>
      <c r="C39" s="891"/>
      <c r="D39" s="891"/>
      <c r="E39" s="891"/>
      <c r="F39" s="891"/>
    </row>
    <row r="40" spans="1:6" ht="23.25">
      <c r="A40" s="891"/>
      <c r="B40" s="891"/>
      <c r="C40" s="891"/>
      <c r="D40" s="891"/>
      <c r="E40" s="1090" t="s">
        <v>24</v>
      </c>
      <c r="F40" s="1090"/>
    </row>
  </sheetData>
  <mergeCells count="36">
    <mergeCell ref="A28:F28"/>
    <mergeCell ref="E33:F33"/>
    <mergeCell ref="E34:F34"/>
    <mergeCell ref="E36:F36"/>
    <mergeCell ref="E40:F40"/>
    <mergeCell ref="A23:C25"/>
    <mergeCell ref="D23:E23"/>
    <mergeCell ref="D24:E24"/>
    <mergeCell ref="D25:E25"/>
    <mergeCell ref="A26:C27"/>
    <mergeCell ref="D26:E26"/>
    <mergeCell ref="D27:E27"/>
    <mergeCell ref="D22:E22"/>
    <mergeCell ref="A13:C13"/>
    <mergeCell ref="E13:F13"/>
    <mergeCell ref="E14:F14"/>
    <mergeCell ref="E15:F15"/>
    <mergeCell ref="A16:C16"/>
    <mergeCell ref="E16:F16"/>
    <mergeCell ref="D18:E18"/>
    <mergeCell ref="D19:E19"/>
    <mergeCell ref="A20:C21"/>
    <mergeCell ref="D20:E20"/>
    <mergeCell ref="D21:E21"/>
    <mergeCell ref="A10:C10"/>
    <mergeCell ref="E10:F10"/>
    <mergeCell ref="A11:C11"/>
    <mergeCell ref="E11:F11"/>
    <mergeCell ref="A12:C12"/>
    <mergeCell ref="E12:F12"/>
    <mergeCell ref="A2:F2"/>
    <mergeCell ref="A7:C7"/>
    <mergeCell ref="E7:F7"/>
    <mergeCell ref="E8:F8"/>
    <mergeCell ref="A9:C9"/>
    <mergeCell ref="E9:F9"/>
  </mergeCells>
  <hyperlinks>
    <hyperlink ref="B37" r:id="rId1" display="sanjit.sharma@sarestates.in"/>
  </hyperlinks>
  <pageMargins left="0.27559055118110237" right="0.19685039370078741" top="1.2598425196850394" bottom="0.74803149606299213" header="0.31496062992125984" footer="0.31496062992125984"/>
  <pageSetup paperSize="9" scale="63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106</vt:i4>
      </vt:variant>
      <vt:variant>
        <vt:lpstr>Named Ranges</vt:lpstr>
      </vt:variant>
      <vt:variant>
        <vt:i4>32</vt:i4>
      </vt:variant>
    </vt:vector>
  </HeadingPairs>
  <TitlesOfParts>
    <vt:vector size="138" baseType="lpstr">
      <vt:lpstr>Lodha Lakeshore</vt:lpstr>
      <vt:lpstr>Lodha Mira Road</vt:lpstr>
      <vt:lpstr>Paradigm Realty</vt:lpstr>
      <vt:lpstr>Rizvi Estates</vt:lpstr>
      <vt:lpstr>SOBHA</vt:lpstr>
      <vt:lpstr>Sheet1</vt:lpstr>
      <vt:lpstr>VIHANG</vt:lpstr>
      <vt:lpstr>Shriram</vt:lpstr>
      <vt:lpstr>Shriram 1</vt:lpstr>
      <vt:lpstr>Shriram 2</vt:lpstr>
      <vt:lpstr>VIHANG (2)</vt:lpstr>
      <vt:lpstr>PATELS</vt:lpstr>
      <vt:lpstr>Sheet2</vt:lpstr>
      <vt:lpstr>kar 12</vt:lpstr>
      <vt:lpstr>KAR 13 - Casagrand</vt:lpstr>
      <vt:lpstr>KAR 14- KAPIL</vt:lpstr>
      <vt:lpstr>KAR 15- KAPIL</vt:lpstr>
      <vt:lpstr>KAR 16- KAPIL</vt:lpstr>
      <vt:lpstr>KAR 18 - Grass Field</vt:lpstr>
      <vt:lpstr>KAR 19 - Grass Field</vt:lpstr>
      <vt:lpstr>KAR 20 - Grass Field</vt:lpstr>
      <vt:lpstr>KAR 21 - Grass Field</vt:lpstr>
      <vt:lpstr>KAR 25 - Arvind</vt:lpstr>
      <vt:lpstr>KAR 26 - Arvind</vt:lpstr>
      <vt:lpstr>KAR 27- Arvind</vt:lpstr>
      <vt:lpstr>KAR 28 - Lodha</vt:lpstr>
      <vt:lpstr>Sheet3</vt:lpstr>
      <vt:lpstr>Sheet4</vt:lpstr>
      <vt:lpstr>KAR 29 - Piramal</vt:lpstr>
      <vt:lpstr>KAR 30 - Shriram</vt:lpstr>
      <vt:lpstr>KAR 31 - Purvankara</vt:lpstr>
      <vt:lpstr>KAR 32 - Purvankara</vt:lpstr>
      <vt:lpstr>KAR 33 - Marathon</vt:lpstr>
      <vt:lpstr>KAR 34 - Marathon</vt:lpstr>
      <vt:lpstr>KAR 35 - PATELS SMONDO</vt:lpstr>
      <vt:lpstr>KAR 36 - Arvind</vt:lpstr>
      <vt:lpstr>KAR 37 - Arvind</vt:lpstr>
      <vt:lpstr>KAR 38 - Arvind</vt:lpstr>
      <vt:lpstr>KAR 39 - Lodha</vt:lpstr>
      <vt:lpstr>KAR 41 - CASAGRAND</vt:lpstr>
      <vt:lpstr>KAR 42 - SHETH</vt:lpstr>
      <vt:lpstr>KAR  44- Kalpataru - change</vt:lpstr>
      <vt:lpstr>KAR 43 - LODHA</vt:lpstr>
      <vt:lpstr>KAR 45 - DOSTI</vt:lpstr>
      <vt:lpstr>KAR 46 - CASAGRAND</vt:lpstr>
      <vt:lpstr>KAR 47 -SHRIRAM</vt:lpstr>
      <vt:lpstr>KAR 49 - KALPA</vt:lpstr>
      <vt:lpstr>KAR 50 - Lodha</vt:lpstr>
      <vt:lpstr>KAR 51 - Lodha</vt:lpstr>
      <vt:lpstr>KAR 52 - CASAGRAND</vt:lpstr>
      <vt:lpstr>KAR 53 - Vihang</vt:lpstr>
      <vt:lpstr>KAR 54- Vihang</vt:lpstr>
      <vt:lpstr>Sheet6</vt:lpstr>
      <vt:lpstr>KAR 55 - Shriram</vt:lpstr>
      <vt:lpstr>KAR 56 - Lodha</vt:lpstr>
      <vt:lpstr>KAR 57 - Purvankara</vt:lpstr>
      <vt:lpstr>Sheet7</vt:lpstr>
      <vt:lpstr>Sheet8</vt:lpstr>
      <vt:lpstr>KAR 58 - Lodha</vt:lpstr>
      <vt:lpstr>KAR 59 - SOBHA</vt:lpstr>
      <vt:lpstr>KAR 60- LODHA</vt:lpstr>
      <vt:lpstr>Sheet5</vt:lpstr>
      <vt:lpstr>KAR 61- Prestige</vt:lpstr>
      <vt:lpstr>KAR 62 - KOLTE</vt:lpstr>
      <vt:lpstr>KAR 63 - Purvankara</vt:lpstr>
      <vt:lpstr>KAR 64 - Shriram</vt:lpstr>
      <vt:lpstr>KAR 65-Shriram</vt:lpstr>
      <vt:lpstr>KAR 67 - Lodha</vt:lpstr>
      <vt:lpstr>KAR 67 - Grassfield</vt:lpstr>
      <vt:lpstr>KAR 69 - Grass</vt:lpstr>
      <vt:lpstr>KAR 70 - Grass</vt:lpstr>
      <vt:lpstr>Grass - 71</vt:lpstr>
      <vt:lpstr>KAR 72 - Kolte</vt:lpstr>
      <vt:lpstr>KAR 73 - Lodha</vt:lpstr>
      <vt:lpstr>KAR 74- Lodha</vt:lpstr>
      <vt:lpstr>KAR 75-Lodha</vt:lpstr>
      <vt:lpstr>KAR 76- LODHA</vt:lpstr>
      <vt:lpstr>KAR 77 - Vihang</vt:lpstr>
      <vt:lpstr>KAR 78 - Vihang</vt:lpstr>
      <vt:lpstr>KAR7 9- Kapil Tower</vt:lpstr>
      <vt:lpstr>KAR80</vt:lpstr>
      <vt:lpstr>KAR81- PURVANKARA</vt:lpstr>
      <vt:lpstr>KAR 83- Dosti</vt:lpstr>
      <vt:lpstr>KAR 84- Dosti</vt:lpstr>
      <vt:lpstr>KAR 85 - Lodha</vt:lpstr>
      <vt:lpstr>KAR 86 - Puranicks</vt:lpstr>
      <vt:lpstr>KAR 87 - Runwal</vt:lpstr>
      <vt:lpstr>KAR 89-Kapil Towers</vt:lpstr>
      <vt:lpstr>KAR 90 - Dosti</vt:lpstr>
      <vt:lpstr>KAR 91 - Kapil</vt:lpstr>
      <vt:lpstr>KAR 92 - BSPCL</vt:lpstr>
      <vt:lpstr>KAR 93 - Ozone</vt:lpstr>
      <vt:lpstr>KAR 94 - Ozone</vt:lpstr>
      <vt:lpstr>KAR 96- Runwal</vt:lpstr>
      <vt:lpstr>KAR 97 - Dosti</vt:lpstr>
      <vt:lpstr>KAR 98 - Runwal</vt:lpstr>
      <vt:lpstr>KAR 99 - Arvind</vt:lpstr>
      <vt:lpstr>KAR 100 - Arvind</vt:lpstr>
      <vt:lpstr>KAR 101 - Arvind</vt:lpstr>
      <vt:lpstr>KAR 102 - Arvind</vt:lpstr>
      <vt:lpstr>KAR 103 - Salapuria</vt:lpstr>
      <vt:lpstr>kAR 104 - Lodha</vt:lpstr>
      <vt:lpstr>KAR 105 - Andromeda</vt:lpstr>
      <vt:lpstr>KAR 106 - Andromeda</vt:lpstr>
      <vt:lpstr>KAR 107 - Sahiti</vt:lpstr>
      <vt:lpstr>KAR 108-Sahiti</vt:lpstr>
      <vt:lpstr>'KAR 105 - Andromeda'!Print_Area</vt:lpstr>
      <vt:lpstr>'kar 12'!Print_Area</vt:lpstr>
      <vt:lpstr>'KAR 28 - Lodha'!Print_Area</vt:lpstr>
      <vt:lpstr>'KAR 31 - Purvankara'!Print_Area</vt:lpstr>
      <vt:lpstr>'KAR 32 - Purvankara'!Print_Area</vt:lpstr>
      <vt:lpstr>'KAR 39 - Lodha'!Print_Area</vt:lpstr>
      <vt:lpstr>'KAR 43 - LODHA'!Print_Area</vt:lpstr>
      <vt:lpstr>'KAR 47 -SHRIRAM'!Print_Area</vt:lpstr>
      <vt:lpstr>'KAR 51 - Lodha'!Print_Area</vt:lpstr>
      <vt:lpstr>'KAR 52 - CASAGRAND'!Print_Area</vt:lpstr>
      <vt:lpstr>'KAR 55 - Shriram'!Print_Area</vt:lpstr>
      <vt:lpstr>'KAR 56 - Lodha'!Print_Area</vt:lpstr>
      <vt:lpstr>'KAR 57 - Purvankara'!Print_Area</vt:lpstr>
      <vt:lpstr>'KAR 58 - Lodha'!Print_Area</vt:lpstr>
      <vt:lpstr>'KAR 60- LODHA'!Print_Area</vt:lpstr>
      <vt:lpstr>'KAR 63 - Purvankara'!Print_Area</vt:lpstr>
      <vt:lpstr>'KAR 67 - Lodha'!Print_Area</vt:lpstr>
      <vt:lpstr>'KAR 73 - Lodha'!Print_Area</vt:lpstr>
      <vt:lpstr>'KAR 74- Lodha'!Print_Area</vt:lpstr>
      <vt:lpstr>'KAR 75-Lodha'!Print_Area</vt:lpstr>
      <vt:lpstr>'KAR 76- LODHA'!Print_Area</vt:lpstr>
      <vt:lpstr>'KAR 85 - Lodha'!Print_Area</vt:lpstr>
      <vt:lpstr>'KAR 87 - Runwal'!Print_Area</vt:lpstr>
      <vt:lpstr>'KAR 98 - Runwal'!Print_Area</vt:lpstr>
      <vt:lpstr>'KAR81- PURVANKARA'!Print_Area</vt:lpstr>
      <vt:lpstr>'Lodha Lakeshore'!Print_Area</vt:lpstr>
      <vt:lpstr>'Lodha Mira Road'!Print_Area</vt:lpstr>
      <vt:lpstr>'Paradigm Realty'!Print_Area</vt:lpstr>
      <vt:lpstr>'Rizvi Estates'!Print_Area</vt:lpstr>
      <vt:lpstr>SOBHA!Print_Area</vt:lpstr>
      <vt:lpstr>VIHANG!Print_Area</vt:lpstr>
      <vt:lpstr>'VIHANG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2019-05-11T05:13:54Z</dcterms:modified>
</cp:coreProperties>
</file>