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slicers/slicer8.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slicers/slicer9.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OneDrive\Documents\Social lab\ULB task 2\"/>
    </mc:Choice>
  </mc:AlternateContent>
  <bookViews>
    <workbookView xWindow="0" yWindow="0" windowWidth="7470" windowHeight="2760" activeTab="12"/>
  </bookViews>
  <sheets>
    <sheet name="Dist Data" sheetId="1" r:id="rId1"/>
    <sheet name="Average " sheetId="2" r:id="rId2"/>
    <sheet name="1.SR TS" sheetId="3" state="hidden" r:id="rId3"/>
    <sheet name="2.SR (SLP+Cert)" sheetId="4" state="hidden" r:id="rId4"/>
    <sheet name="3.TS %" sheetId="5" state="hidden" r:id="rId5"/>
    <sheet name="4.SLP+Cert%" sheetId="6" state="hidden" r:id="rId6"/>
    <sheet name="5.SS comp" sheetId="7" state="hidden" r:id="rId7"/>
    <sheet name="6.TS dev" sheetId="9" state="hidden" r:id="rId8"/>
    <sheet name="7.SLP dev" sheetId="10" state="hidden" r:id="rId9"/>
    <sheet name="8.Cert dev" sheetId="11" state="hidden" r:id="rId10"/>
    <sheet name="9.CV dev" sheetId="12" state="hidden" r:id="rId11"/>
    <sheet name="10.Ind Comp Scores" sheetId="14" state="hidden" r:id="rId12"/>
    <sheet name="DB 1" sheetId="8" r:id="rId13"/>
    <sheet name="DB 2" sheetId="13" r:id="rId14"/>
  </sheets>
  <definedNames>
    <definedName name="Slicer_District">#N/A</definedName>
    <definedName name="Slicer_District1">#N/A</definedName>
    <definedName name="Slicer_Division">#N/A</definedName>
    <definedName name="Slicer_Division1">#N/A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2" i="1" l="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F2"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BL2" i="1" l="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E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AX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BB2" i="1" l="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A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AZ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BI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H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G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P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N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V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U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F13" i="2" l="1"/>
  <c r="F12" i="2"/>
  <c r="F11" i="2"/>
  <c r="F10" i="2"/>
  <c r="H7" i="2"/>
  <c r="H6" i="2"/>
  <c r="H5" i="2"/>
  <c r="H4" i="2"/>
  <c r="D7" i="2"/>
  <c r="D6" i="2"/>
  <c r="D5" i="2"/>
  <c r="D4" i="2"/>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2" i="1"/>
  <c r="BW3" i="1"/>
  <c r="BY3" i="1" s="1"/>
  <c r="BW4" i="1"/>
  <c r="BY4" i="1" s="1"/>
  <c r="BW5" i="1"/>
  <c r="BY5" i="1" s="1"/>
  <c r="BW6" i="1"/>
  <c r="BY6" i="1" s="1"/>
  <c r="BW7" i="1"/>
  <c r="BY7" i="1" s="1"/>
  <c r="BW8" i="1"/>
  <c r="BY8" i="1" s="1"/>
  <c r="BW9" i="1"/>
  <c r="BY9" i="1" s="1"/>
  <c r="BW10" i="1"/>
  <c r="BY10" i="1" s="1"/>
  <c r="BW11" i="1"/>
  <c r="BY11" i="1" s="1"/>
  <c r="BW12" i="1"/>
  <c r="BY12" i="1" s="1"/>
  <c r="BW13" i="1"/>
  <c r="BY13" i="1" s="1"/>
  <c r="BW14" i="1"/>
  <c r="BY14" i="1" s="1"/>
  <c r="BW15" i="1"/>
  <c r="BY15" i="1" s="1"/>
  <c r="BW16" i="1"/>
  <c r="BY16" i="1" s="1"/>
  <c r="BW17" i="1"/>
  <c r="BY17" i="1" s="1"/>
  <c r="BW18" i="1"/>
  <c r="BY18" i="1" s="1"/>
  <c r="BW19" i="1"/>
  <c r="BY19" i="1" s="1"/>
  <c r="BW20" i="1"/>
  <c r="BY20" i="1" s="1"/>
  <c r="BW21" i="1"/>
  <c r="BY21" i="1" s="1"/>
  <c r="BW22" i="1"/>
  <c r="BY22" i="1" s="1"/>
  <c r="BW23" i="1"/>
  <c r="BY23" i="1" s="1"/>
  <c r="BW24" i="1"/>
  <c r="BY24" i="1" s="1"/>
  <c r="BW25" i="1"/>
  <c r="BY25" i="1" s="1"/>
  <c r="BW26" i="1"/>
  <c r="BY26" i="1" s="1"/>
  <c r="BW27" i="1"/>
  <c r="BY27" i="1" s="1"/>
  <c r="BW28" i="1"/>
  <c r="BY28" i="1" s="1"/>
  <c r="BW29" i="1"/>
  <c r="BY29" i="1" s="1"/>
  <c r="BW30" i="1"/>
  <c r="BY30" i="1" s="1"/>
  <c r="BW31" i="1"/>
  <c r="BY31" i="1" s="1"/>
  <c r="BW32" i="1"/>
  <c r="BY32" i="1" s="1"/>
  <c r="BW33" i="1"/>
  <c r="BY33" i="1" s="1"/>
  <c r="BW34" i="1"/>
  <c r="BY34" i="1" s="1"/>
  <c r="BW35" i="1"/>
  <c r="BY35" i="1" s="1"/>
  <c r="BW36" i="1"/>
  <c r="BY36" i="1" s="1"/>
  <c r="BW2" i="1"/>
  <c r="BY2" i="1" s="1"/>
  <c r="AR3" i="1"/>
  <c r="AT3" i="1" s="1"/>
  <c r="AR4" i="1"/>
  <c r="AT4" i="1" s="1"/>
  <c r="AR5" i="1"/>
  <c r="AT5" i="1" s="1"/>
  <c r="AR6" i="1"/>
  <c r="AT6" i="1" s="1"/>
  <c r="AR7" i="1"/>
  <c r="AT7" i="1" s="1"/>
  <c r="AR8" i="1"/>
  <c r="AT8" i="1" s="1"/>
  <c r="AR9" i="1"/>
  <c r="AT9" i="1" s="1"/>
  <c r="AR10" i="1"/>
  <c r="AT10" i="1" s="1"/>
  <c r="AR11" i="1"/>
  <c r="AT11" i="1" s="1"/>
  <c r="AR12" i="1"/>
  <c r="AT12" i="1" s="1"/>
  <c r="AR13" i="1"/>
  <c r="AT13" i="1" s="1"/>
  <c r="AR14" i="1"/>
  <c r="AT14" i="1" s="1"/>
  <c r="AR15" i="1"/>
  <c r="AT15" i="1" s="1"/>
  <c r="AR16" i="1"/>
  <c r="AT16" i="1" s="1"/>
  <c r="AR17" i="1"/>
  <c r="AT17" i="1" s="1"/>
  <c r="AR18" i="1"/>
  <c r="AT18" i="1" s="1"/>
  <c r="AR19" i="1"/>
  <c r="AT19" i="1" s="1"/>
  <c r="AR20" i="1"/>
  <c r="AT20" i="1" s="1"/>
  <c r="AR21" i="1"/>
  <c r="AT21" i="1" s="1"/>
  <c r="AR22" i="1"/>
  <c r="AT22" i="1" s="1"/>
  <c r="AR23" i="1"/>
  <c r="AT23" i="1" s="1"/>
  <c r="AR24" i="1"/>
  <c r="AT24" i="1" s="1"/>
  <c r="AR25" i="1"/>
  <c r="AT25" i="1" s="1"/>
  <c r="AR26" i="1"/>
  <c r="AT26" i="1" s="1"/>
  <c r="AR27" i="1"/>
  <c r="AT27" i="1" s="1"/>
  <c r="AR28" i="1"/>
  <c r="AT28" i="1" s="1"/>
  <c r="AR29" i="1"/>
  <c r="AT29" i="1" s="1"/>
  <c r="AR30" i="1"/>
  <c r="AT30" i="1" s="1"/>
  <c r="AR31" i="1"/>
  <c r="AT31" i="1" s="1"/>
  <c r="AR32" i="1"/>
  <c r="AT32" i="1" s="1"/>
  <c r="AR33" i="1"/>
  <c r="AT33" i="1" s="1"/>
  <c r="AR34" i="1"/>
  <c r="AT34" i="1" s="1"/>
  <c r="AR35" i="1"/>
  <c r="AT35" i="1" s="1"/>
  <c r="AR36" i="1"/>
  <c r="AT36" i="1" s="1"/>
  <c r="AR2" i="1"/>
  <c r="AT2" i="1" s="1"/>
  <c r="Y3" i="1"/>
  <c r="AA3" i="1" s="1"/>
  <c r="Y4" i="1"/>
  <c r="AA4" i="1" s="1"/>
  <c r="Y5" i="1"/>
  <c r="AA5" i="1" s="1"/>
  <c r="Y6" i="1"/>
  <c r="AA6" i="1" s="1"/>
  <c r="Y7" i="1"/>
  <c r="AA7" i="1" s="1"/>
  <c r="Y8" i="1"/>
  <c r="AA8" i="1" s="1"/>
  <c r="Y9" i="1"/>
  <c r="AA9" i="1" s="1"/>
  <c r="Y10" i="1"/>
  <c r="AA10" i="1" s="1"/>
  <c r="Y11" i="1"/>
  <c r="AA11" i="1" s="1"/>
  <c r="Y12" i="1"/>
  <c r="AA12" i="1" s="1"/>
  <c r="Y13" i="1"/>
  <c r="AA13" i="1" s="1"/>
  <c r="Y14" i="1"/>
  <c r="AA14" i="1" s="1"/>
  <c r="Y15" i="1"/>
  <c r="AA15" i="1" s="1"/>
  <c r="Y16" i="1"/>
  <c r="AA16" i="1" s="1"/>
  <c r="Y17" i="1"/>
  <c r="AA17" i="1" s="1"/>
  <c r="Y18" i="1"/>
  <c r="AA18" i="1" s="1"/>
  <c r="Y19" i="1"/>
  <c r="AA19" i="1" s="1"/>
  <c r="Y20" i="1"/>
  <c r="AA20" i="1" s="1"/>
  <c r="Y21" i="1"/>
  <c r="AA21" i="1" s="1"/>
  <c r="Y22" i="1"/>
  <c r="AA22" i="1" s="1"/>
  <c r="Y23" i="1"/>
  <c r="AA23" i="1" s="1"/>
  <c r="Y24" i="1"/>
  <c r="AA24" i="1" s="1"/>
  <c r="Y25" i="1"/>
  <c r="AA25" i="1" s="1"/>
  <c r="Y26" i="1"/>
  <c r="AA26" i="1" s="1"/>
  <c r="Y27" i="1"/>
  <c r="AA27" i="1" s="1"/>
  <c r="Y28" i="1"/>
  <c r="AA28" i="1" s="1"/>
  <c r="Y29" i="1"/>
  <c r="AA29" i="1" s="1"/>
  <c r="Y30" i="1"/>
  <c r="AA30" i="1" s="1"/>
  <c r="Y31" i="1"/>
  <c r="AA31" i="1" s="1"/>
  <c r="Y32" i="1"/>
  <c r="AA32" i="1" s="1"/>
  <c r="Y33" i="1"/>
  <c r="AA33" i="1" s="1"/>
  <c r="Y34" i="1"/>
  <c r="AA34" i="1" s="1"/>
  <c r="Y35" i="1"/>
  <c r="AA35" i="1" s="1"/>
  <c r="Y36" i="1"/>
  <c r="AA36" i="1" s="1"/>
  <c r="Y2" i="1"/>
  <c r="AA2" i="1" s="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alcChain>
</file>

<file path=xl/sharedStrings.xml><?xml version="1.0" encoding="utf-8"?>
<sst xmlns="http://schemas.openxmlformats.org/spreadsheetml/2006/main" count="599" uniqueCount="158">
  <si>
    <t>Akola</t>
  </si>
  <si>
    <t>Amravati</t>
  </si>
  <si>
    <t>Buldhana</t>
  </si>
  <si>
    <t>Washim</t>
  </si>
  <si>
    <t>Yavatmal</t>
  </si>
  <si>
    <t>Aurangabad</t>
  </si>
  <si>
    <t>Beed</t>
  </si>
  <si>
    <t>Hingoli</t>
  </si>
  <si>
    <t>Jalna</t>
  </si>
  <si>
    <t>Latur</t>
  </si>
  <si>
    <t>Nanded</t>
  </si>
  <si>
    <t>Osmanabad</t>
  </si>
  <si>
    <t>Parbhani</t>
  </si>
  <si>
    <t>Mumbai city &amp; Mumbai suburban</t>
  </si>
  <si>
    <t>Konkan</t>
  </si>
  <si>
    <t>Palghar</t>
  </si>
  <si>
    <t>Raigad</t>
  </si>
  <si>
    <t>Ratnagiri</t>
  </si>
  <si>
    <t>Sindhudurg</t>
  </si>
  <si>
    <t>Thane</t>
  </si>
  <si>
    <t>Bhandara</t>
  </si>
  <si>
    <t>Nagpur</t>
  </si>
  <si>
    <t>Chandrapur</t>
  </si>
  <si>
    <t>Gadchiroli</t>
  </si>
  <si>
    <t>Gondia</t>
  </si>
  <si>
    <t>Wardha</t>
  </si>
  <si>
    <t>Ahmednagar</t>
  </si>
  <si>
    <t>Nashik</t>
  </si>
  <si>
    <t>Dhule</t>
  </si>
  <si>
    <t>Jalgaon</t>
  </si>
  <si>
    <t>Nandurbar</t>
  </si>
  <si>
    <t>Kolhapur</t>
  </si>
  <si>
    <t>Pune</t>
  </si>
  <si>
    <t>Sangli</t>
  </si>
  <si>
    <t>Satara</t>
  </si>
  <si>
    <t>Solapur</t>
  </si>
  <si>
    <t>SR.NO</t>
  </si>
  <si>
    <t>District</t>
  </si>
  <si>
    <t>Division</t>
  </si>
  <si>
    <t>SR TS 20</t>
  </si>
  <si>
    <t>SR TS 21</t>
  </si>
  <si>
    <t>SR TS 22</t>
  </si>
  <si>
    <t>SR (SLP+Cert) 20</t>
  </si>
  <si>
    <t>SR (SLP+Cert) 21</t>
  </si>
  <si>
    <t>SR (SLP+Cert) 22</t>
  </si>
  <si>
    <t>SLP- obtained</t>
  </si>
  <si>
    <t>SLP-max. marks</t>
  </si>
  <si>
    <t>SLP % score</t>
  </si>
  <si>
    <t>Cert.- obtained</t>
  </si>
  <si>
    <t>Cert.-max. marks</t>
  </si>
  <si>
    <t>Cert. % score</t>
  </si>
  <si>
    <t>DO- obtained</t>
  </si>
  <si>
    <t>DO-max. marks</t>
  </si>
  <si>
    <t>DO % score</t>
  </si>
  <si>
    <t>CP- obtained</t>
  </si>
  <si>
    <t>CP-max. marks</t>
  </si>
  <si>
    <t>Total score (obtained)</t>
  </si>
  <si>
    <t>Total score (max)</t>
  </si>
  <si>
    <t>Total % score</t>
  </si>
  <si>
    <t>SLP + Cert. (obtained)</t>
  </si>
  <si>
    <t>SLP + Cert. (max.)</t>
  </si>
  <si>
    <t>SLP + Cert. (% score)</t>
  </si>
  <si>
    <t>State Rank (based on SLP &amp; Cert. score)</t>
  </si>
  <si>
    <t>CV- obtained</t>
  </si>
  <si>
    <t>CV-max. marks</t>
  </si>
  <si>
    <t>CV % score</t>
  </si>
  <si>
    <t>SLP- obtained2</t>
  </si>
  <si>
    <t>SLP-max. marks3</t>
  </si>
  <si>
    <t>Total % score10</t>
  </si>
  <si>
    <t>SLP + Cert. (obtained)11</t>
  </si>
  <si>
    <t>SLP + Cert. (max.)12</t>
  </si>
  <si>
    <t>SLP + Cert. (% score)13</t>
  </si>
  <si>
    <t>State Rank (based on SLP &amp; Cert. score)14</t>
  </si>
  <si>
    <t>Cert.- obtained21</t>
  </si>
  <si>
    <t>Cert.-max. marks22</t>
  </si>
  <si>
    <t>Cert. % score23</t>
  </si>
  <si>
    <t>Total score (obtained)24</t>
  </si>
  <si>
    <t>Total score (max)25</t>
  </si>
  <si>
    <t>Total % score26</t>
  </si>
  <si>
    <t>SLP + Cert. (obtained)27</t>
  </si>
  <si>
    <t>SLP + Cert. (max.)28</t>
  </si>
  <si>
    <t>SLP + Cert. (% score)29</t>
  </si>
  <si>
    <t>State Rank (based on SLP &amp; Cert. score)30</t>
  </si>
  <si>
    <t>TS (district average)</t>
  </si>
  <si>
    <t>SLP (district average)</t>
  </si>
  <si>
    <t>Cert (district average)</t>
  </si>
  <si>
    <t>CV (district average)</t>
  </si>
  <si>
    <t>TS (T.3_dist)</t>
  </si>
  <si>
    <t>SLP (district average)_T.3</t>
  </si>
  <si>
    <t>Cert (district average)_T.3</t>
  </si>
  <si>
    <t>CV (district average)_T.3</t>
  </si>
  <si>
    <t>TS (Top.)</t>
  </si>
  <si>
    <t>SLP (district average)_Top.</t>
  </si>
  <si>
    <t>Cert (district average)_Top.</t>
  </si>
  <si>
    <t>CV (district average)_Top.</t>
  </si>
  <si>
    <t>Grand Total</t>
  </si>
  <si>
    <t>SR 20</t>
  </si>
  <si>
    <t>SR 21</t>
  </si>
  <si>
    <t>SR 22</t>
  </si>
  <si>
    <t>TS % 20</t>
  </si>
  <si>
    <t>TS % 21</t>
  </si>
  <si>
    <t>TS % 22</t>
  </si>
  <si>
    <t>(SLP+Cert)% 20</t>
  </si>
  <si>
    <t>(SLP + Cert)% 21</t>
  </si>
  <si>
    <t>(SLP + Cert)% 22</t>
  </si>
  <si>
    <t>SLP% 21</t>
  </si>
  <si>
    <t>Cert% 21</t>
  </si>
  <si>
    <t>CV% 21</t>
  </si>
  <si>
    <t>SLP% 22</t>
  </si>
  <si>
    <t>Cert% 22</t>
  </si>
  <si>
    <t>TS-SA</t>
  </si>
  <si>
    <t>TS-SA (t3)</t>
  </si>
  <si>
    <t>TS-SA (top)</t>
  </si>
  <si>
    <t>Cert - SA</t>
  </si>
  <si>
    <t>Cert - SA(t3)</t>
  </si>
  <si>
    <t>Cert - SA (top)</t>
  </si>
  <si>
    <t>CV - SA</t>
  </si>
  <si>
    <t>CV - SA (t3)</t>
  </si>
  <si>
    <t>CV - SA (top)</t>
  </si>
  <si>
    <t xml:space="preserve">SLP - SA </t>
  </si>
  <si>
    <t>SLP - SA (t3)</t>
  </si>
  <si>
    <t>SLP - SA (top)</t>
  </si>
  <si>
    <t>Districts</t>
  </si>
  <si>
    <t>TS - SA</t>
  </si>
  <si>
    <t xml:space="preserve"> TS-SA (t3)</t>
  </si>
  <si>
    <t xml:space="preserve"> TS-SA (top)</t>
  </si>
  <si>
    <t xml:space="preserve"> SLP - SA </t>
  </si>
  <si>
    <t xml:space="preserve"> SLP - SA (t3)</t>
  </si>
  <si>
    <t xml:space="preserve"> SLP - SA (top)</t>
  </si>
  <si>
    <t xml:space="preserve"> Cert - SA</t>
  </si>
  <si>
    <t xml:space="preserve"> Cert - SA(t3)</t>
  </si>
  <si>
    <t xml:space="preserve"> Cert - SA (top)</t>
  </si>
  <si>
    <t xml:space="preserve"> CV - SA</t>
  </si>
  <si>
    <t xml:space="preserve"> CV - SA (t3)</t>
  </si>
  <si>
    <t xml:space="preserve"> CV - SA (top)</t>
  </si>
  <si>
    <t>SLP % ind</t>
  </si>
  <si>
    <t>Cert. % ind</t>
  </si>
  <si>
    <t>CP % ind</t>
  </si>
  <si>
    <t>SLP-max. marks2</t>
  </si>
  <si>
    <t>SLP% ind2</t>
  </si>
  <si>
    <t>CV% ind2</t>
  </si>
  <si>
    <t>Cert.- obtained2</t>
  </si>
  <si>
    <t>Cert.-max. marks2</t>
  </si>
  <si>
    <t>Total score (obtained)2</t>
  </si>
  <si>
    <t>Total score (max)2</t>
  </si>
  <si>
    <t>Cert% ind2</t>
  </si>
  <si>
    <t>SLP- obtained3</t>
  </si>
  <si>
    <t>SLP % score2</t>
  </si>
  <si>
    <t>SLP% ind3</t>
  </si>
  <si>
    <t>CV % ind3</t>
  </si>
  <si>
    <t>CV- obtained2</t>
  </si>
  <si>
    <t>CV-max. marks2</t>
  </si>
  <si>
    <t>CV % score2</t>
  </si>
  <si>
    <t>Cert. % ind3</t>
  </si>
  <si>
    <t>Row Labels</t>
  </si>
  <si>
    <t xml:space="preserve"> SLP % 22</t>
  </si>
  <si>
    <t xml:space="preserve"> CV % 22</t>
  </si>
  <si>
    <t xml:space="preserve"> Cert. % 22</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</si>
</sst>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1"/>
      <color theme="1"/>
      <name val="Calibri"/>
      <family val="2"/>
      <scheme val="minor"/>
    </font>
    <font>
      <sz val="11"/>
      <name val="Arial"/>
      <family val="2"/>
    </font>
    <font>
      <sz val="11"/>
      <name val="Calibri"/>
      <family val="2"/>
      <scheme val="minor"/>
    </font>
    <font>
      <sz val="9"/>
      <name val="Arial"/>
      <family val="2"/>
    </font>
    <font>
      <sz val="9"/>
      <color theme="1"/>
      <name val="Calibri"/>
      <family val="2"/>
      <scheme val="minor"/>
    </font>
    <font>
      <sz val="11"/>
      <name val="Roboto"/>
    </font>
    <font>
      <b/>
      <sz val="26"/>
      <color theme="1"/>
      <name val="Arial Black"/>
      <family val="2"/>
    </font>
    <font>
      <sz val="26"/>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3" fillId="0" borderId="0" xfId="0" applyFont="1"/>
    <xf numFmtId="0" fontId="4" fillId="2" borderId="1"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4" borderId="2" xfId="0" applyFont="1" applyFill="1" applyBorder="1" applyAlignment="1">
      <alignment horizontal="center" vertical="top" wrapText="1"/>
    </xf>
    <xf numFmtId="0" fontId="5" fillId="0" borderId="0" xfId="0" applyFont="1"/>
    <xf numFmtId="0" fontId="2" fillId="5" borderId="1" xfId="0" applyFont="1" applyFill="1" applyBorder="1" applyAlignment="1">
      <alignment horizontal="center" vertical="top" wrapText="1"/>
    </xf>
    <xf numFmtId="0" fontId="3" fillId="0" borderId="1" xfId="0" applyFont="1" applyBorder="1" applyAlignment="1">
      <alignment vertical="top"/>
    </xf>
    <xf numFmtId="0" fontId="2" fillId="6" borderId="1" xfId="0" applyFont="1" applyFill="1" applyBorder="1" applyAlignment="1">
      <alignment vertical="top" wrapText="1"/>
    </xf>
    <xf numFmtId="0" fontId="3" fillId="0" borderId="1" xfId="0" applyFont="1" applyBorder="1"/>
    <xf numFmtId="0" fontId="3" fillId="2" borderId="1" xfId="0" applyFont="1" applyFill="1" applyBorder="1" applyAlignment="1">
      <alignment vertical="top"/>
    </xf>
    <xf numFmtId="0" fontId="3" fillId="2" borderId="1" xfId="0" applyFont="1" applyFill="1" applyBorder="1"/>
    <xf numFmtId="0" fontId="2" fillId="3"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horizontal="right" vertical="top"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right" vertical="center" wrapText="1"/>
    </xf>
    <xf numFmtId="0" fontId="6" fillId="0" borderId="0" xfId="0" applyFont="1" applyFill="1" applyBorder="1" applyAlignment="1">
      <alignment horizontal="right" vertical="center" wrapText="1"/>
    </xf>
    <xf numFmtId="0" fontId="2" fillId="4" borderId="1" xfId="0" applyFont="1" applyFill="1" applyBorder="1" applyAlignment="1">
      <alignment horizontal="center" vertical="top" wrapText="1"/>
    </xf>
    <xf numFmtId="9" fontId="0" fillId="0" borderId="0" xfId="1" applyFont="1"/>
    <xf numFmtId="9" fontId="3" fillId="0" borderId="1" xfId="1" applyFont="1" applyBorder="1" applyAlignment="1">
      <alignment vertical="top"/>
    </xf>
    <xf numFmtId="0" fontId="4" fillId="2" borderId="3" xfId="0" applyFont="1" applyFill="1" applyBorder="1" applyAlignment="1">
      <alignment horizontal="center" vertical="top" wrapText="1"/>
    </xf>
    <xf numFmtId="0" fontId="2" fillId="2" borderId="3" xfId="0" applyFont="1" applyFill="1" applyBorder="1" applyAlignment="1">
      <alignment vertical="top" wrapText="1"/>
    </xf>
    <xf numFmtId="0" fontId="2" fillId="4" borderId="4" xfId="0" applyFont="1" applyFill="1" applyBorder="1" applyAlignment="1">
      <alignment horizontal="center" vertical="top" wrapText="1"/>
    </xf>
    <xf numFmtId="0" fontId="3" fillId="0" borderId="4" xfId="0" applyFont="1" applyBorder="1" applyAlignment="1">
      <alignment vertical="top"/>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9" fontId="2" fillId="4" borderId="1" xfId="1" applyFont="1" applyFill="1" applyBorder="1" applyAlignment="1">
      <alignment horizontal="center" vertical="top" wrapText="1"/>
    </xf>
    <xf numFmtId="9" fontId="3" fillId="0" borderId="0" xfId="1" applyFont="1"/>
    <xf numFmtId="9" fontId="2" fillId="3" borderId="1" xfId="1" applyFont="1" applyFill="1" applyBorder="1" applyAlignment="1">
      <alignment horizontal="center" vertical="top" wrapText="1"/>
    </xf>
    <xf numFmtId="9" fontId="2" fillId="5" borderId="1" xfId="1" applyFont="1" applyFill="1" applyBorder="1" applyAlignment="1">
      <alignment horizontal="center" vertical="top" wrapText="1"/>
    </xf>
    <xf numFmtId="9" fontId="2" fillId="6" borderId="1" xfId="1" applyFont="1" applyFill="1" applyBorder="1" applyAlignment="1">
      <alignment vertical="top" wrapText="1"/>
    </xf>
    <xf numFmtId="0" fontId="0" fillId="7" borderId="0" xfId="0" applyFill="1"/>
    <xf numFmtId="0" fontId="0" fillId="8" borderId="0" xfId="0" applyFill="1"/>
    <xf numFmtId="0" fontId="0" fillId="8" borderId="0" xfId="0" applyFill="1" applyAlignment="1">
      <alignment horizontal="left"/>
    </xf>
    <xf numFmtId="0" fontId="7" fillId="8" borderId="0" xfId="0" applyFont="1" applyFill="1" applyAlignment="1">
      <alignment horizontal="left"/>
    </xf>
    <xf numFmtId="0" fontId="8" fillId="8" borderId="0" xfId="0" applyFont="1" applyFill="1" applyAlignment="1">
      <alignment horizontal="left"/>
    </xf>
    <xf numFmtId="10" fontId="0" fillId="0" borderId="0" xfId="0" applyNumberFormat="1"/>
    <xf numFmtId="10" fontId="2" fillId="3" borderId="1" xfId="0" applyNumberFormat="1" applyFont="1" applyFill="1" applyBorder="1" applyAlignment="1">
      <alignment horizontal="center" vertical="top" wrapText="1"/>
    </xf>
    <xf numFmtId="10" fontId="3" fillId="0" borderId="1" xfId="0" applyNumberFormat="1" applyFont="1" applyBorder="1" applyAlignment="1">
      <alignment vertical="top"/>
    </xf>
    <xf numFmtId="10" fontId="3" fillId="0" borderId="0" xfId="0" applyNumberFormat="1" applyFont="1"/>
    <xf numFmtId="9" fontId="0" fillId="0" borderId="1" xfId="1" applyFont="1" applyBorder="1"/>
    <xf numFmtId="0" fontId="0" fillId="9" borderId="0" xfId="0" applyFill="1"/>
    <xf numFmtId="0" fontId="0" fillId="9" borderId="0" xfId="0" applyFill="1" applyAlignment="1">
      <alignment horizontal="left"/>
    </xf>
    <xf numFmtId="0" fontId="7" fillId="9" borderId="0" xfId="0" applyFont="1" applyFill="1" applyAlignment="1">
      <alignment horizontal="left"/>
    </xf>
    <xf numFmtId="0" fontId="8" fillId="9" borderId="0" xfId="0" applyFont="1" applyFill="1" applyAlignment="1">
      <alignment horizontal="left"/>
    </xf>
    <xf numFmtId="10" fontId="2" fillId="5" borderId="1" xfId="0" applyNumberFormat="1" applyFont="1" applyFill="1" applyBorder="1" applyAlignment="1">
      <alignment horizontal="center" vertical="top" wrapText="1"/>
    </xf>
    <xf numFmtId="10" fontId="2" fillId="6" borderId="1" xfId="0" applyNumberFormat="1" applyFont="1" applyFill="1" applyBorder="1" applyAlignment="1">
      <alignment vertical="top" wrapText="1"/>
    </xf>
    <xf numFmtId="10" fontId="0" fillId="0" borderId="0" xfId="0" pivotButton="1" applyNumberFormat="1"/>
    <xf numFmtId="10" fontId="0" fillId="0" borderId="0" xfId="1" applyNumberFormat="1" applyFont="1"/>
    <xf numFmtId="10" fontId="0" fillId="0" borderId="0" xfId="0" applyNumberFormat="1" applyAlignment="1">
      <alignment horizontal="left"/>
    </xf>
    <xf numFmtId="0" fontId="4" fillId="5" borderId="2" xfId="0" applyFont="1" applyFill="1" applyBorder="1" applyAlignment="1">
      <alignment horizontal="center" vertical="top" wrapText="1"/>
    </xf>
  </cellXfs>
  <cellStyles count="2">
    <cellStyle name="Normal" xfId="0" builtinId="0"/>
    <cellStyle name="Percent" xfId="1" builtinId="5"/>
  </cellStyles>
  <dxfs count="133">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3" formatCode="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Roboto"/>
        <scheme val="none"/>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Roboto"/>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Roboto"/>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4"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Roboto"/>
        <scheme val="none"/>
      </font>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auto="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14" formatCode="0.00%"/>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14" formatCode="0.00%"/>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14" formatCode="0.00%"/>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scheme val="none"/>
      </font>
      <fill>
        <patternFill patternType="solid">
          <fgColor indexed="64"/>
          <bgColor rgb="FFFFFF00"/>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3DCF3D"/>
      <color rgb="FF009900"/>
      <color rgb="FF006000"/>
      <color rgb="FF57FF57"/>
      <color rgb="FF33CC33"/>
      <color rgb="FF99FF66"/>
      <color rgb="FF00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[Swaccha Sarvekshan (District Level).xlsx]1.SR TS!PivotTable1</c:name>
    <c:fmtId val="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STATE</a:t>
            </a:r>
            <a:r>
              <a:rPr lang="en-US" sz="1200" b="1" baseline="0">
                <a:solidFill>
                  <a:sysClr val="windowText" lastClr="000000"/>
                </a:solidFill>
              </a:rPr>
              <a:t> RANK FOR DISTRICT BASED ON TOTAL SCORE</a:t>
            </a:r>
            <a:endParaRPr lang="en-US" sz="1200" b="1">
              <a:solidFill>
                <a:sysClr val="windowText" lastClr="000000"/>
              </a:solidFill>
            </a:endParaRPr>
          </a:p>
        </c:rich>
      </c:tx>
      <c:layout>
        <c:manualLayout>
          <c:xMode val="edge"/>
          <c:yMode val="edge"/>
          <c:x val="0.10789540196364343"/>
          <c:y val="2.4132733836531448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78040244969378"/>
          <c:y val="0.17592592592592593"/>
          <c:w val="0.73246916010498686"/>
          <c:h val="0.45292869641294836"/>
        </c:manualLayout>
      </c:layout>
      <c:barChart>
        <c:barDir val="col"/>
        <c:grouping val="clustered"/>
        <c:varyColors val="0"/>
        <c:ser>
          <c:idx val="0"/>
          <c:order val="0"/>
          <c:tx>
            <c:strRef>
              <c:f>'1.SR TS'!$B$3</c:f>
              <c:strCache>
                <c:ptCount val="1"/>
                <c:pt idx="0">
                  <c:v>SR 20</c:v>
                </c:pt>
              </c:strCache>
            </c:strRef>
          </c:tx>
          <c:spPr>
            <a:solidFill>
              <a:schemeClr val="accent5">
                <a:shade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TS'!$B$4:$B$39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ser>
          <c:idx val="1"/>
          <c:order val="1"/>
          <c:tx>
            <c:strRef>
              <c:f>'1.SR TS'!$C$3</c:f>
              <c:strCache>
                <c:ptCount val="1"/>
                <c:pt idx="0">
                  <c:v>SR 21</c:v>
                </c:pt>
              </c:strCache>
            </c:strRef>
          </c:tx>
          <c:spPr>
            <a:solidFill>
              <a:schemeClr val="accent5"/>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TS'!$C$4:$C$39</c:f>
              <c:numCache>
                <c:formatCode>General</c:formatCode>
                <c:ptCount val="35"/>
                <c:pt idx="0">
                  <c:v>16</c:v>
                </c:pt>
                <c:pt idx="1">
                  <c:v>33</c:v>
                </c:pt>
                <c:pt idx="2">
                  <c:v>15</c:v>
                </c:pt>
                <c:pt idx="3">
                  <c:v>17</c:v>
                </c:pt>
                <c:pt idx="4">
                  <c:v>27</c:v>
                </c:pt>
                <c:pt idx="5">
                  <c:v>31</c:v>
                </c:pt>
                <c:pt idx="6">
                  <c:v>24</c:v>
                </c:pt>
                <c:pt idx="7">
                  <c:v>11</c:v>
                </c:pt>
                <c:pt idx="8">
                  <c:v>3</c:v>
                </c:pt>
                <c:pt idx="9">
                  <c:v>32</c:v>
                </c:pt>
                <c:pt idx="10">
                  <c:v>34</c:v>
                </c:pt>
                <c:pt idx="11">
                  <c:v>12</c:v>
                </c:pt>
                <c:pt idx="12">
                  <c:v>20</c:v>
                </c:pt>
                <c:pt idx="13">
                  <c:v>23</c:v>
                </c:pt>
                <c:pt idx="14">
                  <c:v>5</c:v>
                </c:pt>
                <c:pt idx="15">
                  <c:v>28</c:v>
                </c:pt>
                <c:pt idx="16">
                  <c:v>14</c:v>
                </c:pt>
                <c:pt idx="17">
                  <c:v>6</c:v>
                </c:pt>
                <c:pt idx="18">
                  <c:v>30</c:v>
                </c:pt>
                <c:pt idx="19">
                  <c:v>25</c:v>
                </c:pt>
                <c:pt idx="20">
                  <c:v>13</c:v>
                </c:pt>
                <c:pt idx="21">
                  <c:v>29</c:v>
                </c:pt>
                <c:pt idx="22">
                  <c:v>35</c:v>
                </c:pt>
                <c:pt idx="23">
                  <c:v>10</c:v>
                </c:pt>
                <c:pt idx="24">
                  <c:v>1</c:v>
                </c:pt>
                <c:pt idx="25">
                  <c:v>8</c:v>
                </c:pt>
                <c:pt idx="26">
                  <c:v>21</c:v>
                </c:pt>
                <c:pt idx="27">
                  <c:v>7</c:v>
                </c:pt>
                <c:pt idx="28">
                  <c:v>4</c:v>
                </c:pt>
                <c:pt idx="29">
                  <c:v>19</c:v>
                </c:pt>
                <c:pt idx="30">
                  <c:v>9</c:v>
                </c:pt>
                <c:pt idx="31">
                  <c:v>2</c:v>
                </c:pt>
                <c:pt idx="32">
                  <c:v>18</c:v>
                </c:pt>
                <c:pt idx="33">
                  <c:v>22</c:v>
                </c:pt>
                <c:pt idx="34">
                  <c:v>26</c:v>
                </c:pt>
              </c:numCache>
            </c:numRef>
          </c:val>
        </c:ser>
        <c:ser>
          <c:idx val="2"/>
          <c:order val="2"/>
          <c:tx>
            <c:strRef>
              <c:f>'1.SR TS'!$D$3</c:f>
              <c:strCache>
                <c:ptCount val="1"/>
                <c:pt idx="0">
                  <c:v>SR 22</c:v>
                </c:pt>
              </c:strCache>
            </c:strRef>
          </c:tx>
          <c:spPr>
            <a:solidFill>
              <a:schemeClr val="accent5">
                <a:tint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TS'!$D$4:$D$39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dLbls>
          <c:dLblPos val="outEnd"/>
          <c:showLegendKey val="0"/>
          <c:showVal val="1"/>
          <c:showCatName val="0"/>
          <c:showSerName val="0"/>
          <c:showPercent val="0"/>
          <c:showBubbleSize val="0"/>
        </c:dLbls>
        <c:gapWidth val="219"/>
        <c:overlap val="-27"/>
        <c:axId val="308364616"/>
        <c:axId val="304987304"/>
      </c:barChart>
      <c:catAx>
        <c:axId val="308364616"/>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4987304"/>
        <c:crosses val="autoZero"/>
        <c:auto val="1"/>
        <c:lblAlgn val="ctr"/>
        <c:lblOffset val="100"/>
        <c:noMultiLvlLbl val="0"/>
      </c:catAx>
      <c:valAx>
        <c:axId val="30498730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State</a:t>
                </a:r>
                <a:r>
                  <a:rPr lang="en-US" b="1" baseline="0">
                    <a:solidFill>
                      <a:sysClr val="windowText" lastClr="000000"/>
                    </a:solidFill>
                  </a:rPr>
                  <a:t> Rank</a:t>
                </a:r>
                <a:endParaRPr lang="en-US" b="1">
                  <a:solidFill>
                    <a:sysClr val="windowText" lastClr="000000"/>
                  </a:solidFill>
                </a:endParaRPr>
              </a:p>
            </c:rich>
          </c:tx>
          <c:layout>
            <c:manualLayout>
              <c:xMode val="edge"/>
              <c:yMode val="edge"/>
              <c:x val="7.5188101487314082E-3"/>
              <c:y val="0.29280694079906677"/>
            </c:manualLayout>
          </c:layout>
          <c:overlay val="0"/>
          <c:spPr>
            <a:solidFill>
              <a:schemeClr val="accent1">
                <a:lumMod val="20000"/>
                <a:lumOff val="80000"/>
              </a:schemeClr>
            </a:solidFill>
            <a:ln>
              <a:solidFill>
                <a:schemeClr val="tx1">
                  <a:lumMod val="95000"/>
                  <a:lumOff val="5000"/>
                </a:schemeClr>
              </a:solid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08364616"/>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Level).xlsx]10.Ind Comp Scores!PivotTable1</c:name>
    <c:fmtId val="0"/>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INDIVIDUAL</a:t>
            </a:r>
            <a:r>
              <a:rPr lang="en-US" sz="1100" b="1" baseline="0">
                <a:solidFill>
                  <a:sysClr val="windowText" lastClr="000000"/>
                </a:solidFill>
              </a:rPr>
              <a:t> COMPONENT SCORES 21</a:t>
            </a:r>
            <a:endParaRPr lang="en-US" sz="1100" b="1">
              <a:solidFill>
                <a:sysClr val="windowText" lastClr="000000"/>
              </a:solidFill>
            </a:endParaRPr>
          </a:p>
        </c:rich>
      </c:tx>
      <c:layout>
        <c:manualLayout>
          <c:xMode val="edge"/>
          <c:yMode val="edge"/>
          <c:x val="7.3620281032946003E-2"/>
          <c:y val="2.7491404683991097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000"/>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009900"/>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3DCF3D">
              <a:alpha val="95000"/>
            </a:srgbClr>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'10.Ind Comp Scores'!$B$3</c:f>
              <c:strCache>
                <c:ptCount val="1"/>
                <c:pt idx="0">
                  <c:v>SLP% 21</c:v>
                </c:pt>
              </c:strCache>
            </c:strRef>
          </c:tx>
          <c:spPr>
            <a:solidFill>
              <a:srgbClr val="006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Scores'!$B$4:$B$39</c:f>
              <c:numCache>
                <c:formatCode>0.00%</c:formatCode>
                <c:ptCount val="35"/>
                <c:pt idx="0">
                  <c:v>0.63963750000000008</c:v>
                </c:pt>
                <c:pt idx="1">
                  <c:v>0.53884166666666666</c:v>
                </c:pt>
                <c:pt idx="2">
                  <c:v>0.64307500000000006</c:v>
                </c:pt>
                <c:pt idx="3">
                  <c:v>0.6250958333333333</c:v>
                </c:pt>
                <c:pt idx="4">
                  <c:v>0.56424583333333334</c:v>
                </c:pt>
                <c:pt idx="5">
                  <c:v>0.51546666666666663</c:v>
                </c:pt>
                <c:pt idx="6">
                  <c:v>0.58652500000000007</c:v>
                </c:pt>
                <c:pt idx="7">
                  <c:v>0.65792083333333329</c:v>
                </c:pt>
                <c:pt idx="8">
                  <c:v>0.71981249999999997</c:v>
                </c:pt>
                <c:pt idx="9">
                  <c:v>0.50768750000000007</c:v>
                </c:pt>
                <c:pt idx="10">
                  <c:v>0.50313750000000002</c:v>
                </c:pt>
                <c:pt idx="11">
                  <c:v>0.63292916666666665</c:v>
                </c:pt>
                <c:pt idx="12">
                  <c:v>0.61585833333333329</c:v>
                </c:pt>
                <c:pt idx="13">
                  <c:v>0.5909833333333333</c:v>
                </c:pt>
                <c:pt idx="14">
                  <c:v>0.73077499999999995</c:v>
                </c:pt>
                <c:pt idx="15">
                  <c:v>0.51402500000000007</c:v>
                </c:pt>
                <c:pt idx="16">
                  <c:v>0.70514166666666667</c:v>
                </c:pt>
                <c:pt idx="17">
                  <c:v>0.71437916666666668</c:v>
                </c:pt>
                <c:pt idx="18">
                  <c:v>0.50749583333333337</c:v>
                </c:pt>
                <c:pt idx="19">
                  <c:v>0.60726250000000004</c:v>
                </c:pt>
                <c:pt idx="20">
                  <c:v>0.67630416666666671</c:v>
                </c:pt>
                <c:pt idx="21">
                  <c:v>0.52288750000000006</c:v>
                </c:pt>
                <c:pt idx="22">
                  <c:v>0.51090416666666671</c:v>
                </c:pt>
                <c:pt idx="23">
                  <c:v>0.61644583333333336</c:v>
                </c:pt>
                <c:pt idx="24">
                  <c:v>0.78230833333333327</c:v>
                </c:pt>
                <c:pt idx="25">
                  <c:v>0.6878833333333334</c:v>
                </c:pt>
                <c:pt idx="26">
                  <c:v>0.64452083333333332</c:v>
                </c:pt>
                <c:pt idx="27">
                  <c:v>0.71357083333333327</c:v>
                </c:pt>
                <c:pt idx="28">
                  <c:v>0.70166666666666666</c:v>
                </c:pt>
                <c:pt idx="29">
                  <c:v>0.64878333333333327</c:v>
                </c:pt>
                <c:pt idx="30">
                  <c:v>0.7053666666666667</c:v>
                </c:pt>
                <c:pt idx="31">
                  <c:v>0.74927500000000002</c:v>
                </c:pt>
                <c:pt idx="32">
                  <c:v>0.657725</c:v>
                </c:pt>
                <c:pt idx="33">
                  <c:v>0.62012083333333334</c:v>
                </c:pt>
                <c:pt idx="34">
                  <c:v>0.56966666666666665</c:v>
                </c:pt>
              </c:numCache>
            </c:numRef>
          </c:val>
        </c:ser>
        <c:ser>
          <c:idx val="1"/>
          <c:order val="1"/>
          <c:tx>
            <c:strRef>
              <c:f>'10.Ind Comp Scores'!$C$3</c:f>
              <c:strCache>
                <c:ptCount val="1"/>
                <c:pt idx="0">
                  <c:v>CV% 21</c:v>
                </c:pt>
              </c:strCache>
            </c:strRef>
          </c:tx>
          <c:spPr>
            <a:solidFill>
              <a:srgbClr val="009900"/>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Scores'!$C$4:$C$39</c:f>
              <c:numCache>
                <c:formatCode>0.00%</c:formatCode>
                <c:ptCount val="35"/>
                <c:pt idx="0">
                  <c:v>0.66634444444444452</c:v>
                </c:pt>
                <c:pt idx="1">
                  <c:v>0.48518888888888889</c:v>
                </c:pt>
                <c:pt idx="2">
                  <c:v>0.66560555555555556</c:v>
                </c:pt>
                <c:pt idx="3">
                  <c:v>0.62374444444444443</c:v>
                </c:pt>
                <c:pt idx="4">
                  <c:v>0.58825555555555553</c:v>
                </c:pt>
                <c:pt idx="5">
                  <c:v>0.55433888888888883</c:v>
                </c:pt>
                <c:pt idx="6">
                  <c:v>0.60412222222222223</c:v>
                </c:pt>
                <c:pt idx="7">
                  <c:v>0.63186666666666658</c:v>
                </c:pt>
                <c:pt idx="8">
                  <c:v>0.71946111111111111</c:v>
                </c:pt>
                <c:pt idx="9">
                  <c:v>0.46347222222222223</c:v>
                </c:pt>
                <c:pt idx="10">
                  <c:v>0.55904999999999994</c:v>
                </c:pt>
                <c:pt idx="11">
                  <c:v>0.69223222222222225</c:v>
                </c:pt>
                <c:pt idx="12">
                  <c:v>0.64253333333333329</c:v>
                </c:pt>
                <c:pt idx="13">
                  <c:v>0.56098888888888887</c:v>
                </c:pt>
                <c:pt idx="14">
                  <c:v>0.72124444444444447</c:v>
                </c:pt>
                <c:pt idx="15">
                  <c:v>0.53839999999999999</c:v>
                </c:pt>
                <c:pt idx="16">
                  <c:v>0.70899444444444448</c:v>
                </c:pt>
                <c:pt idx="17">
                  <c:v>0.64549444444444448</c:v>
                </c:pt>
                <c:pt idx="18">
                  <c:v>0.56029444444444443</c:v>
                </c:pt>
                <c:pt idx="19">
                  <c:v>0.60404999999999998</c:v>
                </c:pt>
                <c:pt idx="20">
                  <c:v>0.63099444444444441</c:v>
                </c:pt>
                <c:pt idx="21">
                  <c:v>0.60796666666666666</c:v>
                </c:pt>
                <c:pt idx="22">
                  <c:v>0.56791111111111114</c:v>
                </c:pt>
                <c:pt idx="23">
                  <c:v>0.68047777777777774</c:v>
                </c:pt>
                <c:pt idx="24">
                  <c:v>0.76931666666666665</c:v>
                </c:pt>
                <c:pt idx="25">
                  <c:v>0.69564444444444451</c:v>
                </c:pt>
                <c:pt idx="26">
                  <c:v>0.64736111111111116</c:v>
                </c:pt>
                <c:pt idx="27">
                  <c:v>0.69944444444444442</c:v>
                </c:pt>
                <c:pt idx="28">
                  <c:v>0.70492777777777771</c:v>
                </c:pt>
                <c:pt idx="29">
                  <c:v>0.64781111111111112</c:v>
                </c:pt>
                <c:pt idx="30">
                  <c:v>0.6922611111111111</c:v>
                </c:pt>
                <c:pt idx="31">
                  <c:v>0.75403333333333333</c:v>
                </c:pt>
                <c:pt idx="32">
                  <c:v>0.67293333333333327</c:v>
                </c:pt>
                <c:pt idx="33">
                  <c:v>0.6340055555555556</c:v>
                </c:pt>
                <c:pt idx="34">
                  <c:v>0.61291111111111107</c:v>
                </c:pt>
              </c:numCache>
            </c:numRef>
          </c:val>
        </c:ser>
        <c:ser>
          <c:idx val="2"/>
          <c:order val="2"/>
          <c:tx>
            <c:strRef>
              <c:f>'10.Ind Comp Scores'!$D$3</c:f>
              <c:strCache>
                <c:ptCount val="1"/>
                <c:pt idx="0">
                  <c:v>Cert% 21</c:v>
                </c:pt>
              </c:strCache>
            </c:strRef>
          </c:tx>
          <c:spPr>
            <a:solidFill>
              <a:srgbClr val="3DCF3D">
                <a:alpha val="95000"/>
              </a:srgb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Scores'!$D$4:$D$39</c:f>
              <c:numCache>
                <c:formatCode>0.00%</c:formatCode>
                <c:ptCount val="35"/>
                <c:pt idx="0">
                  <c:v>0.2951388888888889</c:v>
                </c:pt>
                <c:pt idx="1">
                  <c:v>0.21428333333333333</c:v>
                </c:pt>
                <c:pt idx="2">
                  <c:v>0.2925888888888889</c:v>
                </c:pt>
                <c:pt idx="3">
                  <c:v>0.34567777777777781</c:v>
                </c:pt>
                <c:pt idx="4">
                  <c:v>0.22222222222222221</c:v>
                </c:pt>
                <c:pt idx="5">
                  <c:v>0.21428333333333333</c:v>
                </c:pt>
                <c:pt idx="6">
                  <c:v>0.24358888888888888</c:v>
                </c:pt>
                <c:pt idx="7">
                  <c:v>0.35416666666666669</c:v>
                </c:pt>
                <c:pt idx="8">
                  <c:v>0.41111111111111109</c:v>
                </c:pt>
                <c:pt idx="9">
                  <c:v>0.28703333333333331</c:v>
                </c:pt>
                <c:pt idx="10">
                  <c:v>0.18253888888888889</c:v>
                </c:pt>
                <c:pt idx="11">
                  <c:v>0.32222222222222224</c:v>
                </c:pt>
                <c:pt idx="12">
                  <c:v>0.29531666666666667</c:v>
                </c:pt>
                <c:pt idx="13">
                  <c:v>0.31944444444444442</c:v>
                </c:pt>
                <c:pt idx="14">
                  <c:v>0.31111111111111112</c:v>
                </c:pt>
                <c:pt idx="15">
                  <c:v>0.26666666666666666</c:v>
                </c:pt>
                <c:pt idx="16">
                  <c:v>0.16666666666666666</c:v>
                </c:pt>
                <c:pt idx="17">
                  <c:v>0.39153333333333334</c:v>
                </c:pt>
                <c:pt idx="18">
                  <c:v>0.22222222222222221</c:v>
                </c:pt>
                <c:pt idx="19">
                  <c:v>0.2</c:v>
                </c:pt>
                <c:pt idx="20">
                  <c:v>0.30391666666666667</c:v>
                </c:pt>
                <c:pt idx="21">
                  <c:v>0.16111111111111112</c:v>
                </c:pt>
                <c:pt idx="22">
                  <c:v>0.1388888888888889</c:v>
                </c:pt>
                <c:pt idx="23">
                  <c:v>0.36419444444444443</c:v>
                </c:pt>
                <c:pt idx="24">
                  <c:v>0.41319444444444442</c:v>
                </c:pt>
                <c:pt idx="25">
                  <c:v>0.33986666666666665</c:v>
                </c:pt>
                <c:pt idx="26">
                  <c:v>0.24073888888888889</c:v>
                </c:pt>
                <c:pt idx="27">
                  <c:v>0.30807777777777778</c:v>
                </c:pt>
                <c:pt idx="28">
                  <c:v>0.375</c:v>
                </c:pt>
                <c:pt idx="29">
                  <c:v>0.25</c:v>
                </c:pt>
                <c:pt idx="30">
                  <c:v>0.30341666666666667</c:v>
                </c:pt>
                <c:pt idx="31">
                  <c:v>0.4259222222222222</c:v>
                </c:pt>
                <c:pt idx="32">
                  <c:v>0.2388888888888889</c:v>
                </c:pt>
                <c:pt idx="33">
                  <c:v>0.23147777777777778</c:v>
                </c:pt>
                <c:pt idx="34">
                  <c:v>0.20833333333333334</c:v>
                </c:pt>
              </c:numCache>
            </c:numRef>
          </c:val>
        </c:ser>
        <c:dLbls>
          <c:showLegendKey val="0"/>
          <c:showVal val="1"/>
          <c:showCatName val="0"/>
          <c:showSerName val="0"/>
          <c:showPercent val="0"/>
          <c:showBubbleSize val="0"/>
        </c:dLbls>
        <c:gapWidth val="219"/>
        <c:overlap val="100"/>
        <c:axId val="311440592"/>
        <c:axId val="311444904"/>
      </c:barChart>
      <c:catAx>
        <c:axId val="311440592"/>
        <c:scaling>
          <c:orientation val="minMax"/>
        </c:scaling>
        <c:delete val="0"/>
        <c:axPos val="b"/>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4904"/>
        <c:crosses val="autoZero"/>
        <c:auto val="1"/>
        <c:lblAlgn val="ctr"/>
        <c:lblOffset val="100"/>
        <c:noMultiLvlLbl val="0"/>
      </c:catAx>
      <c:valAx>
        <c:axId val="311444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0592"/>
        <c:crosses val="autoZero"/>
        <c:crossBetween val="between"/>
      </c:valAx>
      <c:spPr>
        <a:noFill/>
        <a:ln>
          <a:solidFill>
            <a:schemeClr val="accent6">
              <a:lumMod val="50000"/>
            </a:schemeClr>
          </a:solidFill>
        </a:ln>
        <a:effectLst/>
      </c:spPr>
    </c:plotArea>
    <c:legend>
      <c:legendPos val="r"/>
      <c:layout>
        <c:manualLayout>
          <c:xMode val="edge"/>
          <c:yMode val="edge"/>
          <c:x val="0.89479657765783971"/>
          <c:y val="0.26060088974431445"/>
          <c:w val="8.5668594304037837E-2"/>
          <c:h val="0.17928409835247311"/>
        </c:manualLayout>
      </c:layout>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alpha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Level).xlsx]10.Ind Comp Scores!PivotTable2</c:name>
    <c:fmtId val="0"/>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INDIVIDUAL</a:t>
            </a:r>
            <a:r>
              <a:rPr lang="en-US" sz="1100" b="1" baseline="0">
                <a:solidFill>
                  <a:sysClr val="windowText" lastClr="000000"/>
                </a:solidFill>
              </a:rPr>
              <a:t> COMPONENT SCORES 22</a:t>
            </a:r>
            <a:endParaRPr lang="en-US" sz="1100" b="1">
              <a:solidFill>
                <a:sysClr val="windowText" lastClr="000000"/>
              </a:solidFill>
            </a:endParaRPr>
          </a:p>
        </c:rich>
      </c:tx>
      <c:layout>
        <c:manualLayout>
          <c:xMode val="edge"/>
          <c:yMode val="edge"/>
          <c:x val="7.3021581014986917E-2"/>
          <c:y val="2.7777694096211978E-2"/>
        </c:manualLayout>
      </c:layout>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5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lumMod val="75000"/>
              <a:alpha val="95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60000"/>
              <a:lumOff val="4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'10.Ind Comp Scores'!$B$41</c:f>
              <c:strCache>
                <c:ptCount val="1"/>
                <c:pt idx="0">
                  <c:v>SLP% 22</c:v>
                </c:pt>
              </c:strCache>
            </c:strRef>
          </c:tx>
          <c:spPr>
            <a:solidFill>
              <a:schemeClr val="accent6">
                <a:lumMod val="5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Scores'!$B$42:$B$77</c:f>
              <c:numCache>
                <c:formatCode>0.00%</c:formatCode>
                <c:ptCount val="35"/>
                <c:pt idx="0">
                  <c:v>0.63963750000000008</c:v>
                </c:pt>
                <c:pt idx="1">
                  <c:v>0.53884166666666666</c:v>
                </c:pt>
                <c:pt idx="2">
                  <c:v>0.64307500000000006</c:v>
                </c:pt>
                <c:pt idx="3">
                  <c:v>0.6250958333333333</c:v>
                </c:pt>
                <c:pt idx="4">
                  <c:v>0.56424583333333334</c:v>
                </c:pt>
                <c:pt idx="5">
                  <c:v>0.51546666666666663</c:v>
                </c:pt>
                <c:pt idx="6">
                  <c:v>0.58652500000000007</c:v>
                </c:pt>
                <c:pt idx="7">
                  <c:v>0.65792083333333329</c:v>
                </c:pt>
                <c:pt idx="8">
                  <c:v>0.71981249999999997</c:v>
                </c:pt>
                <c:pt idx="9">
                  <c:v>0.50768750000000007</c:v>
                </c:pt>
                <c:pt idx="10">
                  <c:v>0.50313750000000002</c:v>
                </c:pt>
                <c:pt idx="11">
                  <c:v>0.63292916666666665</c:v>
                </c:pt>
                <c:pt idx="12">
                  <c:v>0.61585833333333329</c:v>
                </c:pt>
                <c:pt idx="13">
                  <c:v>0.5909833333333333</c:v>
                </c:pt>
                <c:pt idx="14">
                  <c:v>0.73077499999999995</c:v>
                </c:pt>
                <c:pt idx="15">
                  <c:v>0.51402500000000007</c:v>
                </c:pt>
                <c:pt idx="16">
                  <c:v>0.70514166666666667</c:v>
                </c:pt>
                <c:pt idx="17">
                  <c:v>0.71437916666666668</c:v>
                </c:pt>
                <c:pt idx="18">
                  <c:v>0.50749583333333337</c:v>
                </c:pt>
                <c:pt idx="19">
                  <c:v>0.60726250000000004</c:v>
                </c:pt>
                <c:pt idx="20">
                  <c:v>0.67630416666666671</c:v>
                </c:pt>
                <c:pt idx="21">
                  <c:v>0.52288750000000006</c:v>
                </c:pt>
                <c:pt idx="22">
                  <c:v>0.51090416666666671</c:v>
                </c:pt>
                <c:pt idx="23">
                  <c:v>0.61644583333333336</c:v>
                </c:pt>
                <c:pt idx="24">
                  <c:v>0.78230833333333327</c:v>
                </c:pt>
                <c:pt idx="25">
                  <c:v>0.6878833333333334</c:v>
                </c:pt>
                <c:pt idx="26">
                  <c:v>0.64452083333333332</c:v>
                </c:pt>
                <c:pt idx="27">
                  <c:v>0.71357083333333327</c:v>
                </c:pt>
                <c:pt idx="28">
                  <c:v>0.70166666666666666</c:v>
                </c:pt>
                <c:pt idx="29">
                  <c:v>0.64878333333333327</c:v>
                </c:pt>
                <c:pt idx="30">
                  <c:v>0.7053666666666667</c:v>
                </c:pt>
                <c:pt idx="31">
                  <c:v>0.74927500000000002</c:v>
                </c:pt>
                <c:pt idx="32">
                  <c:v>0.657725</c:v>
                </c:pt>
                <c:pt idx="33">
                  <c:v>0.62012083333333334</c:v>
                </c:pt>
                <c:pt idx="34">
                  <c:v>0.56966666666666665</c:v>
                </c:pt>
              </c:numCache>
            </c:numRef>
          </c:val>
        </c:ser>
        <c:ser>
          <c:idx val="1"/>
          <c:order val="1"/>
          <c:tx>
            <c:strRef>
              <c:f>'10.Ind Comp Scores'!$C$41</c:f>
              <c:strCache>
                <c:ptCount val="1"/>
                <c:pt idx="0">
                  <c:v> CV % 22</c:v>
                </c:pt>
              </c:strCache>
            </c:strRef>
          </c:tx>
          <c:spPr>
            <a:solidFill>
              <a:schemeClr val="accent6">
                <a:lumMod val="75000"/>
                <a:alpha val="9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Scores'!$C$42:$C$77</c:f>
              <c:numCache>
                <c:formatCode>0.00%</c:formatCode>
                <c:ptCount val="35"/>
                <c:pt idx="0">
                  <c:v>0.66634444444444452</c:v>
                </c:pt>
                <c:pt idx="1">
                  <c:v>0.48518888888888889</c:v>
                </c:pt>
                <c:pt idx="2">
                  <c:v>0.66560555555555556</c:v>
                </c:pt>
                <c:pt idx="3">
                  <c:v>0.62374444444444443</c:v>
                </c:pt>
                <c:pt idx="4">
                  <c:v>0.58825555555555553</c:v>
                </c:pt>
                <c:pt idx="5">
                  <c:v>0.55433888888888883</c:v>
                </c:pt>
                <c:pt idx="6">
                  <c:v>0.60412222222222223</c:v>
                </c:pt>
                <c:pt idx="7">
                  <c:v>0.63186666666666658</c:v>
                </c:pt>
                <c:pt idx="8">
                  <c:v>0.71946111111111111</c:v>
                </c:pt>
                <c:pt idx="9">
                  <c:v>0.46347222222222223</c:v>
                </c:pt>
                <c:pt idx="10">
                  <c:v>0.55904999999999994</c:v>
                </c:pt>
                <c:pt idx="11">
                  <c:v>0.69223222222222225</c:v>
                </c:pt>
                <c:pt idx="12">
                  <c:v>0.64253333333333329</c:v>
                </c:pt>
                <c:pt idx="13">
                  <c:v>0.56098888888888887</c:v>
                </c:pt>
                <c:pt idx="14">
                  <c:v>0.72124444444444447</c:v>
                </c:pt>
                <c:pt idx="15">
                  <c:v>0.53839999999999999</c:v>
                </c:pt>
                <c:pt idx="16">
                  <c:v>0.70899444444444448</c:v>
                </c:pt>
                <c:pt idx="17">
                  <c:v>0.64549444444444448</c:v>
                </c:pt>
                <c:pt idx="18">
                  <c:v>0.56029444444444443</c:v>
                </c:pt>
                <c:pt idx="19">
                  <c:v>0.60404999999999998</c:v>
                </c:pt>
                <c:pt idx="20">
                  <c:v>0.63099444444444441</c:v>
                </c:pt>
                <c:pt idx="21">
                  <c:v>0.60796666666666666</c:v>
                </c:pt>
                <c:pt idx="22">
                  <c:v>0.56791111111111114</c:v>
                </c:pt>
                <c:pt idx="23">
                  <c:v>0.68047777777777774</c:v>
                </c:pt>
                <c:pt idx="24">
                  <c:v>0.76931666666666665</c:v>
                </c:pt>
                <c:pt idx="25">
                  <c:v>0.69564444444444451</c:v>
                </c:pt>
                <c:pt idx="26">
                  <c:v>0.64736111111111116</c:v>
                </c:pt>
                <c:pt idx="27">
                  <c:v>0.69944444444444442</c:v>
                </c:pt>
                <c:pt idx="28">
                  <c:v>0.70492777777777771</c:v>
                </c:pt>
                <c:pt idx="29">
                  <c:v>0.64781111111111112</c:v>
                </c:pt>
                <c:pt idx="30">
                  <c:v>0.6922611111111111</c:v>
                </c:pt>
                <c:pt idx="31">
                  <c:v>0.75403333333333333</c:v>
                </c:pt>
                <c:pt idx="32">
                  <c:v>0.67293333333333327</c:v>
                </c:pt>
                <c:pt idx="33">
                  <c:v>0.6340055555555556</c:v>
                </c:pt>
                <c:pt idx="34">
                  <c:v>0.61291111111111107</c:v>
                </c:pt>
              </c:numCache>
            </c:numRef>
          </c:val>
        </c:ser>
        <c:ser>
          <c:idx val="2"/>
          <c:order val="2"/>
          <c:tx>
            <c:strRef>
              <c:f>'10.Ind Comp Scores'!$D$41</c:f>
              <c:strCache>
                <c:ptCount val="1"/>
                <c:pt idx="0">
                  <c:v> Cert. % 22</c:v>
                </c:pt>
              </c:strCache>
            </c:strRef>
          </c:tx>
          <c:spPr>
            <a:solidFill>
              <a:schemeClr val="accent6">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Scores'!$D$42:$D$77</c:f>
              <c:numCache>
                <c:formatCode>0.00%</c:formatCode>
                <c:ptCount val="35"/>
                <c:pt idx="0">
                  <c:v>0.2951388888888889</c:v>
                </c:pt>
                <c:pt idx="1">
                  <c:v>0.21428333333333333</c:v>
                </c:pt>
                <c:pt idx="2">
                  <c:v>0.2925888888888889</c:v>
                </c:pt>
                <c:pt idx="3">
                  <c:v>0.34567777777777781</c:v>
                </c:pt>
                <c:pt idx="4">
                  <c:v>0.22222222222222221</c:v>
                </c:pt>
                <c:pt idx="5">
                  <c:v>0.21428333333333333</c:v>
                </c:pt>
                <c:pt idx="6">
                  <c:v>0.24358888888888888</c:v>
                </c:pt>
                <c:pt idx="7">
                  <c:v>0.35416666666666669</c:v>
                </c:pt>
                <c:pt idx="8">
                  <c:v>0.41111111111111109</c:v>
                </c:pt>
                <c:pt idx="9">
                  <c:v>0.28703333333333331</c:v>
                </c:pt>
                <c:pt idx="10">
                  <c:v>0.18253888888888889</c:v>
                </c:pt>
                <c:pt idx="11">
                  <c:v>0.32222222222222224</c:v>
                </c:pt>
                <c:pt idx="12">
                  <c:v>0.29531666666666667</c:v>
                </c:pt>
                <c:pt idx="13">
                  <c:v>0.31944444444444442</c:v>
                </c:pt>
                <c:pt idx="14">
                  <c:v>0.31111111111111112</c:v>
                </c:pt>
                <c:pt idx="15">
                  <c:v>0.26666666666666666</c:v>
                </c:pt>
                <c:pt idx="16">
                  <c:v>0.16666666666666666</c:v>
                </c:pt>
                <c:pt idx="17">
                  <c:v>0.39153333333333334</c:v>
                </c:pt>
                <c:pt idx="18">
                  <c:v>0.22222222222222221</c:v>
                </c:pt>
                <c:pt idx="19">
                  <c:v>0.2</c:v>
                </c:pt>
                <c:pt idx="20">
                  <c:v>0.30391666666666667</c:v>
                </c:pt>
                <c:pt idx="21">
                  <c:v>0.16111111111111112</c:v>
                </c:pt>
                <c:pt idx="22">
                  <c:v>0.1388888888888889</c:v>
                </c:pt>
                <c:pt idx="23">
                  <c:v>0.36419444444444443</c:v>
                </c:pt>
                <c:pt idx="24">
                  <c:v>0.41319444444444442</c:v>
                </c:pt>
                <c:pt idx="25">
                  <c:v>0.33986666666666665</c:v>
                </c:pt>
                <c:pt idx="26">
                  <c:v>0.24073888888888889</c:v>
                </c:pt>
                <c:pt idx="27">
                  <c:v>0.30807777777777778</c:v>
                </c:pt>
                <c:pt idx="28">
                  <c:v>0.375</c:v>
                </c:pt>
                <c:pt idx="29">
                  <c:v>0.25</c:v>
                </c:pt>
                <c:pt idx="30">
                  <c:v>0.30341666666666667</c:v>
                </c:pt>
                <c:pt idx="31">
                  <c:v>0.4259222222222222</c:v>
                </c:pt>
                <c:pt idx="32">
                  <c:v>0.2388888888888889</c:v>
                </c:pt>
                <c:pt idx="33">
                  <c:v>0.23147777777777778</c:v>
                </c:pt>
                <c:pt idx="34">
                  <c:v>0.20833333333333334</c:v>
                </c:pt>
              </c:numCache>
            </c:numRef>
          </c:val>
        </c:ser>
        <c:dLbls>
          <c:dLblPos val="ctr"/>
          <c:showLegendKey val="0"/>
          <c:showVal val="1"/>
          <c:showCatName val="0"/>
          <c:showSerName val="0"/>
          <c:showPercent val="0"/>
          <c:showBubbleSize val="0"/>
        </c:dLbls>
        <c:gapWidth val="150"/>
        <c:overlap val="100"/>
        <c:axId val="311443336"/>
        <c:axId val="311445296"/>
      </c:barChart>
      <c:catAx>
        <c:axId val="311443336"/>
        <c:scaling>
          <c:orientation val="minMax"/>
        </c:scaling>
        <c:delete val="0"/>
        <c:axPos val="b"/>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445296"/>
        <c:crosses val="autoZero"/>
        <c:auto val="1"/>
        <c:lblAlgn val="ctr"/>
        <c:lblOffset val="100"/>
        <c:noMultiLvlLbl val="0"/>
      </c:catAx>
      <c:valAx>
        <c:axId val="31144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3336"/>
        <c:crosses val="autoZero"/>
        <c:crossBetween val="between"/>
      </c:valAx>
      <c:spPr>
        <a:noFill/>
        <a:ln>
          <a:solidFill>
            <a:schemeClr val="tx1"/>
          </a:solidFill>
        </a:ln>
        <a:effectLst/>
      </c:spPr>
    </c:plotArea>
    <c:legend>
      <c:legendPos val="r"/>
      <c:layout>
        <c:manualLayout>
          <c:xMode val="edge"/>
          <c:yMode val="edge"/>
          <c:x val="0.88681723252335398"/>
          <c:y val="0.29484868331072922"/>
          <c:w val="0.11070287585019614"/>
          <c:h val="0.23437664041994752"/>
        </c:manualLayout>
      </c:layout>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[Swaccha Sarvekshan (District Level).xlsx]1.SR TS!PivotTable1</c:name>
    <c:fmtId val="1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STATE</a:t>
            </a:r>
            <a:r>
              <a:rPr lang="en-US" sz="1200" b="1" baseline="0">
                <a:solidFill>
                  <a:sysClr val="windowText" lastClr="000000"/>
                </a:solidFill>
              </a:rPr>
              <a:t> RANK FOR DISTRICT BASED ON TOTAL SCORE</a:t>
            </a:r>
            <a:endParaRPr lang="en-US" sz="1200" b="1">
              <a:solidFill>
                <a:sysClr val="windowText" lastClr="000000"/>
              </a:solidFill>
            </a:endParaRPr>
          </a:p>
        </c:rich>
      </c:tx>
      <c:layout>
        <c:manualLayout>
          <c:xMode val="edge"/>
          <c:yMode val="edge"/>
          <c:x val="0.11495007568498382"/>
          <c:y val="3.21769784487086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5"/>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78040244969378"/>
          <c:y val="0.17592592592592593"/>
          <c:w val="0.73246916010498686"/>
          <c:h val="0.45292869641294836"/>
        </c:manualLayout>
      </c:layout>
      <c:barChart>
        <c:barDir val="col"/>
        <c:grouping val="clustered"/>
        <c:varyColors val="0"/>
        <c:ser>
          <c:idx val="0"/>
          <c:order val="0"/>
          <c:tx>
            <c:strRef>
              <c:f>'1.SR TS'!$B$3</c:f>
              <c:strCache>
                <c:ptCount val="1"/>
                <c:pt idx="0">
                  <c:v>SR 20</c:v>
                </c:pt>
              </c:strCache>
            </c:strRef>
          </c:tx>
          <c:spPr>
            <a:solidFill>
              <a:schemeClr val="accent5">
                <a:shade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TS'!$B$4:$B$39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ser>
          <c:idx val="1"/>
          <c:order val="1"/>
          <c:tx>
            <c:strRef>
              <c:f>'1.SR TS'!$C$3</c:f>
              <c:strCache>
                <c:ptCount val="1"/>
                <c:pt idx="0">
                  <c:v>SR 21</c:v>
                </c:pt>
              </c:strCache>
            </c:strRef>
          </c:tx>
          <c:spPr>
            <a:solidFill>
              <a:schemeClr val="accent5"/>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TS'!$C$4:$C$39</c:f>
              <c:numCache>
                <c:formatCode>General</c:formatCode>
                <c:ptCount val="35"/>
                <c:pt idx="0">
                  <c:v>16</c:v>
                </c:pt>
                <c:pt idx="1">
                  <c:v>33</c:v>
                </c:pt>
                <c:pt idx="2">
                  <c:v>15</c:v>
                </c:pt>
                <c:pt idx="3">
                  <c:v>17</c:v>
                </c:pt>
                <c:pt idx="4">
                  <c:v>27</c:v>
                </c:pt>
                <c:pt idx="5">
                  <c:v>31</c:v>
                </c:pt>
                <c:pt idx="6">
                  <c:v>24</c:v>
                </c:pt>
                <c:pt idx="7">
                  <c:v>11</c:v>
                </c:pt>
                <c:pt idx="8">
                  <c:v>3</c:v>
                </c:pt>
                <c:pt idx="9">
                  <c:v>32</c:v>
                </c:pt>
                <c:pt idx="10">
                  <c:v>34</c:v>
                </c:pt>
                <c:pt idx="11">
                  <c:v>12</c:v>
                </c:pt>
                <c:pt idx="12">
                  <c:v>20</c:v>
                </c:pt>
                <c:pt idx="13">
                  <c:v>23</c:v>
                </c:pt>
                <c:pt idx="14">
                  <c:v>5</c:v>
                </c:pt>
                <c:pt idx="15">
                  <c:v>28</c:v>
                </c:pt>
                <c:pt idx="16">
                  <c:v>14</c:v>
                </c:pt>
                <c:pt idx="17">
                  <c:v>6</c:v>
                </c:pt>
                <c:pt idx="18">
                  <c:v>30</c:v>
                </c:pt>
                <c:pt idx="19">
                  <c:v>25</c:v>
                </c:pt>
                <c:pt idx="20">
                  <c:v>13</c:v>
                </c:pt>
                <c:pt idx="21">
                  <c:v>29</c:v>
                </c:pt>
                <c:pt idx="22">
                  <c:v>35</c:v>
                </c:pt>
                <c:pt idx="23">
                  <c:v>10</c:v>
                </c:pt>
                <c:pt idx="24">
                  <c:v>1</c:v>
                </c:pt>
                <c:pt idx="25">
                  <c:v>8</c:v>
                </c:pt>
                <c:pt idx="26">
                  <c:v>21</c:v>
                </c:pt>
                <c:pt idx="27">
                  <c:v>7</c:v>
                </c:pt>
                <c:pt idx="28">
                  <c:v>4</c:v>
                </c:pt>
                <c:pt idx="29">
                  <c:v>19</c:v>
                </c:pt>
                <c:pt idx="30">
                  <c:v>9</c:v>
                </c:pt>
                <c:pt idx="31">
                  <c:v>2</c:v>
                </c:pt>
                <c:pt idx="32">
                  <c:v>18</c:v>
                </c:pt>
                <c:pt idx="33">
                  <c:v>22</c:v>
                </c:pt>
                <c:pt idx="34">
                  <c:v>26</c:v>
                </c:pt>
              </c:numCache>
            </c:numRef>
          </c:val>
        </c:ser>
        <c:ser>
          <c:idx val="2"/>
          <c:order val="2"/>
          <c:tx>
            <c:strRef>
              <c:f>'1.SR TS'!$D$3</c:f>
              <c:strCache>
                <c:ptCount val="1"/>
                <c:pt idx="0">
                  <c:v>SR 22</c:v>
                </c:pt>
              </c:strCache>
            </c:strRef>
          </c:tx>
          <c:spPr>
            <a:solidFill>
              <a:schemeClr val="accent5">
                <a:tint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'1.SR TS'!$A$4:$A$39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'1.SR TS'!$D$4:$D$39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dLbls>
          <c:dLblPos val="outEnd"/>
          <c:showLegendKey val="0"/>
          <c:showVal val="1"/>
          <c:showCatName val="0"/>
          <c:showSerName val="0"/>
          <c:showPercent val="0"/>
          <c:showBubbleSize val="0"/>
        </c:dLbls>
        <c:gapWidth val="219"/>
        <c:overlap val="-27"/>
        <c:axId val="311446080"/>
        <c:axId val="311440200"/>
      </c:barChart>
      <c:catAx>
        <c:axId val="311446080"/>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440200"/>
        <c:crosses val="autoZero"/>
        <c:auto val="1"/>
        <c:lblAlgn val="ctr"/>
        <c:lblOffset val="100"/>
        <c:noMultiLvlLbl val="0"/>
      </c:catAx>
      <c:valAx>
        <c:axId val="3114402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State</a:t>
                </a:r>
                <a:r>
                  <a:rPr lang="en-US" b="1" baseline="0">
                    <a:solidFill>
                      <a:sysClr val="windowText" lastClr="000000"/>
                    </a:solidFill>
                  </a:rPr>
                  <a:t> Rank</a:t>
                </a:r>
                <a:endParaRPr lang="en-US" b="1">
                  <a:solidFill>
                    <a:sysClr val="windowText" lastClr="000000"/>
                  </a:solidFill>
                </a:endParaRPr>
              </a:p>
            </c:rich>
          </c:tx>
          <c:layout>
            <c:manualLayout>
              <c:xMode val="edge"/>
              <c:yMode val="edge"/>
              <c:x val="7.5188101487314082E-3"/>
              <c:y val="0.29280694079906677"/>
            </c:manualLayout>
          </c:layout>
          <c:overlay val="0"/>
          <c:spPr>
            <a:solidFill>
              <a:schemeClr val="accent1">
                <a:lumMod val="20000"/>
                <a:lumOff val="80000"/>
              </a:schemeClr>
            </a:solidFill>
            <a:ln>
              <a:solidFill>
                <a:schemeClr val="tx1">
                  <a:lumMod val="95000"/>
                  <a:lumOff val="5000"/>
                </a:schemeClr>
              </a:solid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11446080"/>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[Swaccha Sarvekshan (District Level).xlsx]2.SR (SLP+Cert)!PivotTable2</c:name>
    <c:fmtId val="1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STATE RANK FOR DISTRICT BASED ON (SLP+Cert) SCORE</a:t>
            </a:r>
            <a:endParaRPr lang="en-US" sz="1200">
              <a:solidFill>
                <a:sysClr val="windowText" lastClr="000000"/>
              </a:solidFill>
              <a:effectLst/>
            </a:endParaRPr>
          </a:p>
        </c:rich>
      </c:tx>
      <c:layout>
        <c:manualLayout>
          <c:xMode val="edge"/>
          <c:yMode val="edge"/>
          <c:x val="0.1154774550586837"/>
          <c:y val="8.2232024424792077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rgbClr val="002060"/>
            </a:solidFill>
          </a:ln>
          <a:effectLst/>
        </c:spPr>
      </c:pivotFmt>
      <c:pivotFmt>
        <c:idx val="4"/>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solidFill>
              <a:srgbClr val="002060"/>
            </a:solidFill>
          </a:ln>
          <a:effectLst/>
        </c:spPr>
      </c:pivotFmt>
      <c:pivotFmt>
        <c:idx val="7"/>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solidFill>
              <a:srgbClr val="002060"/>
            </a:solidFill>
          </a:ln>
          <a:effectLst/>
        </c:spPr>
      </c:pivotFmt>
      <c:pivotFmt>
        <c:idx val="11"/>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solidFill>
              <a:srgbClr val="002060"/>
            </a:solidFill>
          </a:ln>
          <a:effectLst/>
        </c:spPr>
      </c:pivotFmt>
      <c:pivotFmt>
        <c:idx val="15"/>
        <c:spPr>
          <a:solidFill>
            <a:schemeClr val="accent5"/>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5"/>
          </a:solidFill>
          <a:ln>
            <a:solidFill>
              <a:srgbClr val="002060"/>
            </a:solidFill>
          </a:ln>
          <a:effectLst/>
        </c:spPr>
      </c:pivotFmt>
      <c:pivotFmt>
        <c:idx val="19"/>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19073105903605"/>
          <c:y val="0.25601851851851848"/>
          <c:w val="0.74058245359275321"/>
          <c:h val="0.45933581219014291"/>
        </c:manualLayout>
      </c:layout>
      <c:barChart>
        <c:barDir val="col"/>
        <c:grouping val="clustered"/>
        <c:varyColors val="0"/>
        <c:ser>
          <c:idx val="0"/>
          <c:order val="0"/>
          <c:tx>
            <c:strRef>
              <c:f>'2.SR (SLP+Cert)'!$B$3</c:f>
              <c:strCache>
                <c:ptCount val="1"/>
                <c:pt idx="0">
                  <c:v>SR 20</c:v>
                </c:pt>
              </c:strCache>
            </c:strRef>
          </c:tx>
          <c:spPr>
            <a:solidFill>
              <a:schemeClr val="accent5">
                <a:tint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(SLP+Cert)'!$B$4:$B$39</c:f>
              <c:numCache>
                <c:formatCode>General</c:formatCode>
                <c:ptCount val="35"/>
                <c:pt idx="0">
                  <c:v>13</c:v>
                </c:pt>
                <c:pt idx="1">
                  <c:v>21</c:v>
                </c:pt>
                <c:pt idx="2">
                  <c:v>22</c:v>
                </c:pt>
                <c:pt idx="3">
                  <c:v>16</c:v>
                </c:pt>
                <c:pt idx="4">
                  <c:v>30</c:v>
                </c:pt>
                <c:pt idx="5">
                  <c:v>34</c:v>
                </c:pt>
                <c:pt idx="6">
                  <c:v>24</c:v>
                </c:pt>
                <c:pt idx="7">
                  <c:v>8</c:v>
                </c:pt>
                <c:pt idx="8">
                  <c:v>4</c:v>
                </c:pt>
                <c:pt idx="9">
                  <c:v>35</c:v>
                </c:pt>
                <c:pt idx="10">
                  <c:v>31</c:v>
                </c:pt>
                <c:pt idx="11">
                  <c:v>20</c:v>
                </c:pt>
                <c:pt idx="12">
                  <c:v>12</c:v>
                </c:pt>
                <c:pt idx="13">
                  <c:v>19</c:v>
                </c:pt>
                <c:pt idx="14">
                  <c:v>1</c:v>
                </c:pt>
                <c:pt idx="15">
                  <c:v>29</c:v>
                </c:pt>
                <c:pt idx="16">
                  <c:v>11</c:v>
                </c:pt>
                <c:pt idx="17">
                  <c:v>9</c:v>
                </c:pt>
                <c:pt idx="18">
                  <c:v>32</c:v>
                </c:pt>
                <c:pt idx="19">
                  <c:v>26</c:v>
                </c:pt>
                <c:pt idx="20">
                  <c:v>17</c:v>
                </c:pt>
                <c:pt idx="21">
                  <c:v>33</c:v>
                </c:pt>
                <c:pt idx="22">
                  <c:v>25</c:v>
                </c:pt>
                <c:pt idx="23">
                  <c:v>18</c:v>
                </c:pt>
                <c:pt idx="24">
                  <c:v>2</c:v>
                </c:pt>
                <c:pt idx="25">
                  <c:v>10</c:v>
                </c:pt>
                <c:pt idx="26">
                  <c:v>7</c:v>
                </c:pt>
                <c:pt idx="27">
                  <c:v>5</c:v>
                </c:pt>
                <c:pt idx="28">
                  <c:v>6</c:v>
                </c:pt>
                <c:pt idx="29">
                  <c:v>15</c:v>
                </c:pt>
                <c:pt idx="30">
                  <c:v>14</c:v>
                </c:pt>
                <c:pt idx="31">
                  <c:v>3</c:v>
                </c:pt>
                <c:pt idx="32">
                  <c:v>27</c:v>
                </c:pt>
                <c:pt idx="33">
                  <c:v>23</c:v>
                </c:pt>
                <c:pt idx="34">
                  <c:v>28</c:v>
                </c:pt>
              </c:numCache>
            </c:numRef>
          </c:val>
        </c:ser>
        <c:ser>
          <c:idx val="1"/>
          <c:order val="1"/>
          <c:tx>
            <c:strRef>
              <c:f>'2.SR (SLP+Cert)'!$C$3</c:f>
              <c:strCache>
                <c:ptCount val="1"/>
                <c:pt idx="0">
                  <c:v>SR 21</c:v>
                </c:pt>
              </c:strCache>
            </c:strRef>
          </c:tx>
          <c:spPr>
            <a:solidFill>
              <a:schemeClr val="accent5"/>
            </a:solidFill>
            <a:ln>
              <a:solidFill>
                <a:srgbClr val="002060"/>
              </a:solidFill>
            </a:ln>
            <a:effectLst/>
          </c:spPr>
          <c:invertIfNegative val="0"/>
          <c:dPt>
            <c:idx val="1"/>
            <c:invertIfNegative val="0"/>
            <c:bubble3D val="0"/>
            <c:spPr>
              <a:solidFill>
                <a:schemeClr val="accent5"/>
              </a:solidFill>
              <a:ln>
                <a:solidFill>
                  <a:srgbClr val="002060"/>
                </a:solid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(SLP+Cert)'!$C$4:$C$39</c:f>
              <c:numCache>
                <c:formatCode>General</c:formatCode>
                <c:ptCount val="35"/>
                <c:pt idx="0">
                  <c:v>16</c:v>
                </c:pt>
                <c:pt idx="1">
                  <c:v>30</c:v>
                </c:pt>
                <c:pt idx="2">
                  <c:v>15</c:v>
                </c:pt>
                <c:pt idx="3">
                  <c:v>13</c:v>
                </c:pt>
                <c:pt idx="4">
                  <c:v>26</c:v>
                </c:pt>
                <c:pt idx="5">
                  <c:v>31</c:v>
                </c:pt>
                <c:pt idx="6">
                  <c:v>24</c:v>
                </c:pt>
                <c:pt idx="7">
                  <c:v>10</c:v>
                </c:pt>
                <c:pt idx="8">
                  <c:v>3</c:v>
                </c:pt>
                <c:pt idx="9">
                  <c:v>28</c:v>
                </c:pt>
                <c:pt idx="10">
                  <c:v>34</c:v>
                </c:pt>
                <c:pt idx="11">
                  <c:v>14</c:v>
                </c:pt>
                <c:pt idx="12">
                  <c:v>17</c:v>
                </c:pt>
                <c:pt idx="13">
                  <c:v>20</c:v>
                </c:pt>
                <c:pt idx="14">
                  <c:v>6</c:v>
                </c:pt>
                <c:pt idx="15">
                  <c:v>29</c:v>
                </c:pt>
                <c:pt idx="16">
                  <c:v>21</c:v>
                </c:pt>
                <c:pt idx="17">
                  <c:v>4</c:v>
                </c:pt>
                <c:pt idx="18">
                  <c:v>32</c:v>
                </c:pt>
                <c:pt idx="19">
                  <c:v>25</c:v>
                </c:pt>
                <c:pt idx="20">
                  <c:v>11</c:v>
                </c:pt>
                <c:pt idx="21">
                  <c:v>33</c:v>
                </c:pt>
                <c:pt idx="22">
                  <c:v>35</c:v>
                </c:pt>
                <c:pt idx="23">
                  <c:v>12</c:v>
                </c:pt>
                <c:pt idx="24">
                  <c:v>1</c:v>
                </c:pt>
                <c:pt idx="25">
                  <c:v>8</c:v>
                </c:pt>
                <c:pt idx="26">
                  <c:v>22</c:v>
                </c:pt>
                <c:pt idx="27">
                  <c:v>7</c:v>
                </c:pt>
                <c:pt idx="28">
                  <c:v>5</c:v>
                </c:pt>
                <c:pt idx="29">
                  <c:v>19</c:v>
                </c:pt>
                <c:pt idx="30">
                  <c:v>9</c:v>
                </c:pt>
                <c:pt idx="31">
                  <c:v>2</c:v>
                </c:pt>
                <c:pt idx="32">
                  <c:v>18</c:v>
                </c:pt>
                <c:pt idx="33">
                  <c:v>23</c:v>
                </c:pt>
                <c:pt idx="34">
                  <c:v>27</c:v>
                </c:pt>
              </c:numCache>
            </c:numRef>
          </c:val>
        </c:ser>
        <c:ser>
          <c:idx val="2"/>
          <c:order val="2"/>
          <c:tx>
            <c:strRef>
              <c:f>'2.SR (SLP+Cert)'!$D$3</c:f>
              <c:strCache>
                <c:ptCount val="1"/>
                <c:pt idx="0">
                  <c:v>SR 22</c:v>
                </c:pt>
              </c:strCache>
            </c:strRef>
          </c:tx>
          <c:spPr>
            <a:solidFill>
              <a:schemeClr val="accent5">
                <a:shade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(SLP+Cert)'!$D$4:$D$39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dLbls>
          <c:dLblPos val="outEnd"/>
          <c:showLegendKey val="0"/>
          <c:showVal val="1"/>
          <c:showCatName val="0"/>
          <c:showSerName val="0"/>
          <c:showPercent val="0"/>
          <c:showBubbleSize val="0"/>
        </c:dLbls>
        <c:gapWidth val="219"/>
        <c:overlap val="-27"/>
        <c:axId val="311439416"/>
        <c:axId val="311440984"/>
      </c:barChart>
      <c:catAx>
        <c:axId val="311439416"/>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440984"/>
        <c:crosses val="autoZero"/>
        <c:auto val="1"/>
        <c:lblAlgn val="ctr"/>
        <c:lblOffset val="100"/>
        <c:noMultiLvlLbl val="0"/>
      </c:catAx>
      <c:valAx>
        <c:axId val="31144098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STATE</a:t>
                </a:r>
                <a:r>
                  <a:rPr lang="en-US" b="1" baseline="0">
                    <a:solidFill>
                      <a:sysClr val="windowText" lastClr="000000"/>
                    </a:solidFill>
                  </a:rPr>
                  <a:t> RANK</a:t>
                </a:r>
                <a:endParaRPr lang="en-US" b="1">
                  <a:solidFill>
                    <a:sysClr val="windowText" lastClr="000000"/>
                  </a:solidFill>
                </a:endParaRPr>
              </a:p>
            </c:rich>
          </c:tx>
          <c:layout>
            <c:manualLayout>
              <c:xMode val="edge"/>
              <c:yMode val="edge"/>
              <c:x val="1.3888888888888888E-2"/>
              <c:y val="0.35242235345581802"/>
            </c:manualLayout>
          </c:layout>
          <c:overlay val="0"/>
          <c:spPr>
            <a:solidFill>
              <a:schemeClr val="accent1">
                <a:lumMod val="20000"/>
                <a:lumOff val="80000"/>
              </a:schemeClr>
            </a:solidFill>
            <a:ln>
              <a:solidFill>
                <a:srgbClr val="002060"/>
              </a:solid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11439416"/>
        <c:crosses val="autoZero"/>
        <c:crossBetween val="between"/>
      </c:valAx>
      <c:spPr>
        <a:noFill/>
        <a:ln>
          <a:solidFill>
            <a:srgbClr val="002060"/>
          </a:solidFill>
        </a:ln>
        <a:effectLst/>
      </c:spPr>
    </c:plotArea>
    <c:legend>
      <c:legendPos val="r"/>
      <c:layout>
        <c:manualLayout>
          <c:xMode val="edge"/>
          <c:yMode val="edge"/>
          <c:x val="0.89066207349081361"/>
          <c:y val="0.47146908719743374"/>
          <c:w val="7.4245324547664193E-2"/>
          <c:h val="0.198239303516028"/>
        </c:manualLayout>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[Swaccha Sarvekshan (District Level).xlsx]3.TS %!PivotTable3</c:name>
    <c:fmtId val="19"/>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DISTRICT</a:t>
            </a:r>
            <a:r>
              <a:rPr lang="en-US" sz="1200" b="1" baseline="0">
                <a:solidFill>
                  <a:sysClr val="windowText" lastClr="000000"/>
                </a:solidFill>
              </a:rPr>
              <a:t> WISE Y-o-Y TOTAL SCORE COMPARISON </a:t>
            </a:r>
            <a:endParaRPr lang="en-US" sz="1200" b="1">
              <a:solidFill>
                <a:sysClr val="windowText" lastClr="000000"/>
              </a:solidFill>
            </a:endParaRPr>
          </a:p>
        </c:rich>
      </c:tx>
      <c:layout>
        <c:manualLayout>
          <c:xMode val="edge"/>
          <c:yMode val="edge"/>
          <c:x val="8.9160834062408878E-2"/>
          <c:y val="2.2151898734177215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'3.TS %'!$B$3</c:f>
              <c:strCache>
                <c:ptCount val="1"/>
                <c:pt idx="0">
                  <c:v>TS % 20</c:v>
                </c:pt>
              </c:strCache>
            </c:strRef>
          </c:tx>
          <c:spPr>
            <a:solidFill>
              <a:schemeClr val="accent1">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%'!$B$4:$B$39</c:f>
              <c:numCache>
                <c:formatCode>0.00%</c:formatCode>
                <c:ptCount val="35"/>
                <c:pt idx="0">
                  <c:v>0.54944999999999999</c:v>
                </c:pt>
                <c:pt idx="1">
                  <c:v>0.51630833333333337</c:v>
                </c:pt>
                <c:pt idx="2">
                  <c:v>0.51503999999999994</c:v>
                </c:pt>
                <c:pt idx="3">
                  <c:v>0.60768833333333339</c:v>
                </c:pt>
                <c:pt idx="4">
                  <c:v>0.44153333333333328</c:v>
                </c:pt>
                <c:pt idx="5">
                  <c:v>0.46678666666666663</c:v>
                </c:pt>
                <c:pt idx="6">
                  <c:v>0.50090000000000001</c:v>
                </c:pt>
                <c:pt idx="7">
                  <c:v>0.62443833333333332</c:v>
                </c:pt>
                <c:pt idx="8">
                  <c:v>0.62856666666666672</c:v>
                </c:pt>
                <c:pt idx="9">
                  <c:v>0.40440999999999999</c:v>
                </c:pt>
                <c:pt idx="10">
                  <c:v>0.44866</c:v>
                </c:pt>
                <c:pt idx="11">
                  <c:v>0.55270166666666665</c:v>
                </c:pt>
                <c:pt idx="12">
                  <c:v>0.57825500000000007</c:v>
                </c:pt>
                <c:pt idx="13">
                  <c:v>0.54642000000000002</c:v>
                </c:pt>
                <c:pt idx="14">
                  <c:v>0.72924500000000003</c:v>
                </c:pt>
                <c:pt idx="15">
                  <c:v>0.42508833333333335</c:v>
                </c:pt>
                <c:pt idx="16">
                  <c:v>0.51773166666666659</c:v>
                </c:pt>
                <c:pt idx="17">
                  <c:v>0.63139833333333328</c:v>
                </c:pt>
                <c:pt idx="18">
                  <c:v>0.47703499999999999</c:v>
                </c:pt>
                <c:pt idx="19">
                  <c:v>0.5661316666666667</c:v>
                </c:pt>
                <c:pt idx="20">
                  <c:v>0.55203500000000005</c:v>
                </c:pt>
                <c:pt idx="21">
                  <c:v>0.43602333333333332</c:v>
                </c:pt>
                <c:pt idx="22">
                  <c:v>0.48919166666666669</c:v>
                </c:pt>
                <c:pt idx="23">
                  <c:v>0.54879166666666668</c:v>
                </c:pt>
                <c:pt idx="24">
                  <c:v>0.69061499999999998</c:v>
                </c:pt>
                <c:pt idx="25">
                  <c:v>0.62973166666666669</c:v>
                </c:pt>
                <c:pt idx="26">
                  <c:v>0.62500333333333336</c:v>
                </c:pt>
                <c:pt idx="27">
                  <c:v>0.63124166666666659</c:v>
                </c:pt>
                <c:pt idx="28">
                  <c:v>0.60199000000000003</c:v>
                </c:pt>
                <c:pt idx="29">
                  <c:v>0.48892500000000005</c:v>
                </c:pt>
                <c:pt idx="30">
                  <c:v>0.59639500000000001</c:v>
                </c:pt>
                <c:pt idx="31">
                  <c:v>0.66799833333333325</c:v>
                </c:pt>
                <c:pt idx="32">
                  <c:v>0.50551166666666669</c:v>
                </c:pt>
                <c:pt idx="33">
                  <c:v>0.50454833333333338</c:v>
                </c:pt>
                <c:pt idx="34">
                  <c:v>0.48020833333333335</c:v>
                </c:pt>
              </c:numCache>
            </c:numRef>
          </c:val>
        </c:ser>
        <c:ser>
          <c:idx val="1"/>
          <c:order val="1"/>
          <c:tx>
            <c:strRef>
              <c:f>'3.TS %'!$C$3</c:f>
              <c:strCache>
                <c:ptCount val="1"/>
                <c:pt idx="0">
                  <c:v>TS % 21</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%'!$C$4:$C$39</c:f>
              <c:numCache>
                <c:formatCode>0.00%</c:formatCode>
                <c:ptCount val="35"/>
                <c:pt idx="0">
                  <c:v>0.54430166666666668</c:v>
                </c:pt>
                <c:pt idx="1">
                  <c:v>0.42538000000000004</c:v>
                </c:pt>
                <c:pt idx="2">
                  <c:v>0.54469000000000001</c:v>
                </c:pt>
                <c:pt idx="3">
                  <c:v>0.54086666666666661</c:v>
                </c:pt>
                <c:pt idx="4">
                  <c:v>0.46884333333333333</c:v>
                </c:pt>
                <c:pt idx="5">
                  <c:v>0.43677500000000002</c:v>
                </c:pt>
                <c:pt idx="6">
                  <c:v>0.48892500000000005</c:v>
                </c:pt>
                <c:pt idx="7">
                  <c:v>0.55897833333333335</c:v>
                </c:pt>
                <c:pt idx="8">
                  <c:v>0.62709666666666664</c:v>
                </c:pt>
                <c:pt idx="9">
                  <c:v>0.42822833333333332</c:v>
                </c:pt>
                <c:pt idx="10">
                  <c:v>0.42373333333333335</c:v>
                </c:pt>
                <c:pt idx="11">
                  <c:v>0.55750833333333338</c:v>
                </c:pt>
                <c:pt idx="12">
                  <c:v>0.52769666666666659</c:v>
                </c:pt>
                <c:pt idx="13">
                  <c:v>0.50052333333333332</c:v>
                </c:pt>
                <c:pt idx="14">
                  <c:v>0.60201833333333332</c:v>
                </c:pt>
                <c:pt idx="15">
                  <c:v>0.44713000000000003</c:v>
                </c:pt>
                <c:pt idx="16">
                  <c:v>0.54475499999999999</c:v>
                </c:pt>
                <c:pt idx="17">
                  <c:v>0.59686166666666662</c:v>
                </c:pt>
                <c:pt idx="18">
                  <c:v>0.43775333333333333</c:v>
                </c:pt>
                <c:pt idx="19">
                  <c:v>0.48411999999999994</c:v>
                </c:pt>
                <c:pt idx="20">
                  <c:v>0.55099666666666669</c:v>
                </c:pt>
                <c:pt idx="21">
                  <c:v>0.43987833333333332</c:v>
                </c:pt>
                <c:pt idx="22">
                  <c:v>0.41640166666666667</c:v>
                </c:pt>
                <c:pt idx="23">
                  <c:v>0.5599816666666666</c:v>
                </c:pt>
                <c:pt idx="24">
                  <c:v>0.6676766666666667</c:v>
                </c:pt>
                <c:pt idx="25">
                  <c:v>0.58580833333333326</c:v>
                </c:pt>
                <c:pt idx="26">
                  <c:v>0.52424000000000004</c:v>
                </c:pt>
                <c:pt idx="27">
                  <c:v>0.58768333333333334</c:v>
                </c:pt>
                <c:pt idx="28">
                  <c:v>0.60464499999999999</c:v>
                </c:pt>
                <c:pt idx="29">
                  <c:v>0.52885666666666664</c:v>
                </c:pt>
                <c:pt idx="30">
                  <c:v>0.58085166666666666</c:v>
                </c:pt>
                <c:pt idx="31">
                  <c:v>0.65369833333333338</c:v>
                </c:pt>
                <c:pt idx="32">
                  <c:v>0.53663833333333333</c:v>
                </c:pt>
                <c:pt idx="33">
                  <c:v>0.50769500000000001</c:v>
                </c:pt>
                <c:pt idx="34">
                  <c:v>0.47424166666666662</c:v>
                </c:pt>
              </c:numCache>
            </c:numRef>
          </c:val>
        </c:ser>
        <c:ser>
          <c:idx val="2"/>
          <c:order val="2"/>
          <c:tx>
            <c:strRef>
              <c:f>'3.TS %'!$D$3</c:f>
              <c:strCache>
                <c:ptCount val="1"/>
                <c:pt idx="0">
                  <c:v>TS % 22</c:v>
                </c:pt>
              </c:strCache>
            </c:strRef>
          </c:tx>
          <c:spPr>
            <a:solidFill>
              <a:schemeClr val="accent1">
                <a:tint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%'!$D$4:$D$39</c:f>
              <c:numCache>
                <c:formatCode>0.00%</c:formatCode>
                <c:ptCount val="35"/>
                <c:pt idx="0">
                  <c:v>0.54430166666666668</c:v>
                </c:pt>
                <c:pt idx="1">
                  <c:v>0.42538000000000004</c:v>
                </c:pt>
                <c:pt idx="2">
                  <c:v>0.54469000000000001</c:v>
                </c:pt>
                <c:pt idx="3">
                  <c:v>0.54086666666666661</c:v>
                </c:pt>
                <c:pt idx="4">
                  <c:v>0.46884333333333333</c:v>
                </c:pt>
                <c:pt idx="5">
                  <c:v>0.43677500000000002</c:v>
                </c:pt>
                <c:pt idx="6">
                  <c:v>0.48892500000000005</c:v>
                </c:pt>
                <c:pt idx="7">
                  <c:v>0.55897833333333335</c:v>
                </c:pt>
                <c:pt idx="8">
                  <c:v>0.62709666666666664</c:v>
                </c:pt>
                <c:pt idx="9">
                  <c:v>0.42822833333333332</c:v>
                </c:pt>
                <c:pt idx="10">
                  <c:v>0.42373333333333335</c:v>
                </c:pt>
                <c:pt idx="11">
                  <c:v>0.55750833333333338</c:v>
                </c:pt>
                <c:pt idx="12">
                  <c:v>0.52769666666666659</c:v>
                </c:pt>
                <c:pt idx="13">
                  <c:v>0.50052333333333332</c:v>
                </c:pt>
                <c:pt idx="14">
                  <c:v>0.60201833333333332</c:v>
                </c:pt>
                <c:pt idx="15">
                  <c:v>0.44713000000000003</c:v>
                </c:pt>
                <c:pt idx="16">
                  <c:v>0.54475499999999999</c:v>
                </c:pt>
                <c:pt idx="17">
                  <c:v>0.59686166666666662</c:v>
                </c:pt>
                <c:pt idx="18">
                  <c:v>0.43775333333333333</c:v>
                </c:pt>
                <c:pt idx="19">
                  <c:v>0.48411999999999994</c:v>
                </c:pt>
                <c:pt idx="20">
                  <c:v>0.55099666666666669</c:v>
                </c:pt>
                <c:pt idx="21">
                  <c:v>0.43987833333333332</c:v>
                </c:pt>
                <c:pt idx="22">
                  <c:v>0.41640166666666667</c:v>
                </c:pt>
                <c:pt idx="23">
                  <c:v>0.5599816666666666</c:v>
                </c:pt>
                <c:pt idx="24">
                  <c:v>0.6676766666666667</c:v>
                </c:pt>
                <c:pt idx="25">
                  <c:v>0.58580833333333326</c:v>
                </c:pt>
                <c:pt idx="26">
                  <c:v>0.52424000000000004</c:v>
                </c:pt>
                <c:pt idx="27">
                  <c:v>0.58768333333333334</c:v>
                </c:pt>
                <c:pt idx="28">
                  <c:v>0.60464499999999999</c:v>
                </c:pt>
                <c:pt idx="29">
                  <c:v>0.52885666666666664</c:v>
                </c:pt>
                <c:pt idx="30">
                  <c:v>0.58085166666666666</c:v>
                </c:pt>
                <c:pt idx="31">
                  <c:v>0.65369833333333338</c:v>
                </c:pt>
                <c:pt idx="32">
                  <c:v>0.53663833333333333</c:v>
                </c:pt>
                <c:pt idx="33">
                  <c:v>0.50769500000000001</c:v>
                </c:pt>
                <c:pt idx="34">
                  <c:v>0.47424166666666662</c:v>
                </c:pt>
              </c:numCache>
            </c:numRef>
          </c:val>
        </c:ser>
        <c:dLbls>
          <c:dLblPos val="outEnd"/>
          <c:showLegendKey val="0"/>
          <c:showVal val="1"/>
          <c:showCatName val="0"/>
          <c:showSerName val="0"/>
          <c:showPercent val="0"/>
          <c:showBubbleSize val="0"/>
        </c:dLbls>
        <c:gapWidth val="150"/>
        <c:axId val="311441376"/>
        <c:axId val="311444120"/>
      </c:barChart>
      <c:catAx>
        <c:axId val="311441376"/>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444120"/>
        <c:crosses val="autoZero"/>
        <c:auto val="1"/>
        <c:lblAlgn val="ctr"/>
        <c:lblOffset val="100"/>
        <c:noMultiLvlLbl val="0"/>
      </c:catAx>
      <c:valAx>
        <c:axId val="311444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1376"/>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Level).xlsx]5.SS comp!PivotTable5</c:name>
    <c:fmtId val="2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DISTRICT</a:t>
            </a:r>
            <a:r>
              <a:rPr lang="en-US" sz="1200" b="1" baseline="0">
                <a:solidFill>
                  <a:sysClr val="windowText" lastClr="000000"/>
                </a:solidFill>
              </a:rPr>
              <a:t> WISE Y-o-Y SS COMPONENTS SHARE</a:t>
            </a:r>
            <a:endParaRPr lang="en-US" sz="1200" b="1">
              <a:solidFill>
                <a:sysClr val="windowText" lastClr="000000"/>
              </a:solidFill>
            </a:endParaRPr>
          </a:p>
        </c:rich>
      </c:tx>
      <c:layout>
        <c:manualLayout>
          <c:xMode val="edge"/>
          <c:yMode val="edge"/>
          <c:x val="0.10383106657122404"/>
          <c:y val="2.2151898734177215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'5.SS comp'!$B$3</c:f>
              <c:strCache>
                <c:ptCount val="1"/>
                <c:pt idx="0">
                  <c:v> SLP % 22</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comp'!$B$4:$B$39</c:f>
              <c:numCache>
                <c:formatCode>0.00%</c:formatCode>
                <c:ptCount val="35"/>
                <c:pt idx="0">
                  <c:v>0.47006102620789336</c:v>
                </c:pt>
                <c:pt idx="1">
                  <c:v>0.50669205573056242</c:v>
                </c:pt>
                <c:pt idx="2">
                  <c:v>0.47225027079623277</c:v>
                </c:pt>
                <c:pt idx="3">
                  <c:v>0.46229200049303593</c:v>
                </c:pt>
                <c:pt idx="4">
                  <c:v>0.481393926898111</c:v>
                </c:pt>
                <c:pt idx="5">
                  <c:v>0.47206609047373738</c:v>
                </c:pt>
                <c:pt idx="6">
                  <c:v>0.47984864754307921</c:v>
                </c:pt>
                <c:pt idx="7">
                  <c:v>0.47080238649679329</c:v>
                </c:pt>
                <c:pt idx="8">
                  <c:v>0.45913973922149165</c:v>
                </c:pt>
                <c:pt idx="9">
                  <c:v>0.47422130716868344</c:v>
                </c:pt>
                <c:pt idx="10">
                  <c:v>0.47495673379483949</c:v>
                </c:pt>
                <c:pt idx="11">
                  <c:v>0.45411279353073941</c:v>
                </c:pt>
                <c:pt idx="12">
                  <c:v>0.46682753349462131</c:v>
                </c:pt>
                <c:pt idx="13">
                  <c:v>0.47229233402372184</c:v>
                </c:pt>
                <c:pt idx="14">
                  <c:v>0.48554999709311175</c:v>
                </c:pt>
                <c:pt idx="15">
                  <c:v>0.45984389327488651</c:v>
                </c:pt>
                <c:pt idx="16">
                  <c:v>0.51776792625431001</c:v>
                </c:pt>
                <c:pt idx="17">
                  <c:v>0.47875694256346391</c:v>
                </c:pt>
                <c:pt idx="18">
                  <c:v>0.46372767007294824</c:v>
                </c:pt>
                <c:pt idx="19">
                  <c:v>0.5017454350161118</c:v>
                </c:pt>
                <c:pt idx="20">
                  <c:v>0.49096788244333001</c:v>
                </c:pt>
                <c:pt idx="21">
                  <c:v>0.47548375118877573</c:v>
                </c:pt>
                <c:pt idx="22">
                  <c:v>0.49078013616660204</c:v>
                </c:pt>
                <c:pt idx="23">
                  <c:v>0.44033286804032279</c:v>
                </c:pt>
                <c:pt idx="24">
                  <c:v>0.46867495743947918</c:v>
                </c:pt>
                <c:pt idx="25">
                  <c:v>0.46969856466136539</c:v>
                </c:pt>
                <c:pt idx="26">
                  <c:v>0.4917753954931583</c:v>
                </c:pt>
                <c:pt idx="27">
                  <c:v>0.48568390005955586</c:v>
                </c:pt>
                <c:pt idx="28">
                  <c:v>0.46418421828786588</c:v>
                </c:pt>
                <c:pt idx="29">
                  <c:v>0.49070636656434952</c:v>
                </c:pt>
                <c:pt idx="30">
                  <c:v>0.4857465044144948</c:v>
                </c:pt>
                <c:pt idx="31">
                  <c:v>0.45848365326514012</c:v>
                </c:pt>
                <c:pt idx="32">
                  <c:v>0.49025569672933045</c:v>
                </c:pt>
                <c:pt idx="33">
                  <c:v>0.48857745956397702</c:v>
                </c:pt>
                <c:pt idx="34">
                  <c:v>0.48048639055333958</c:v>
                </c:pt>
              </c:numCache>
            </c:numRef>
          </c:val>
        </c:ser>
        <c:ser>
          <c:idx val="1"/>
          <c:order val="1"/>
          <c:tx>
            <c:strRef>
              <c:f>'5.SS comp'!$C$3</c:f>
              <c:strCache>
                <c:ptCount val="1"/>
                <c:pt idx="0">
                  <c:v>Cert% 22</c:v>
                </c:pt>
              </c:strCache>
            </c:strRef>
          </c:tx>
          <c:spPr>
            <a:solidFill>
              <a:schemeClr val="accent3"/>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comp'!$C$4:$C$39</c:f>
              <c:numCache>
                <c:formatCode>0.00%</c:formatCode>
                <c:ptCount val="35"/>
                <c:pt idx="0">
                  <c:v>0.16267021045314944</c:v>
                </c:pt>
                <c:pt idx="1">
                  <c:v>0.15112370116131457</c:v>
                </c:pt>
                <c:pt idx="2">
                  <c:v>0.16114976714583831</c:v>
                </c:pt>
                <c:pt idx="3">
                  <c:v>0.19173548625662518</c:v>
                </c:pt>
                <c:pt idx="4">
                  <c:v>0.14219390983484179</c:v>
                </c:pt>
                <c:pt idx="5">
                  <c:v>0.14718104287104344</c:v>
                </c:pt>
                <c:pt idx="6">
                  <c:v>0.14946396004840551</c:v>
                </c:pt>
                <c:pt idx="7">
                  <c:v>0.19007892375077151</c:v>
                </c:pt>
                <c:pt idx="8">
                  <c:v>0.19667355910040452</c:v>
                </c:pt>
                <c:pt idx="9">
                  <c:v>0.20108431249683775</c:v>
                </c:pt>
                <c:pt idx="10">
                  <c:v>0.12923615481434864</c:v>
                </c:pt>
                <c:pt idx="11">
                  <c:v>0.17339053227903917</c:v>
                </c:pt>
                <c:pt idx="12">
                  <c:v>0.16789001257035294</c:v>
                </c:pt>
                <c:pt idx="13">
                  <c:v>0.19146626530897662</c:v>
                </c:pt>
                <c:pt idx="14">
                  <c:v>0.15503403827679665</c:v>
                </c:pt>
                <c:pt idx="15">
                  <c:v>0.17891888265157782</c:v>
                </c:pt>
                <c:pt idx="16">
                  <c:v>9.1784380134188756E-2</c:v>
                </c:pt>
                <c:pt idx="17">
                  <c:v>0.19679601917808984</c:v>
                </c:pt>
                <c:pt idx="18">
                  <c:v>0.1522927676164659</c:v>
                </c:pt>
                <c:pt idx="19">
                  <c:v>0.12393621416177808</c:v>
                </c:pt>
                <c:pt idx="20">
                  <c:v>0.16547287037429143</c:v>
                </c:pt>
                <c:pt idx="21">
                  <c:v>0.1098788680203238</c:v>
                </c:pt>
                <c:pt idx="22">
                  <c:v>0.10006364047534233</c:v>
                </c:pt>
                <c:pt idx="23">
                  <c:v>0.19511055421457249</c:v>
                </c:pt>
                <c:pt idx="24">
                  <c:v>0.18565623081032237</c:v>
                </c:pt>
                <c:pt idx="25">
                  <c:v>0.17405010171131058</c:v>
                </c:pt>
                <c:pt idx="26">
                  <c:v>0.13776450989368735</c:v>
                </c:pt>
                <c:pt idx="27">
                  <c:v>0.1572672357562179</c:v>
                </c:pt>
                <c:pt idx="28">
                  <c:v>0.18605958868426928</c:v>
                </c:pt>
                <c:pt idx="29">
                  <c:v>0.14181536270066875</c:v>
                </c:pt>
                <c:pt idx="30">
                  <c:v>0.15670954431854373</c:v>
                </c:pt>
                <c:pt idx="31">
                  <c:v>0.1954673282018464</c:v>
                </c:pt>
                <c:pt idx="32">
                  <c:v>0.13354742331116862</c:v>
                </c:pt>
                <c:pt idx="33">
                  <c:v>0.13678159787536481</c:v>
                </c:pt>
                <c:pt idx="34">
                  <c:v>0.13178934790630656</c:v>
                </c:pt>
              </c:numCache>
            </c:numRef>
          </c:val>
        </c:ser>
        <c:ser>
          <c:idx val="2"/>
          <c:order val="2"/>
          <c:tx>
            <c:strRef>
              <c:f>'5.SS comp'!$D$3</c:f>
              <c:strCache>
                <c:ptCount val="1"/>
                <c:pt idx="0">
                  <c:v> CV % 22</c:v>
                </c:pt>
              </c:strCache>
            </c:strRef>
          </c:tx>
          <c:spPr>
            <a:solidFill>
              <a:schemeClr val="accent5"/>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comp'!$D$4:$D$39</c:f>
              <c:numCache>
                <c:formatCode>0.00%</c:formatCode>
                <c:ptCount val="35"/>
                <c:pt idx="0">
                  <c:v>0.36726570131146641</c:v>
                </c:pt>
                <c:pt idx="1">
                  <c:v>0.3421803250427069</c:v>
                </c:pt>
                <c:pt idx="2">
                  <c:v>0.36659690221349145</c:v>
                </c:pt>
                <c:pt idx="3">
                  <c:v>0.34596943177616174</c:v>
                </c:pt>
                <c:pt idx="4">
                  <c:v>0.37640860841930135</c:v>
                </c:pt>
                <c:pt idx="5">
                  <c:v>0.38074905080800564</c:v>
                </c:pt>
                <c:pt idx="6">
                  <c:v>0.37068398356939547</c:v>
                </c:pt>
                <c:pt idx="7">
                  <c:v>0.33911868975243525</c:v>
                </c:pt>
                <c:pt idx="8">
                  <c:v>0.34418670167810383</c:v>
                </c:pt>
                <c:pt idx="9">
                  <c:v>0.32469048832982406</c:v>
                </c:pt>
                <c:pt idx="10">
                  <c:v>0.39580317809943355</c:v>
                </c:pt>
                <c:pt idx="11">
                  <c:v>0.37249607629183418</c:v>
                </c:pt>
                <c:pt idx="12">
                  <c:v>0.36528561231515583</c:v>
                </c:pt>
                <c:pt idx="13">
                  <c:v>0.33624140066730157</c:v>
                </c:pt>
                <c:pt idx="14">
                  <c:v>0.3594131961651223</c:v>
                </c:pt>
                <c:pt idx="15">
                  <c:v>0.36123722407353565</c:v>
                </c:pt>
                <c:pt idx="16">
                  <c:v>0.39044769361150117</c:v>
                </c:pt>
                <c:pt idx="17">
                  <c:v>0.32444424587495152</c:v>
                </c:pt>
                <c:pt idx="18">
                  <c:v>0.38397956231058589</c:v>
                </c:pt>
                <c:pt idx="19">
                  <c:v>0.37431835082211024</c:v>
                </c:pt>
                <c:pt idx="20">
                  <c:v>0.34355622236069183</c:v>
                </c:pt>
                <c:pt idx="21">
                  <c:v>0.41463738079090051</c:v>
                </c:pt>
                <c:pt idx="22">
                  <c:v>0.40915622335805574</c:v>
                </c:pt>
                <c:pt idx="23">
                  <c:v>0.36455360145719057</c:v>
                </c:pt>
                <c:pt idx="24">
                  <c:v>0.34566881175019842</c:v>
                </c:pt>
                <c:pt idx="25">
                  <c:v>0.35624848855569941</c:v>
                </c:pt>
                <c:pt idx="26">
                  <c:v>0.37045691540770131</c:v>
                </c:pt>
                <c:pt idx="27">
                  <c:v>0.35705170017866766</c:v>
                </c:pt>
                <c:pt idx="28">
                  <c:v>0.34975619302786481</c:v>
                </c:pt>
                <c:pt idx="29">
                  <c:v>0.36747827073498174</c:v>
                </c:pt>
                <c:pt idx="30">
                  <c:v>0.35754108191707001</c:v>
                </c:pt>
                <c:pt idx="31">
                  <c:v>0.34604646893699692</c:v>
                </c:pt>
                <c:pt idx="32">
                  <c:v>0.37619377420547045</c:v>
                </c:pt>
                <c:pt idx="33">
                  <c:v>0.37463765974978414</c:v>
                </c:pt>
                <c:pt idx="34">
                  <c:v>0.38772074715774307</c:v>
                </c:pt>
              </c:numCache>
            </c:numRef>
          </c:val>
        </c:ser>
        <c:dLbls>
          <c:showLegendKey val="0"/>
          <c:showVal val="1"/>
          <c:showCatName val="0"/>
          <c:showSerName val="0"/>
          <c:showPercent val="0"/>
          <c:showBubbleSize val="0"/>
        </c:dLbls>
        <c:gapWidth val="150"/>
        <c:overlap val="100"/>
        <c:axId val="311442160"/>
        <c:axId val="311442944"/>
      </c:barChart>
      <c:catAx>
        <c:axId val="311442160"/>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1442944"/>
        <c:crosses val="autoZero"/>
        <c:auto val="1"/>
        <c:lblAlgn val="ctr"/>
        <c:lblOffset val="100"/>
        <c:noMultiLvlLbl val="0"/>
      </c:catAx>
      <c:valAx>
        <c:axId val="311442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2160"/>
        <c:crosses val="autoZero"/>
        <c:crossBetween val="between"/>
      </c:valAx>
      <c:spPr>
        <a:noFill/>
        <a:ln>
          <a:solidFill>
            <a:srgbClr val="002060"/>
          </a:solidFill>
        </a:ln>
        <a:effectLst/>
      </c:spPr>
    </c:plotArea>
    <c:legend>
      <c:legendPos val="r"/>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[Swaccha Sarvekshan (District Level).xlsx]4.SLP+Cert%!PivotTable4</c:name>
    <c:fmtId val="1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DISTRICT WISE Y-o-Y SLP+Cert SCORE COMPARISON </a:t>
            </a:r>
            <a:endParaRPr lang="en-US" sz="1200" b="1">
              <a:solidFill>
                <a:sysClr val="windowText" lastClr="000000"/>
              </a:solidFill>
              <a:effectLst/>
            </a:endParaRPr>
          </a:p>
        </c:rich>
      </c:tx>
      <c:layout>
        <c:manualLayout>
          <c:xMode val="edge"/>
          <c:yMode val="edge"/>
          <c:x val="9.0239908536023164E-2"/>
          <c:y val="2.8391167192429023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'4.SLP+Cert%'!$B$3</c:f>
              <c:strCache>
                <c:ptCount val="1"/>
                <c:pt idx="0">
                  <c:v>(SLP+Cert)% 20</c:v>
                </c:pt>
              </c:strCache>
            </c:strRef>
          </c:tx>
          <c:spPr>
            <a:solidFill>
              <a:schemeClr val="accent1">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'4.SLP+Cert%'!$B$4:$B$39</c:f>
              <c:numCache>
                <c:formatCode>0.00%</c:formatCode>
                <c:ptCount val="35"/>
                <c:pt idx="0">
                  <c:v>0.39052666666666663</c:v>
                </c:pt>
                <c:pt idx="1">
                  <c:v>0.32339333333333331</c:v>
                </c:pt>
                <c:pt idx="2">
                  <c:v>0.32117000000000001</c:v>
                </c:pt>
                <c:pt idx="3">
                  <c:v>0.38145999999999997</c:v>
                </c:pt>
                <c:pt idx="4">
                  <c:v>0.26461666666666661</c:v>
                </c:pt>
                <c:pt idx="5">
                  <c:v>0.23282</c:v>
                </c:pt>
                <c:pt idx="6">
                  <c:v>0.31466666666666665</c:v>
                </c:pt>
                <c:pt idx="7">
                  <c:v>0.44785333333333333</c:v>
                </c:pt>
                <c:pt idx="8">
                  <c:v>0.48466999999999999</c:v>
                </c:pt>
                <c:pt idx="9">
                  <c:v>0.22505</c:v>
                </c:pt>
                <c:pt idx="10">
                  <c:v>0.26285999999999998</c:v>
                </c:pt>
                <c:pt idx="11">
                  <c:v>0.33418333333333333</c:v>
                </c:pt>
                <c:pt idx="12">
                  <c:v>0.39080666666666669</c:v>
                </c:pt>
                <c:pt idx="13">
                  <c:v>0.34440999999999999</c:v>
                </c:pt>
                <c:pt idx="14">
                  <c:v>0.62799666666666665</c:v>
                </c:pt>
                <c:pt idx="15">
                  <c:v>0.27667333333333333</c:v>
                </c:pt>
                <c:pt idx="16">
                  <c:v>0.41296000000000005</c:v>
                </c:pt>
                <c:pt idx="17">
                  <c:v>0.43957333333333332</c:v>
                </c:pt>
                <c:pt idx="18">
                  <c:v>0.24279000000000001</c:v>
                </c:pt>
                <c:pt idx="19">
                  <c:v>0.30906666666666666</c:v>
                </c:pt>
                <c:pt idx="20">
                  <c:v>0.37284999999999996</c:v>
                </c:pt>
                <c:pt idx="21">
                  <c:v>0.24090666666666669</c:v>
                </c:pt>
                <c:pt idx="22">
                  <c:v>0.31068666666666667</c:v>
                </c:pt>
                <c:pt idx="23">
                  <c:v>0.36125000000000002</c:v>
                </c:pt>
                <c:pt idx="24">
                  <c:v>0.60375666666666661</c:v>
                </c:pt>
                <c:pt idx="25">
                  <c:v>0.4276233333333333</c:v>
                </c:pt>
                <c:pt idx="26">
                  <c:v>0.4546033333333333</c:v>
                </c:pt>
                <c:pt idx="27">
                  <c:v>0.46364</c:v>
                </c:pt>
                <c:pt idx="28">
                  <c:v>0.45707999999999999</c:v>
                </c:pt>
                <c:pt idx="29">
                  <c:v>0.38666666666666666</c:v>
                </c:pt>
                <c:pt idx="30">
                  <c:v>0.38958666666666664</c:v>
                </c:pt>
                <c:pt idx="31">
                  <c:v>0.56735000000000002</c:v>
                </c:pt>
                <c:pt idx="32">
                  <c:v>0.30832000000000004</c:v>
                </c:pt>
                <c:pt idx="33">
                  <c:v>0.32088666666666665</c:v>
                </c:pt>
                <c:pt idx="34">
                  <c:v>0.28472666666666663</c:v>
                </c:pt>
              </c:numCache>
            </c:numRef>
          </c:val>
        </c:ser>
        <c:ser>
          <c:idx val="1"/>
          <c:order val="1"/>
          <c:tx>
            <c:strRef>
              <c:f>'4.SLP+Cert%'!$C$3</c:f>
              <c:strCache>
                <c:ptCount val="1"/>
                <c:pt idx="0">
                  <c:v>(SLP + Cert)% 21</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'4.SLP+Cert%'!$C$4:$C$39</c:f>
              <c:numCache>
                <c:formatCode>0.00%</c:formatCode>
                <c:ptCount val="35"/>
                <c:pt idx="0">
                  <c:v>0.4919952380952381</c:v>
                </c:pt>
                <c:pt idx="1">
                  <c:v>0.3997452380952381</c:v>
                </c:pt>
                <c:pt idx="2">
                  <c:v>0.49286666666666668</c:v>
                </c:pt>
                <c:pt idx="3">
                  <c:v>0.50534523809523801</c:v>
                </c:pt>
                <c:pt idx="4">
                  <c:v>0.41766428571428571</c:v>
                </c:pt>
                <c:pt idx="5">
                  <c:v>0.3863880952380952</c:v>
                </c:pt>
                <c:pt idx="6">
                  <c:v>0.43955238095238097</c:v>
                </c:pt>
                <c:pt idx="7">
                  <c:v>0.52774047619047626</c:v>
                </c:pt>
                <c:pt idx="8">
                  <c:v>0.58751190476190485</c:v>
                </c:pt>
                <c:pt idx="9">
                  <c:v>0.41312142857142858</c:v>
                </c:pt>
                <c:pt idx="10">
                  <c:v>0.3657380952380952</c:v>
                </c:pt>
                <c:pt idx="11">
                  <c:v>0.49976904761904756</c:v>
                </c:pt>
                <c:pt idx="12">
                  <c:v>0.47848333333333337</c:v>
                </c:pt>
                <c:pt idx="13">
                  <c:v>0.47460952380952376</c:v>
                </c:pt>
                <c:pt idx="14">
                  <c:v>0.55091904761904753</c:v>
                </c:pt>
                <c:pt idx="15">
                  <c:v>0.40801428571428572</c:v>
                </c:pt>
                <c:pt idx="16">
                  <c:v>0.47436666666666666</c:v>
                </c:pt>
                <c:pt idx="17">
                  <c:v>0.57601666666666662</c:v>
                </c:pt>
                <c:pt idx="18">
                  <c:v>0.38523571428571429</c:v>
                </c:pt>
                <c:pt idx="19">
                  <c:v>0.43272142857142859</c:v>
                </c:pt>
                <c:pt idx="20">
                  <c:v>0.51670952380952384</c:v>
                </c:pt>
                <c:pt idx="21">
                  <c:v>0.36784047619047622</c:v>
                </c:pt>
                <c:pt idx="22">
                  <c:v>0.35146904761904763</c:v>
                </c:pt>
                <c:pt idx="23">
                  <c:v>0.50833809523809526</c:v>
                </c:pt>
                <c:pt idx="24">
                  <c:v>0.62411666666666665</c:v>
                </c:pt>
                <c:pt idx="25">
                  <c:v>0.5387333333333334</c:v>
                </c:pt>
                <c:pt idx="26">
                  <c:v>0.47147142857142854</c:v>
                </c:pt>
                <c:pt idx="27">
                  <c:v>0.53978809523809512</c:v>
                </c:pt>
                <c:pt idx="28">
                  <c:v>0.56166666666666665</c:v>
                </c:pt>
                <c:pt idx="29">
                  <c:v>0.47787619047619045</c:v>
                </c:pt>
                <c:pt idx="30">
                  <c:v>0.53310238095238105</c:v>
                </c:pt>
                <c:pt idx="31">
                  <c:v>0.61069523809523807</c:v>
                </c:pt>
                <c:pt idx="32">
                  <c:v>0.4782238095238095</c:v>
                </c:pt>
                <c:pt idx="33">
                  <c:v>0.4535595238095238</c:v>
                </c:pt>
                <c:pt idx="34">
                  <c:v>0.41480952380952379</c:v>
                </c:pt>
              </c:numCache>
            </c:numRef>
          </c:val>
        </c:ser>
        <c:ser>
          <c:idx val="2"/>
          <c:order val="2"/>
          <c:tx>
            <c:strRef>
              <c:f>'4.SLP+Cert%'!$D$3</c:f>
              <c:strCache>
                <c:ptCount val="1"/>
                <c:pt idx="0">
                  <c:v>(SLP + Cert)% 22</c:v>
                </c:pt>
              </c:strCache>
            </c:strRef>
          </c:tx>
          <c:spPr>
            <a:solidFill>
              <a:schemeClr val="accent1">
                <a:tint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'4.SLP+Cert%'!$D$4:$D$39</c:f>
              <c:numCache>
                <c:formatCode>0.00%</c:formatCode>
                <c:ptCount val="35"/>
                <c:pt idx="0">
                  <c:v>0.4919952380952381</c:v>
                </c:pt>
                <c:pt idx="1">
                  <c:v>0.3997452380952381</c:v>
                </c:pt>
                <c:pt idx="2">
                  <c:v>0.49286666666666668</c:v>
                </c:pt>
                <c:pt idx="3">
                  <c:v>0.50534523809523801</c:v>
                </c:pt>
                <c:pt idx="4">
                  <c:v>0.41766428571428571</c:v>
                </c:pt>
                <c:pt idx="5">
                  <c:v>0.3863880952380952</c:v>
                </c:pt>
                <c:pt idx="6">
                  <c:v>0.43955238095238097</c:v>
                </c:pt>
                <c:pt idx="7">
                  <c:v>0.52774047619047626</c:v>
                </c:pt>
                <c:pt idx="8">
                  <c:v>0.58751190476190485</c:v>
                </c:pt>
                <c:pt idx="9">
                  <c:v>0.41312142857142858</c:v>
                </c:pt>
                <c:pt idx="10">
                  <c:v>0.3657380952380952</c:v>
                </c:pt>
                <c:pt idx="11">
                  <c:v>0.49976904761904756</c:v>
                </c:pt>
                <c:pt idx="12">
                  <c:v>0.47848333333333337</c:v>
                </c:pt>
                <c:pt idx="13">
                  <c:v>0.47460952380952376</c:v>
                </c:pt>
                <c:pt idx="14">
                  <c:v>0.55091904761904753</c:v>
                </c:pt>
                <c:pt idx="15">
                  <c:v>0.40801428571428572</c:v>
                </c:pt>
                <c:pt idx="16">
                  <c:v>0.47436666666666666</c:v>
                </c:pt>
                <c:pt idx="17">
                  <c:v>0.57601666666666662</c:v>
                </c:pt>
                <c:pt idx="18">
                  <c:v>0.38523571428571429</c:v>
                </c:pt>
                <c:pt idx="19">
                  <c:v>0.43272142857142859</c:v>
                </c:pt>
                <c:pt idx="20">
                  <c:v>0.51670952380952384</c:v>
                </c:pt>
                <c:pt idx="21">
                  <c:v>0.36784047619047622</c:v>
                </c:pt>
                <c:pt idx="22">
                  <c:v>0.35146904761904763</c:v>
                </c:pt>
                <c:pt idx="23">
                  <c:v>0.50833809523809526</c:v>
                </c:pt>
                <c:pt idx="24">
                  <c:v>0.62411666666666665</c:v>
                </c:pt>
                <c:pt idx="25">
                  <c:v>0.5387333333333334</c:v>
                </c:pt>
                <c:pt idx="26">
                  <c:v>0.47147142857142854</c:v>
                </c:pt>
                <c:pt idx="27">
                  <c:v>0.53978809523809512</c:v>
                </c:pt>
                <c:pt idx="28">
                  <c:v>0.56166666666666665</c:v>
                </c:pt>
                <c:pt idx="29">
                  <c:v>0.47787619047619045</c:v>
                </c:pt>
                <c:pt idx="30">
                  <c:v>0.53310238095238105</c:v>
                </c:pt>
                <c:pt idx="31">
                  <c:v>0.61069523809523807</c:v>
                </c:pt>
                <c:pt idx="32">
                  <c:v>0.4782238095238095</c:v>
                </c:pt>
                <c:pt idx="33">
                  <c:v>0.4535595238095238</c:v>
                </c:pt>
                <c:pt idx="34">
                  <c:v>0.41480952380952379</c:v>
                </c:pt>
              </c:numCache>
            </c:numRef>
          </c:val>
        </c:ser>
        <c:dLbls>
          <c:dLblPos val="outEnd"/>
          <c:showLegendKey val="0"/>
          <c:showVal val="1"/>
          <c:showCatName val="0"/>
          <c:showSerName val="0"/>
          <c:showPercent val="0"/>
          <c:showBubbleSize val="0"/>
        </c:dLbls>
        <c:gapWidth val="150"/>
        <c:axId val="307785560"/>
        <c:axId val="307786736"/>
      </c:barChart>
      <c:catAx>
        <c:axId val="307785560"/>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7786736"/>
        <c:crosses val="autoZero"/>
        <c:auto val="1"/>
        <c:lblAlgn val="ctr"/>
        <c:lblOffset val="100"/>
        <c:noMultiLvlLbl val="0"/>
      </c:catAx>
      <c:valAx>
        <c:axId val="307786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5560"/>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Level).xlsx]6.TS dev!PivotTable1</c:name>
    <c:fmtId val="8"/>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DEVIATIONS</a:t>
            </a:r>
            <a:r>
              <a:rPr lang="en-US" sz="1200" b="1" baseline="0">
                <a:solidFill>
                  <a:sysClr val="windowText" lastClr="000000"/>
                </a:solidFill>
              </a:rPr>
              <a:t> OF TOTAL SCORE FROM THE STATE AVERAGES FOR 2022</a:t>
            </a:r>
            <a:endParaRPr lang="en-US" sz="1200" b="1">
              <a:solidFill>
                <a:sysClr val="windowText" lastClr="000000"/>
              </a:solidFill>
            </a:endParaRPr>
          </a:p>
        </c:rich>
      </c:tx>
      <c:layout>
        <c:manualLayout>
          <c:xMode val="edge"/>
          <c:yMode val="edge"/>
          <c:x val="8.2857905280808039E-2"/>
          <c:y val="2.6217228464419477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99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F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FF6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F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9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F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9FF6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FF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9FF6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9900"/>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00FF00"/>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99FF6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'6.TS dev'!$B$3</c:f>
              <c:strCache>
                <c:ptCount val="1"/>
                <c:pt idx="0">
                  <c:v>TS - SA</c:v>
                </c:pt>
              </c:strCache>
            </c:strRef>
          </c:tx>
          <c:spPr>
            <a:solidFill>
              <a:srgbClr val="0099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dev'!$B$4:$B$38</c:f>
              <c:numCache>
                <c:formatCode>0.00%</c:formatCode>
                <c:ptCount val="35"/>
                <c:pt idx="0">
                  <c:v>3.512202852614895E-2</c:v>
                </c:pt>
                <c:pt idx="1">
                  <c:v>-0.19103645007923925</c:v>
                </c:pt>
                <c:pt idx="2">
                  <c:v>3.586053882725828E-2</c:v>
                </c:pt>
                <c:pt idx="3">
                  <c:v>2.8589540412044315E-2</c:v>
                </c:pt>
                <c:pt idx="4">
                  <c:v>-0.10838034865293188</c:v>
                </c:pt>
                <c:pt idx="5">
                  <c:v>-0.16936608557844687</c:v>
                </c:pt>
                <c:pt idx="6">
                  <c:v>-7.0190174326465876E-2</c:v>
                </c:pt>
                <c:pt idx="7">
                  <c:v>6.3033280507131501E-2</c:v>
                </c:pt>
                <c:pt idx="8">
                  <c:v>0.1925768621236133</c:v>
                </c:pt>
                <c:pt idx="9">
                  <c:v>-0.18561965134706818</c:v>
                </c:pt>
                <c:pt idx="10">
                  <c:v>-0.19416798732171153</c:v>
                </c:pt>
                <c:pt idx="11">
                  <c:v>6.0237717908082467E-2</c:v>
                </c:pt>
                <c:pt idx="12">
                  <c:v>3.5435816164817229E-3</c:v>
                </c:pt>
                <c:pt idx="13">
                  <c:v>-4.8133122028526189E-2</c:v>
                </c:pt>
                <c:pt idx="14">
                  <c:v>0.14488431061806661</c:v>
                </c:pt>
                <c:pt idx="15">
                  <c:v>-0.1496735340729001</c:v>
                </c:pt>
                <c:pt idx="16">
                  <c:v>3.598415213946124E-2</c:v>
                </c:pt>
                <c:pt idx="17">
                  <c:v>0.13507765451664028</c:v>
                </c:pt>
                <c:pt idx="18">
                  <c:v>-0.16750554675118859</c:v>
                </c:pt>
                <c:pt idx="19">
                  <c:v>-7.9328050713153783E-2</c:v>
                </c:pt>
                <c:pt idx="20">
                  <c:v>4.7854199683042796E-2</c:v>
                </c:pt>
                <c:pt idx="21">
                  <c:v>-0.16346434231378765</c:v>
                </c:pt>
                <c:pt idx="22">
                  <c:v>-0.20811093502377184</c:v>
                </c:pt>
                <c:pt idx="23">
                  <c:v>6.4941362916006301E-2</c:v>
                </c:pt>
                <c:pt idx="24">
                  <c:v>0.2697496038034865</c:v>
                </c:pt>
                <c:pt idx="25">
                  <c:v>0.11405705229793975</c:v>
                </c:pt>
                <c:pt idx="26">
                  <c:v>-3.0301109350237545E-3</c:v>
                </c:pt>
                <c:pt idx="27">
                  <c:v>0.11762282091917588</c:v>
                </c:pt>
                <c:pt idx="28">
                  <c:v>0.14987955625990487</c:v>
                </c:pt>
                <c:pt idx="29">
                  <c:v>5.749603803486489E-3</c:v>
                </c:pt>
                <c:pt idx="30">
                  <c:v>0.10463074484944536</c:v>
                </c:pt>
                <c:pt idx="31">
                  <c:v>0.24316640253565772</c:v>
                </c:pt>
                <c:pt idx="32">
                  <c:v>2.0548335974643402E-2</c:v>
                </c:pt>
                <c:pt idx="33">
                  <c:v>-3.4494453248811389E-2</c:v>
                </c:pt>
                <c:pt idx="34">
                  <c:v>-9.8114104595879617E-2</c:v>
                </c:pt>
              </c:numCache>
            </c:numRef>
          </c:val>
        </c:ser>
        <c:ser>
          <c:idx val="1"/>
          <c:order val="1"/>
          <c:tx>
            <c:strRef>
              <c:f>'6.TS dev'!$C$3</c:f>
              <c:strCache>
                <c:ptCount val="1"/>
                <c:pt idx="0">
                  <c:v> TS-SA (t3)</c:v>
                </c:pt>
              </c:strCache>
            </c:strRef>
          </c:tx>
          <c:spPr>
            <a:solidFill>
              <a:srgbClr val="00FF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dev'!$C$4:$C$38</c:f>
              <c:numCache>
                <c:formatCode>0.00%</c:formatCode>
                <c:ptCount val="35"/>
                <c:pt idx="0">
                  <c:v>-0.16196818065178345</c:v>
                </c:pt>
                <c:pt idx="1">
                  <c:v>-0.34506543494996145</c:v>
                </c:pt>
                <c:pt idx="2">
                  <c:v>-0.16137028483448809</c:v>
                </c:pt>
                <c:pt idx="3">
                  <c:v>-0.16725686425455483</c:v>
                </c:pt>
                <c:pt idx="4">
                  <c:v>-0.27814729278932515</c:v>
                </c:pt>
                <c:pt idx="5">
                  <c:v>-0.3275211701308699</c:v>
                </c:pt>
                <c:pt idx="6">
                  <c:v>-0.24722863741339487</c:v>
                </c:pt>
                <c:pt idx="7">
                  <c:v>-0.13937131126507574</c:v>
                </c:pt>
                <c:pt idx="8">
                  <c:v>-3.4493199897356962E-2</c:v>
                </c:pt>
                <c:pt idx="9">
                  <c:v>-0.34068001026430589</c:v>
                </c:pt>
                <c:pt idx="10">
                  <c:v>-0.34760071850141133</c:v>
                </c:pt>
                <c:pt idx="11">
                  <c:v>-0.14163459071080314</c:v>
                </c:pt>
                <c:pt idx="12">
                  <c:v>-0.18753400051321534</c:v>
                </c:pt>
                <c:pt idx="13">
                  <c:v>-0.22937131126507573</c:v>
                </c:pt>
                <c:pt idx="14">
                  <c:v>-7.3104952527585296E-2</c:v>
                </c:pt>
                <c:pt idx="15">
                  <c:v>-0.31157813702848342</c:v>
                </c:pt>
                <c:pt idx="16">
                  <c:v>-0.16127020785219395</c:v>
                </c:pt>
                <c:pt idx="17">
                  <c:v>-8.1044393122915045E-2</c:v>
                </c:pt>
                <c:pt idx="18">
                  <c:v>-0.32601488324352068</c:v>
                </c:pt>
                <c:pt idx="19">
                  <c:v>-0.25462663587374906</c:v>
                </c:pt>
                <c:pt idx="20">
                  <c:v>-0.15166025147549397</c:v>
                </c:pt>
                <c:pt idx="21">
                  <c:v>-0.32274313574544522</c:v>
                </c:pt>
                <c:pt idx="22">
                  <c:v>-0.35888888888888892</c:v>
                </c:pt>
                <c:pt idx="23">
                  <c:v>-0.1378265332306903</c:v>
                </c:pt>
                <c:pt idx="24">
                  <c:v>2.7985629971773146E-2</c:v>
                </c:pt>
                <c:pt idx="25">
                  <c:v>-9.8062612265845547E-2</c:v>
                </c:pt>
                <c:pt idx="26">
                  <c:v>-0.19285604311008467</c:v>
                </c:pt>
                <c:pt idx="27">
                  <c:v>-9.5175776238131921E-2</c:v>
                </c:pt>
                <c:pt idx="28">
                  <c:v>-6.90608160123172E-2</c:v>
                </c:pt>
                <c:pt idx="29">
                  <c:v>-0.18574801129073651</c:v>
                </c:pt>
                <c:pt idx="30">
                  <c:v>-0.10569412368488577</c:v>
                </c:pt>
                <c:pt idx="31">
                  <c:v>6.4639466256094574E-3</c:v>
                </c:pt>
                <c:pt idx="32">
                  <c:v>-0.17376700025660766</c:v>
                </c:pt>
                <c:pt idx="33">
                  <c:v>-0.21832948421862969</c:v>
                </c:pt>
                <c:pt idx="34">
                  <c:v>-0.26983577110597901</c:v>
                </c:pt>
              </c:numCache>
            </c:numRef>
          </c:val>
        </c:ser>
        <c:ser>
          <c:idx val="2"/>
          <c:order val="2"/>
          <c:tx>
            <c:strRef>
              <c:f>'6.TS dev'!$D$3</c:f>
              <c:strCache>
                <c:ptCount val="1"/>
                <c:pt idx="0">
                  <c:v> TS-SA (top)</c:v>
                </c:pt>
              </c:strCache>
            </c:strRef>
          </c:tx>
          <c:spPr>
            <a:solidFill>
              <a:srgbClr val="99FF6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dev'!$D$4:$D$38</c:f>
              <c:numCache>
                <c:formatCode>0.00%</c:formatCode>
                <c:ptCount val="35"/>
                <c:pt idx="0">
                  <c:v>-0.18477034448327509</c:v>
                </c:pt>
                <c:pt idx="1">
                  <c:v>-0.3628856714927608</c:v>
                </c:pt>
                <c:pt idx="2">
                  <c:v>-0.18418871692461311</c:v>
                </c:pt>
                <c:pt idx="3">
                  <c:v>-0.18991512730903648</c:v>
                </c:pt>
                <c:pt idx="4">
                  <c:v>-0.29778831752371443</c:v>
                </c:pt>
                <c:pt idx="5">
                  <c:v>-0.34581877184223664</c:v>
                </c:pt>
                <c:pt idx="6">
                  <c:v>-0.26771093359960058</c:v>
                </c:pt>
                <c:pt idx="7">
                  <c:v>-0.16278831752371445</c:v>
                </c:pt>
                <c:pt idx="8">
                  <c:v>-6.076385421867201E-2</c:v>
                </c:pt>
                <c:pt idx="9">
                  <c:v>-0.35861957064403399</c:v>
                </c:pt>
                <c:pt idx="10">
                  <c:v>-0.36535197204193709</c:v>
                </c:pt>
                <c:pt idx="11">
                  <c:v>-0.16499001497753366</c:v>
                </c:pt>
                <c:pt idx="12">
                  <c:v>-0.20964053919121323</c:v>
                </c:pt>
                <c:pt idx="13">
                  <c:v>-0.25033949076385426</c:v>
                </c:pt>
                <c:pt idx="14">
                  <c:v>-9.8325012481278048E-2</c:v>
                </c:pt>
                <c:pt idx="15">
                  <c:v>-0.33030953569645527</c:v>
                </c:pt>
                <c:pt idx="16">
                  <c:v>-0.18409136295556661</c:v>
                </c:pt>
                <c:pt idx="17">
                  <c:v>-0.10604842735896154</c:v>
                </c:pt>
                <c:pt idx="18">
                  <c:v>-0.34435346979530707</c:v>
                </c:pt>
                <c:pt idx="19">
                  <c:v>-0.27490763854218675</c:v>
                </c:pt>
                <c:pt idx="20">
                  <c:v>-0.17474288567149276</c:v>
                </c:pt>
                <c:pt idx="21">
                  <c:v>-0.34117074388417373</c:v>
                </c:pt>
                <c:pt idx="22">
                  <c:v>-0.37633300049925117</c:v>
                </c:pt>
                <c:pt idx="23">
                  <c:v>-0.16128557164253624</c:v>
                </c:pt>
                <c:pt idx="24">
                  <c:v>1.4977533699437203E-5</c:v>
                </c:pt>
                <c:pt idx="25">
                  <c:v>-0.1226035946080879</c:v>
                </c:pt>
                <c:pt idx="26">
                  <c:v>-0.21481777333999</c:v>
                </c:pt>
                <c:pt idx="27">
                  <c:v>-0.11979530703944086</c:v>
                </c:pt>
                <c:pt idx="28">
                  <c:v>-9.4390913629555692E-2</c:v>
                </c:pt>
                <c:pt idx="29">
                  <c:v>-0.20790314528207693</c:v>
                </c:pt>
                <c:pt idx="30">
                  <c:v>-0.13002745881178229</c:v>
                </c:pt>
                <c:pt idx="31">
                  <c:v>-2.0921118322516211E-2</c:v>
                </c:pt>
                <c:pt idx="32">
                  <c:v>-0.1962481278082876</c:v>
                </c:pt>
                <c:pt idx="33">
                  <c:v>-0.23959810284573138</c:v>
                </c:pt>
                <c:pt idx="34">
                  <c:v>-0.28970294558162762</c:v>
                </c:pt>
              </c:numCache>
            </c:numRef>
          </c:val>
        </c:ser>
        <c:dLbls>
          <c:dLblPos val="outEnd"/>
          <c:showLegendKey val="0"/>
          <c:showVal val="1"/>
          <c:showCatName val="0"/>
          <c:showSerName val="0"/>
          <c:showPercent val="0"/>
          <c:showBubbleSize val="0"/>
        </c:dLbls>
        <c:gapWidth val="150"/>
        <c:axId val="307782424"/>
        <c:axId val="349455640"/>
      </c:barChart>
      <c:catAx>
        <c:axId val="3077824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9455640"/>
        <c:crosses val="autoZero"/>
        <c:auto val="1"/>
        <c:lblAlgn val="ctr"/>
        <c:lblOffset val="100"/>
        <c:noMultiLvlLbl val="0"/>
      </c:catAx>
      <c:valAx>
        <c:axId val="349455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2424"/>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[Swaccha Sarvekshan (District Level).xlsx]8.Cert dev!PivotTable3</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CERT FROM THE STATE AVERAGES</a:t>
            </a: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i="0" baseline="0">
                <a:solidFill>
                  <a:sysClr val="windowText" lastClr="000000"/>
                </a:solidFill>
                <a:effectLst/>
              </a:rPr>
              <a:t>FOR 2022</a:t>
            </a:r>
            <a:endParaRPr lang="en-US" sz="1200" b="1">
              <a:solidFill>
                <a:sysClr val="windowText" lastClr="000000"/>
              </a:solidFill>
              <a:effectLst/>
            </a:endParaRPr>
          </a:p>
        </c:rich>
      </c:tx>
      <c:layout>
        <c:manualLayout>
          <c:xMode val="edge"/>
          <c:yMode val="edge"/>
          <c:x val="7.3238027064798719E-2"/>
          <c:y val="1.761338373072548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'8.Cert dev'!$B$3</c:f>
              <c:strCache>
                <c:ptCount val="1"/>
                <c:pt idx="0">
                  <c:v> Cert - SA</c:v>
                </c:pt>
              </c:strCache>
            </c:strRef>
          </c:tx>
          <c:spPr>
            <a:solidFill>
              <a:schemeClr val="accent6">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dev'!$B$4:$B$39</c:f>
              <c:numCache>
                <c:formatCode>0.00%</c:formatCode>
                <c:ptCount val="35"/>
                <c:pt idx="0">
                  <c:v>4.7830374753451678E-2</c:v>
                </c:pt>
                <c:pt idx="1">
                  <c:v>-0.23923076923076927</c:v>
                </c:pt>
                <c:pt idx="2">
                  <c:v>3.8777120315581788E-2</c:v>
                </c:pt>
                <c:pt idx="3">
                  <c:v>0.22725838264299808</c:v>
                </c:pt>
                <c:pt idx="4">
                  <c:v>-0.21104536489151873</c:v>
                </c:pt>
                <c:pt idx="5">
                  <c:v>-0.23923076923076927</c:v>
                </c:pt>
                <c:pt idx="6">
                  <c:v>-0.1351873767258383</c:v>
                </c:pt>
                <c:pt idx="7">
                  <c:v>0.25739644970414199</c:v>
                </c:pt>
                <c:pt idx="8">
                  <c:v>0.45956607495069035</c:v>
                </c:pt>
                <c:pt idx="9">
                  <c:v>1.905325443786976E-2</c:v>
                </c:pt>
                <c:pt idx="10">
                  <c:v>-0.35193293885601579</c:v>
                </c:pt>
                <c:pt idx="11">
                  <c:v>0.14398422090729784</c:v>
                </c:pt>
                <c:pt idx="12">
                  <c:v>4.8461538461538563E-2</c:v>
                </c:pt>
                <c:pt idx="13">
                  <c:v>0.13412228796844181</c:v>
                </c:pt>
                <c:pt idx="14">
                  <c:v>0.10453648915187377</c:v>
                </c:pt>
                <c:pt idx="15">
                  <c:v>-5.3254437869822487E-2</c:v>
                </c:pt>
                <c:pt idx="16">
                  <c:v>-0.40828402366863903</c:v>
                </c:pt>
                <c:pt idx="17">
                  <c:v>0.39005917159763309</c:v>
                </c:pt>
                <c:pt idx="18">
                  <c:v>-0.21104536489151873</c:v>
                </c:pt>
                <c:pt idx="19">
                  <c:v>-0.28994082840236685</c:v>
                </c:pt>
                <c:pt idx="20">
                  <c:v>7.8994082840236596E-2</c:v>
                </c:pt>
                <c:pt idx="21">
                  <c:v>-0.42800788954635111</c:v>
                </c:pt>
                <c:pt idx="22">
                  <c:v>-0.50690335305719925</c:v>
                </c:pt>
                <c:pt idx="23">
                  <c:v>0.29299802761341215</c:v>
                </c:pt>
                <c:pt idx="24">
                  <c:v>0.46696252465483234</c:v>
                </c:pt>
                <c:pt idx="25">
                  <c:v>0.20662721893491123</c:v>
                </c:pt>
                <c:pt idx="26">
                  <c:v>-0.14530571992110458</c:v>
                </c:pt>
                <c:pt idx="27">
                  <c:v>9.3767258382642923E-2</c:v>
                </c:pt>
                <c:pt idx="28">
                  <c:v>0.33136094674556216</c:v>
                </c:pt>
                <c:pt idx="29">
                  <c:v>-0.11242603550295859</c:v>
                </c:pt>
                <c:pt idx="30">
                  <c:v>7.7218934911242557E-2</c:v>
                </c:pt>
                <c:pt idx="31">
                  <c:v>0.51214990138067051</c:v>
                </c:pt>
                <c:pt idx="32">
                  <c:v>-0.15187376725838264</c:v>
                </c:pt>
                <c:pt idx="33">
                  <c:v>-0.17818540433925045</c:v>
                </c:pt>
                <c:pt idx="34">
                  <c:v>-0.26035502958579881</c:v>
                </c:pt>
              </c:numCache>
            </c:numRef>
          </c:val>
        </c:ser>
        <c:ser>
          <c:idx val="1"/>
          <c:order val="1"/>
          <c:tx>
            <c:strRef>
              <c:f>'8.Cert dev'!$C$3</c:f>
              <c:strCache>
                <c:ptCount val="1"/>
                <c:pt idx="0">
                  <c:v> Cert - SA(t3)</c:v>
                </c:pt>
              </c:strCache>
            </c:strRef>
          </c:tx>
          <c:spPr>
            <a:solidFill>
              <a:schemeClr val="accent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dev'!$C$4:$C$39</c:f>
              <c:numCache>
                <c:formatCode>0.00%</c:formatCode>
                <c:ptCount val="35"/>
                <c:pt idx="0">
                  <c:v>-0.29166666666666669</c:v>
                </c:pt>
                <c:pt idx="1">
                  <c:v>-0.48572000000000004</c:v>
                </c:pt>
                <c:pt idx="2">
                  <c:v>-0.2977866666666667</c:v>
                </c:pt>
                <c:pt idx="3">
                  <c:v>-0.17037333333333329</c:v>
                </c:pt>
                <c:pt idx="4">
                  <c:v>-0.46666666666666667</c:v>
                </c:pt>
                <c:pt idx="5">
                  <c:v>-0.48572000000000004</c:v>
                </c:pt>
                <c:pt idx="6">
                  <c:v>-0.41538666666666668</c:v>
                </c:pt>
                <c:pt idx="7">
                  <c:v>-0.15</c:v>
                </c:pt>
                <c:pt idx="8">
                  <c:v>-1.3333333333333334E-2</c:v>
                </c:pt>
                <c:pt idx="9">
                  <c:v>-0.31112000000000006</c:v>
                </c:pt>
                <c:pt idx="10">
                  <c:v>-0.56190666666666667</c:v>
                </c:pt>
                <c:pt idx="11">
                  <c:v>-0.22666666666666666</c:v>
                </c:pt>
                <c:pt idx="12">
                  <c:v>-0.29123999999999994</c:v>
                </c:pt>
                <c:pt idx="13">
                  <c:v>-0.23333333333333334</c:v>
                </c:pt>
                <c:pt idx="14">
                  <c:v>-0.25333333333333335</c:v>
                </c:pt>
                <c:pt idx="15">
                  <c:v>-0.36</c:v>
                </c:pt>
                <c:pt idx="16">
                  <c:v>-0.6</c:v>
                </c:pt>
                <c:pt idx="17">
                  <c:v>-6.0320000000000012E-2</c:v>
                </c:pt>
                <c:pt idx="18">
                  <c:v>-0.46666666666666667</c:v>
                </c:pt>
                <c:pt idx="19">
                  <c:v>-0.52</c:v>
                </c:pt>
                <c:pt idx="20">
                  <c:v>-0.27060000000000006</c:v>
                </c:pt>
                <c:pt idx="21">
                  <c:v>-0.61333333333333329</c:v>
                </c:pt>
                <c:pt idx="22">
                  <c:v>-0.66666666666666663</c:v>
                </c:pt>
                <c:pt idx="23">
                  <c:v>-0.1259333333333334</c:v>
                </c:pt>
                <c:pt idx="24">
                  <c:v>-8.3333333333333332E-3</c:v>
                </c:pt>
                <c:pt idx="25">
                  <c:v>-0.18432000000000001</c:v>
                </c:pt>
                <c:pt idx="26">
                  <c:v>-0.42222666666666669</c:v>
                </c:pt>
                <c:pt idx="27">
                  <c:v>-0.26061333333333336</c:v>
                </c:pt>
                <c:pt idx="28">
                  <c:v>-0.1</c:v>
                </c:pt>
                <c:pt idx="29">
                  <c:v>-0.4</c:v>
                </c:pt>
                <c:pt idx="30">
                  <c:v>-0.27180000000000004</c:v>
                </c:pt>
                <c:pt idx="31">
                  <c:v>2.221333333333329E-2</c:v>
                </c:pt>
                <c:pt idx="32">
                  <c:v>-0.42666666666666669</c:v>
                </c:pt>
                <c:pt idx="33">
                  <c:v>-0.44445333333333331</c:v>
                </c:pt>
                <c:pt idx="34">
                  <c:v>-0.5</c:v>
                </c:pt>
              </c:numCache>
            </c:numRef>
          </c:val>
        </c:ser>
        <c:ser>
          <c:idx val="2"/>
          <c:order val="2"/>
          <c:tx>
            <c:strRef>
              <c:f>'8.Cert dev'!$D$3</c:f>
              <c:strCache>
                <c:ptCount val="1"/>
                <c:pt idx="0">
                  <c:v> Cert - SA (top)</c:v>
                </c:pt>
              </c:strCache>
            </c:strRef>
          </c:tx>
          <c:spPr>
            <a:solidFill>
              <a:schemeClr val="accent6">
                <a:tint val="6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dev'!$D$4:$D$39</c:f>
              <c:numCache>
                <c:formatCode>0.00%</c:formatCode>
                <c:ptCount val="35"/>
                <c:pt idx="0">
                  <c:v>-0.30736636245110821</c:v>
                </c:pt>
                <c:pt idx="1">
                  <c:v>-0.49711864406779666</c:v>
                </c:pt>
                <c:pt idx="2">
                  <c:v>-0.31335071707953066</c:v>
                </c:pt>
                <c:pt idx="3">
                  <c:v>-0.18876140808344194</c:v>
                </c:pt>
                <c:pt idx="4">
                  <c:v>-0.4784876140808344</c:v>
                </c:pt>
                <c:pt idx="5">
                  <c:v>-0.49711864406779666</c:v>
                </c:pt>
                <c:pt idx="6">
                  <c:v>-0.4283441981747067</c:v>
                </c:pt>
                <c:pt idx="7">
                  <c:v>-0.16883963494132986</c:v>
                </c:pt>
                <c:pt idx="8">
                  <c:v>-3.5202086049543675E-2</c:v>
                </c:pt>
                <c:pt idx="9">
                  <c:v>-0.32638852672750984</c:v>
                </c:pt>
                <c:pt idx="10">
                  <c:v>-0.57161668839634938</c:v>
                </c:pt>
                <c:pt idx="11">
                  <c:v>-0.24380704041720991</c:v>
                </c:pt>
                <c:pt idx="12">
                  <c:v>-0.30694915254237282</c:v>
                </c:pt>
                <c:pt idx="13">
                  <c:v>-0.2503259452411995</c:v>
                </c:pt>
                <c:pt idx="14">
                  <c:v>-0.26988265971316816</c:v>
                </c:pt>
                <c:pt idx="15">
                  <c:v>-0.37418513689700128</c:v>
                </c:pt>
                <c:pt idx="16">
                  <c:v>-0.60886571056062577</c:v>
                </c:pt>
                <c:pt idx="17">
                  <c:v>-8.1147327249022169E-2</c:v>
                </c:pt>
                <c:pt idx="18">
                  <c:v>-0.4784876140808344</c:v>
                </c:pt>
                <c:pt idx="19">
                  <c:v>-0.53063885267275102</c:v>
                </c:pt>
                <c:pt idx="20">
                  <c:v>-0.28676662320730123</c:v>
                </c:pt>
                <c:pt idx="21">
                  <c:v>-0.62190352020860495</c:v>
                </c:pt>
                <c:pt idx="22">
                  <c:v>-0.67405475880052146</c:v>
                </c:pt>
                <c:pt idx="23">
                  <c:v>-0.14530638852672756</c:v>
                </c:pt>
                <c:pt idx="24">
                  <c:v>-3.0312907431551499E-2</c:v>
                </c:pt>
                <c:pt idx="25">
                  <c:v>-0.20239895697522817</c:v>
                </c:pt>
                <c:pt idx="26">
                  <c:v>-0.43503259452411996</c:v>
                </c:pt>
                <c:pt idx="27">
                  <c:v>-0.27700130378096482</c:v>
                </c:pt>
                <c:pt idx="28">
                  <c:v>-0.11994784876140809</c:v>
                </c:pt>
                <c:pt idx="29">
                  <c:v>-0.41329856584093871</c:v>
                </c:pt>
                <c:pt idx="30">
                  <c:v>-0.2879400260756193</c:v>
                </c:pt>
                <c:pt idx="31">
                  <c:v>-4.4328552803133222E-4</c:v>
                </c:pt>
                <c:pt idx="32">
                  <c:v>-0.43937418513689702</c:v>
                </c:pt>
                <c:pt idx="33">
                  <c:v>-0.45676662320730116</c:v>
                </c:pt>
                <c:pt idx="34">
                  <c:v>-0.5110821382007823</c:v>
                </c:pt>
              </c:numCache>
            </c:numRef>
          </c:val>
        </c:ser>
        <c:dLbls>
          <c:dLblPos val="outEnd"/>
          <c:showLegendKey val="0"/>
          <c:showVal val="1"/>
          <c:showCatName val="0"/>
          <c:showSerName val="0"/>
          <c:showPercent val="0"/>
          <c:showBubbleSize val="0"/>
        </c:dLbls>
        <c:gapWidth val="150"/>
        <c:axId val="349460344"/>
        <c:axId val="349456032"/>
      </c:barChart>
      <c:catAx>
        <c:axId val="3494603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49456032"/>
        <c:crosses val="autoZero"/>
        <c:auto val="1"/>
        <c:lblAlgn val="ctr"/>
        <c:lblOffset val="100"/>
        <c:noMultiLvlLbl val="0"/>
      </c:catAx>
      <c:valAx>
        <c:axId val="349456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49460344"/>
        <c:crosses val="autoZero"/>
        <c:crossBetween val="between"/>
      </c:valAx>
      <c:spPr>
        <a:noFill/>
        <a:ln>
          <a:solidFill>
            <a:schemeClr val="accent6">
              <a:lumMod val="50000"/>
            </a:schemeClr>
          </a:solidFill>
        </a:ln>
        <a:effectLst/>
      </c:spPr>
    </c:plotArea>
    <c:legend>
      <c:legendPos val="r"/>
      <c:overlay val="0"/>
      <c:spPr>
        <a:solidFill>
          <a:schemeClr val="accent6">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[Swaccha Sarvekshan (District Level).xlsx]7.SLP dev!PivotTable2</c:name>
    <c:fmtId val="1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SLP FROM THE STATE AVERAGES</a:t>
            </a: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i="0" baseline="0">
                <a:solidFill>
                  <a:sysClr val="windowText" lastClr="000000"/>
                </a:solidFill>
                <a:effectLst/>
              </a:rPr>
              <a:t>FOR 2022</a:t>
            </a:r>
            <a:endParaRPr lang="en-US" sz="1200" b="1">
              <a:solidFill>
                <a:sysClr val="windowText" lastClr="000000"/>
              </a:solidFill>
              <a:effectLst/>
            </a:endParaRPr>
          </a:p>
        </c:rich>
      </c:tx>
      <c:layout>
        <c:manualLayout>
          <c:xMode val="edge"/>
          <c:yMode val="edge"/>
          <c:x val="7.3426756234909893E-2"/>
          <c:y val="2.1192050033262064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'7.SLP dev'!$B$3</c:f>
              <c:strCache>
                <c:ptCount val="1"/>
                <c:pt idx="0">
                  <c:v> SLP - SA </c:v>
                </c:pt>
              </c:strCache>
            </c:strRef>
          </c:tx>
          <c:spPr>
            <a:solidFill>
              <a:schemeClr val="accent6">
                <a:tint val="65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dev'!$B$4:$B$39</c:f>
              <c:numCache>
                <c:formatCode>0.00%</c:formatCode>
                <c:ptCount val="35"/>
                <c:pt idx="0">
                  <c:v>2.137724550898211E-2</c:v>
                </c:pt>
                <c:pt idx="1">
                  <c:v>-0.13957418496340651</c:v>
                </c:pt>
                <c:pt idx="2">
                  <c:v>2.6866267465069933E-2</c:v>
                </c:pt>
                <c:pt idx="3">
                  <c:v>-1.8429807052561423E-3</c:v>
                </c:pt>
                <c:pt idx="4">
                  <c:v>-9.9008649367930773E-2</c:v>
                </c:pt>
                <c:pt idx="5">
                  <c:v>-0.17689953426480379</c:v>
                </c:pt>
                <c:pt idx="6">
                  <c:v>-6.3433133732534869E-2</c:v>
                </c:pt>
                <c:pt idx="7">
                  <c:v>5.0572188955422481E-2</c:v>
                </c:pt>
                <c:pt idx="8">
                  <c:v>0.1494011976047904</c:v>
                </c:pt>
                <c:pt idx="9">
                  <c:v>-0.18932135728542912</c:v>
                </c:pt>
                <c:pt idx="10">
                  <c:v>-0.1965868263473054</c:v>
                </c:pt>
                <c:pt idx="11">
                  <c:v>1.0665335994677293E-2</c:v>
                </c:pt>
                <c:pt idx="12">
                  <c:v>-1.6593479707252199E-2</c:v>
                </c:pt>
                <c:pt idx="13">
                  <c:v>-5.6314038589487761E-2</c:v>
                </c:pt>
                <c:pt idx="14">
                  <c:v>0.16690618762475043</c:v>
                </c:pt>
                <c:pt idx="15">
                  <c:v>-0.17920159680638717</c:v>
                </c:pt>
                <c:pt idx="16">
                  <c:v>0.12597471723220222</c:v>
                </c:pt>
                <c:pt idx="17">
                  <c:v>0.14072521623419826</c:v>
                </c:pt>
                <c:pt idx="18">
                  <c:v>-0.18962741184298071</c:v>
                </c:pt>
                <c:pt idx="19">
                  <c:v>-3.0319361277445066E-2</c:v>
                </c:pt>
                <c:pt idx="20">
                  <c:v>7.9926813040585562E-2</c:v>
                </c:pt>
                <c:pt idx="21">
                  <c:v>-0.16504990019960075</c:v>
                </c:pt>
                <c:pt idx="22">
                  <c:v>-0.18418496340652024</c:v>
                </c:pt>
                <c:pt idx="23">
                  <c:v>-1.5655355954757134E-2</c:v>
                </c:pt>
                <c:pt idx="24">
                  <c:v>0.24919494344644041</c:v>
                </c:pt>
                <c:pt idx="25">
                  <c:v>9.841650033266805E-2</c:v>
                </c:pt>
                <c:pt idx="26">
                  <c:v>2.9174983366600071E-2</c:v>
                </c:pt>
                <c:pt idx="27">
                  <c:v>0.13943446440452426</c:v>
                </c:pt>
                <c:pt idx="28">
                  <c:v>0.12042581503659348</c:v>
                </c:pt>
                <c:pt idx="29">
                  <c:v>3.5981370592148988E-2</c:v>
                </c:pt>
                <c:pt idx="30">
                  <c:v>0.1263339986693281</c:v>
                </c:pt>
                <c:pt idx="31">
                  <c:v>0.19644710578842314</c:v>
                </c:pt>
                <c:pt idx="32">
                  <c:v>5.0259481037924131E-2</c:v>
                </c:pt>
                <c:pt idx="33">
                  <c:v>-9.7870924817032839E-3</c:v>
                </c:pt>
                <c:pt idx="34">
                  <c:v>-9.0352628077178948E-2</c:v>
                </c:pt>
              </c:numCache>
            </c:numRef>
          </c:val>
        </c:ser>
        <c:ser>
          <c:idx val="1"/>
          <c:order val="1"/>
          <c:tx>
            <c:strRef>
              <c:f>'7.SLP dev'!$C$3</c:f>
              <c:strCache>
                <c:ptCount val="1"/>
                <c:pt idx="0">
                  <c:v> SLP - SA (t3)</c:v>
                </c:pt>
              </c:strCache>
            </c:strRef>
          </c:tx>
          <c:spPr>
            <a:solidFill>
              <a:schemeClr val="accent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dev'!$C$4:$C$39</c:f>
              <c:numCache>
                <c:formatCode>0.00%</c:formatCode>
                <c:ptCount val="35"/>
                <c:pt idx="0">
                  <c:v>-0.15186187845303861</c:v>
                </c:pt>
                <c:pt idx="1">
                  <c:v>-0.28551381215469612</c:v>
                </c:pt>
                <c:pt idx="2">
                  <c:v>-0.14730386740331486</c:v>
                </c:pt>
                <c:pt idx="3">
                  <c:v>-0.17114364640883978</c:v>
                </c:pt>
                <c:pt idx="4">
                  <c:v>-0.25182872928176792</c:v>
                </c:pt>
                <c:pt idx="5">
                  <c:v>-0.31650828729281771</c:v>
                </c:pt>
                <c:pt idx="6">
                  <c:v>-0.2222872928176795</c:v>
                </c:pt>
                <c:pt idx="7">
                  <c:v>-0.12761878453038675</c:v>
                </c:pt>
                <c:pt idx="8">
                  <c:v>-4.5552486187845326E-2</c:v>
                </c:pt>
                <c:pt idx="9">
                  <c:v>-0.32682320441988949</c:v>
                </c:pt>
                <c:pt idx="10">
                  <c:v>-0.33285635359116023</c:v>
                </c:pt>
                <c:pt idx="11">
                  <c:v>-0.16075690607734808</c:v>
                </c:pt>
                <c:pt idx="12">
                  <c:v>-0.18339226519337021</c:v>
                </c:pt>
                <c:pt idx="13">
                  <c:v>-0.21637569060773487</c:v>
                </c:pt>
                <c:pt idx="14">
                  <c:v>-3.1016574585635413E-2</c:v>
                </c:pt>
                <c:pt idx="15">
                  <c:v>-0.3184198895027624</c:v>
                </c:pt>
                <c:pt idx="16">
                  <c:v>-6.5005524861878494E-2</c:v>
                </c:pt>
                <c:pt idx="17">
                  <c:v>-5.2756906077348072E-2</c:v>
                </c:pt>
                <c:pt idx="18">
                  <c:v>-0.32707734806629835</c:v>
                </c:pt>
                <c:pt idx="19">
                  <c:v>-0.19479005524861875</c:v>
                </c:pt>
                <c:pt idx="20">
                  <c:v>-0.10324309392265188</c:v>
                </c:pt>
                <c:pt idx="21">
                  <c:v>-0.30666850828729281</c:v>
                </c:pt>
                <c:pt idx="22">
                  <c:v>-0.3225580110497237</c:v>
                </c:pt>
                <c:pt idx="23">
                  <c:v>-0.18261325966850828</c:v>
                </c:pt>
                <c:pt idx="24">
                  <c:v>3.7314917127071801E-2</c:v>
                </c:pt>
                <c:pt idx="25">
                  <c:v>-8.7889502762430904E-2</c:v>
                </c:pt>
                <c:pt idx="26">
                  <c:v>-0.14538674033149177</c:v>
                </c:pt>
                <c:pt idx="27">
                  <c:v>-5.382872928176799E-2</c:v>
                </c:pt>
                <c:pt idx="28">
                  <c:v>-6.9613259668508287E-2</c:v>
                </c:pt>
                <c:pt idx="29">
                  <c:v>-0.13973480662983429</c:v>
                </c:pt>
                <c:pt idx="30">
                  <c:v>-6.4707182320441925E-2</c:v>
                </c:pt>
                <c:pt idx="31">
                  <c:v>-6.4861878453038721E-3</c:v>
                </c:pt>
                <c:pt idx="32">
                  <c:v>-0.12787845303867407</c:v>
                </c:pt>
                <c:pt idx="33">
                  <c:v>-0.17774033149171273</c:v>
                </c:pt>
                <c:pt idx="34">
                  <c:v>-0.24464088397790051</c:v>
                </c:pt>
              </c:numCache>
            </c:numRef>
          </c:val>
        </c:ser>
        <c:ser>
          <c:idx val="2"/>
          <c:order val="2"/>
          <c:tx>
            <c:strRef>
              <c:f>'7.SLP dev'!$D$3</c:f>
              <c:strCache>
                <c:ptCount val="1"/>
                <c:pt idx="0">
                  <c:v> SLP - SA (top)</c:v>
                </c:pt>
              </c:strCache>
            </c:strRef>
          </c:tx>
          <c:spPr>
            <a:solidFill>
              <a:schemeClr val="accent6">
                <a:shade val="6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dev'!$D$4:$D$39</c:f>
              <c:numCache>
                <c:formatCode>0.00%</c:formatCode>
                <c:ptCount val="35"/>
                <c:pt idx="0">
                  <c:v>-0.1821363878529568</c:v>
                </c:pt>
                <c:pt idx="1">
                  <c:v>-0.31101758124667023</c:v>
                </c:pt>
                <c:pt idx="2">
                  <c:v>-0.17774107618540219</c:v>
                </c:pt>
                <c:pt idx="3">
                  <c:v>-0.20072988811933937</c:v>
                </c:pt>
                <c:pt idx="4">
                  <c:v>-0.27853489611081511</c:v>
                </c:pt>
                <c:pt idx="5">
                  <c:v>-0.34090570058604164</c:v>
                </c:pt>
                <c:pt idx="6">
                  <c:v>-0.25004794885455511</c:v>
                </c:pt>
                <c:pt idx="7">
                  <c:v>-0.15875865743207246</c:v>
                </c:pt>
                <c:pt idx="8">
                  <c:v>-7.9621736814065022E-2</c:v>
                </c:pt>
                <c:pt idx="9">
                  <c:v>-0.35085242408098027</c:v>
                </c:pt>
                <c:pt idx="10">
                  <c:v>-0.35667021843367075</c:v>
                </c:pt>
                <c:pt idx="11">
                  <c:v>-0.190713905167821</c:v>
                </c:pt>
                <c:pt idx="12">
                  <c:v>-0.21254128929142252</c:v>
                </c:pt>
                <c:pt idx="13">
                  <c:v>-0.24434736281299951</c:v>
                </c:pt>
                <c:pt idx="14">
                  <c:v>-6.5604688332445441E-2</c:v>
                </c:pt>
                <c:pt idx="15">
                  <c:v>-0.34274906766116137</c:v>
                </c:pt>
                <c:pt idx="16">
                  <c:v>-9.8380394246137495E-2</c:v>
                </c:pt>
                <c:pt idx="17">
                  <c:v>-8.6568993074054343E-2</c:v>
                </c:pt>
                <c:pt idx="18">
                  <c:v>-0.3510974960042621</c:v>
                </c:pt>
                <c:pt idx="19">
                  <c:v>-0.22353223228556204</c:v>
                </c:pt>
                <c:pt idx="20">
                  <c:v>-0.13525306339904097</c:v>
                </c:pt>
                <c:pt idx="21">
                  <c:v>-0.33141715503462971</c:v>
                </c:pt>
                <c:pt idx="22">
                  <c:v>-0.34673947789025034</c:v>
                </c:pt>
                <c:pt idx="23">
                  <c:v>-0.2117900905700586</c:v>
                </c:pt>
                <c:pt idx="24">
                  <c:v>2.8769312733082774E-4</c:v>
                </c:pt>
                <c:pt idx="25">
                  <c:v>-0.12044752264251461</c:v>
                </c:pt>
                <c:pt idx="26">
                  <c:v>-0.17589238145977629</c:v>
                </c:pt>
                <c:pt idx="27">
                  <c:v>-8.7602557272242976E-2</c:v>
                </c:pt>
                <c:pt idx="28">
                  <c:v>-0.1028236547682472</c:v>
                </c:pt>
                <c:pt idx="29">
                  <c:v>-0.17044219499200855</c:v>
                </c:pt>
                <c:pt idx="30">
                  <c:v>-9.8092701118806552E-2</c:v>
                </c:pt>
                <c:pt idx="31">
                  <c:v>-4.1949920085242412E-2</c:v>
                </c:pt>
                <c:pt idx="32">
                  <c:v>-0.15900905700586043</c:v>
                </c:pt>
                <c:pt idx="33">
                  <c:v>-0.20709110282365478</c:v>
                </c:pt>
                <c:pt idx="34">
                  <c:v>-0.27160362280234412</c:v>
                </c:pt>
              </c:numCache>
            </c:numRef>
          </c:val>
        </c:ser>
        <c:dLbls>
          <c:dLblPos val="outEnd"/>
          <c:showLegendKey val="0"/>
          <c:showVal val="1"/>
          <c:showCatName val="0"/>
          <c:showSerName val="0"/>
          <c:showPercent val="0"/>
          <c:showBubbleSize val="0"/>
        </c:dLbls>
        <c:gapWidth val="150"/>
        <c:axId val="349456816"/>
        <c:axId val="349457992"/>
      </c:barChart>
      <c:catAx>
        <c:axId val="3494568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9457992"/>
        <c:crosses val="autoZero"/>
        <c:auto val="1"/>
        <c:lblAlgn val="ctr"/>
        <c:lblOffset val="100"/>
        <c:noMultiLvlLbl val="0"/>
      </c:catAx>
      <c:valAx>
        <c:axId val="34945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49456816"/>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[Swaccha Sarvekshan (District Level).xlsx]2.SR (SLP+Cert)!PivotTable2</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STATE RANK FOR DISTRICT BASED ON (SLP+Cert) SCORE</a:t>
            </a:r>
            <a:endParaRPr lang="en-US" sz="1200">
              <a:solidFill>
                <a:sysClr val="windowText" lastClr="000000"/>
              </a:solidFill>
              <a:effectLst/>
            </a:endParaRPr>
          </a:p>
        </c:rich>
      </c:tx>
      <c:layout>
        <c:manualLayout>
          <c:xMode val="edge"/>
          <c:yMode val="edge"/>
          <c:x val="0.10992847709887704"/>
          <c:y val="3.5242296182053746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5"/>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5"/>
          </a:solidFill>
          <a:ln>
            <a:solidFill>
              <a:srgbClr val="002060"/>
            </a:solidFill>
          </a:ln>
          <a:effectLst/>
        </c:spPr>
      </c:pivotFmt>
      <c:pivotFmt>
        <c:idx val="4"/>
        <c:spPr>
          <a:solidFill>
            <a:schemeClr val="accent5"/>
          </a:solidFill>
          <a:ln>
            <a:solidFill>
              <a:srgbClr val="002060"/>
            </a:solidFill>
          </a:ln>
          <a:effectLst/>
        </c:spPr>
      </c:pivotFmt>
    </c:pivotFmts>
    <c:plotArea>
      <c:layout>
        <c:manualLayout>
          <c:layoutTarget val="inner"/>
          <c:xMode val="edge"/>
          <c:yMode val="edge"/>
          <c:x val="0.11119073105903605"/>
          <c:y val="0.25601851851851848"/>
          <c:w val="0.74058245359275321"/>
          <c:h val="0.45933581219014291"/>
        </c:manualLayout>
      </c:layout>
      <c:barChart>
        <c:barDir val="col"/>
        <c:grouping val="clustered"/>
        <c:varyColors val="0"/>
        <c:ser>
          <c:idx val="0"/>
          <c:order val="0"/>
          <c:tx>
            <c:strRef>
              <c:f>'2.SR (SLP+Cert)'!$B$3</c:f>
              <c:strCache>
                <c:ptCount val="1"/>
                <c:pt idx="0">
                  <c:v>SR 20</c:v>
                </c:pt>
              </c:strCache>
            </c:strRef>
          </c:tx>
          <c:spPr>
            <a:solidFill>
              <a:schemeClr val="accent5">
                <a:tint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(SLP+Cert)'!$B$4:$B$39</c:f>
              <c:numCache>
                <c:formatCode>General</c:formatCode>
                <c:ptCount val="35"/>
                <c:pt idx="0">
                  <c:v>13</c:v>
                </c:pt>
                <c:pt idx="1">
                  <c:v>21</c:v>
                </c:pt>
                <c:pt idx="2">
                  <c:v>22</c:v>
                </c:pt>
                <c:pt idx="3">
                  <c:v>16</c:v>
                </c:pt>
                <c:pt idx="4">
                  <c:v>30</c:v>
                </c:pt>
                <c:pt idx="5">
                  <c:v>34</c:v>
                </c:pt>
                <c:pt idx="6">
                  <c:v>24</c:v>
                </c:pt>
                <c:pt idx="7">
                  <c:v>8</c:v>
                </c:pt>
                <c:pt idx="8">
                  <c:v>4</c:v>
                </c:pt>
                <c:pt idx="9">
                  <c:v>35</c:v>
                </c:pt>
                <c:pt idx="10">
                  <c:v>31</c:v>
                </c:pt>
                <c:pt idx="11">
                  <c:v>20</c:v>
                </c:pt>
                <c:pt idx="12">
                  <c:v>12</c:v>
                </c:pt>
                <c:pt idx="13">
                  <c:v>19</c:v>
                </c:pt>
                <c:pt idx="14">
                  <c:v>1</c:v>
                </c:pt>
                <c:pt idx="15">
                  <c:v>29</c:v>
                </c:pt>
                <c:pt idx="16">
                  <c:v>11</c:v>
                </c:pt>
                <c:pt idx="17">
                  <c:v>9</c:v>
                </c:pt>
                <c:pt idx="18">
                  <c:v>32</c:v>
                </c:pt>
                <c:pt idx="19">
                  <c:v>26</c:v>
                </c:pt>
                <c:pt idx="20">
                  <c:v>17</c:v>
                </c:pt>
                <c:pt idx="21">
                  <c:v>33</c:v>
                </c:pt>
                <c:pt idx="22">
                  <c:v>25</c:v>
                </c:pt>
                <c:pt idx="23">
                  <c:v>18</c:v>
                </c:pt>
                <c:pt idx="24">
                  <c:v>2</c:v>
                </c:pt>
                <c:pt idx="25">
                  <c:v>10</c:v>
                </c:pt>
                <c:pt idx="26">
                  <c:v>7</c:v>
                </c:pt>
                <c:pt idx="27">
                  <c:v>5</c:v>
                </c:pt>
                <c:pt idx="28">
                  <c:v>6</c:v>
                </c:pt>
                <c:pt idx="29">
                  <c:v>15</c:v>
                </c:pt>
                <c:pt idx="30">
                  <c:v>14</c:v>
                </c:pt>
                <c:pt idx="31">
                  <c:v>3</c:v>
                </c:pt>
                <c:pt idx="32">
                  <c:v>27</c:v>
                </c:pt>
                <c:pt idx="33">
                  <c:v>23</c:v>
                </c:pt>
                <c:pt idx="34">
                  <c:v>28</c:v>
                </c:pt>
              </c:numCache>
            </c:numRef>
          </c:val>
        </c:ser>
        <c:ser>
          <c:idx val="1"/>
          <c:order val="1"/>
          <c:tx>
            <c:strRef>
              <c:f>'2.SR (SLP+Cert)'!$C$3</c:f>
              <c:strCache>
                <c:ptCount val="1"/>
                <c:pt idx="0">
                  <c:v>SR 21</c:v>
                </c:pt>
              </c:strCache>
            </c:strRef>
          </c:tx>
          <c:spPr>
            <a:solidFill>
              <a:schemeClr val="accent5"/>
            </a:solidFill>
            <a:ln>
              <a:solidFill>
                <a:srgbClr val="002060"/>
              </a:solidFill>
            </a:ln>
            <a:effectLst/>
          </c:spPr>
          <c:invertIfNegative val="0"/>
          <c:dPt>
            <c:idx val="1"/>
            <c:invertIfNegative val="0"/>
            <c:bubble3D val="0"/>
          </c:dPt>
          <c:dPt>
            <c:idx val="22"/>
            <c:invertIfNegative val="0"/>
            <c:bubble3D val="0"/>
            <c:spPr>
              <a:solidFill>
                <a:schemeClr val="accent5"/>
              </a:solidFill>
              <a:ln>
                <a:solidFill>
                  <a:srgbClr val="002060"/>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(SLP+Cert)'!$C$4:$C$39</c:f>
              <c:numCache>
                <c:formatCode>General</c:formatCode>
                <c:ptCount val="35"/>
                <c:pt idx="0">
                  <c:v>16</c:v>
                </c:pt>
                <c:pt idx="1">
                  <c:v>30</c:v>
                </c:pt>
                <c:pt idx="2">
                  <c:v>15</c:v>
                </c:pt>
                <c:pt idx="3">
                  <c:v>13</c:v>
                </c:pt>
                <c:pt idx="4">
                  <c:v>26</c:v>
                </c:pt>
                <c:pt idx="5">
                  <c:v>31</c:v>
                </c:pt>
                <c:pt idx="6">
                  <c:v>24</c:v>
                </c:pt>
                <c:pt idx="7">
                  <c:v>10</c:v>
                </c:pt>
                <c:pt idx="8">
                  <c:v>3</c:v>
                </c:pt>
                <c:pt idx="9">
                  <c:v>28</c:v>
                </c:pt>
                <c:pt idx="10">
                  <c:v>34</c:v>
                </c:pt>
                <c:pt idx="11">
                  <c:v>14</c:v>
                </c:pt>
                <c:pt idx="12">
                  <c:v>17</c:v>
                </c:pt>
                <c:pt idx="13">
                  <c:v>20</c:v>
                </c:pt>
                <c:pt idx="14">
                  <c:v>6</c:v>
                </c:pt>
                <c:pt idx="15">
                  <c:v>29</c:v>
                </c:pt>
                <c:pt idx="16">
                  <c:v>21</c:v>
                </c:pt>
                <c:pt idx="17">
                  <c:v>4</c:v>
                </c:pt>
                <c:pt idx="18">
                  <c:v>32</c:v>
                </c:pt>
                <c:pt idx="19">
                  <c:v>25</c:v>
                </c:pt>
                <c:pt idx="20">
                  <c:v>11</c:v>
                </c:pt>
                <c:pt idx="21">
                  <c:v>33</c:v>
                </c:pt>
                <c:pt idx="22">
                  <c:v>35</c:v>
                </c:pt>
                <c:pt idx="23">
                  <c:v>12</c:v>
                </c:pt>
                <c:pt idx="24">
                  <c:v>1</c:v>
                </c:pt>
                <c:pt idx="25">
                  <c:v>8</c:v>
                </c:pt>
                <c:pt idx="26">
                  <c:v>22</c:v>
                </c:pt>
                <c:pt idx="27">
                  <c:v>7</c:v>
                </c:pt>
                <c:pt idx="28">
                  <c:v>5</c:v>
                </c:pt>
                <c:pt idx="29">
                  <c:v>19</c:v>
                </c:pt>
                <c:pt idx="30">
                  <c:v>9</c:v>
                </c:pt>
                <c:pt idx="31">
                  <c:v>2</c:v>
                </c:pt>
                <c:pt idx="32">
                  <c:v>18</c:v>
                </c:pt>
                <c:pt idx="33">
                  <c:v>23</c:v>
                </c:pt>
                <c:pt idx="34">
                  <c:v>27</c:v>
                </c:pt>
              </c:numCache>
            </c:numRef>
          </c:val>
        </c:ser>
        <c:ser>
          <c:idx val="2"/>
          <c:order val="2"/>
          <c:tx>
            <c:strRef>
              <c:f>'2.SR (SLP+Cert)'!$D$3</c:f>
              <c:strCache>
                <c:ptCount val="1"/>
                <c:pt idx="0">
                  <c:v>SR 22</c:v>
                </c:pt>
              </c:strCache>
            </c:strRef>
          </c:tx>
          <c:spPr>
            <a:solidFill>
              <a:schemeClr val="accent5">
                <a:shade val="6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'2.SR (SLP+Cert)'!$A$4:$A$39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'2.SR (SLP+Cert)'!$D$4:$D$39</c:f>
              <c:numCache>
                <c:formatCode>General</c:formatCode>
                <c:ptCount val="35"/>
                <c:pt idx="0">
                  <c:v>17</c:v>
                </c:pt>
                <c:pt idx="1">
                  <c:v>21</c:v>
                </c:pt>
                <c:pt idx="2">
                  <c:v>22</c:v>
                </c:pt>
                <c:pt idx="3">
                  <c:v>10</c:v>
                </c:pt>
                <c:pt idx="4">
                  <c:v>32</c:v>
                </c:pt>
                <c:pt idx="5">
                  <c:v>30</c:v>
                </c:pt>
                <c:pt idx="6">
                  <c:v>25</c:v>
                </c:pt>
                <c:pt idx="7">
                  <c:v>9</c:v>
                </c:pt>
                <c:pt idx="8">
                  <c:v>7</c:v>
                </c:pt>
                <c:pt idx="9">
                  <c:v>35</c:v>
                </c:pt>
                <c:pt idx="10">
                  <c:v>31</c:v>
                </c:pt>
                <c:pt idx="11">
                  <c:v>15</c:v>
                </c:pt>
                <c:pt idx="12">
                  <c:v>13</c:v>
                </c:pt>
                <c:pt idx="13">
                  <c:v>19</c:v>
                </c:pt>
                <c:pt idx="14">
                  <c:v>1</c:v>
                </c:pt>
                <c:pt idx="15">
                  <c:v>34</c:v>
                </c:pt>
                <c:pt idx="16">
                  <c:v>20</c:v>
                </c:pt>
                <c:pt idx="17">
                  <c:v>4</c:v>
                </c:pt>
                <c:pt idx="18">
                  <c:v>29</c:v>
                </c:pt>
                <c:pt idx="19">
                  <c:v>14</c:v>
                </c:pt>
                <c:pt idx="20">
                  <c:v>16</c:v>
                </c:pt>
                <c:pt idx="21">
                  <c:v>33</c:v>
                </c:pt>
                <c:pt idx="22">
                  <c:v>26</c:v>
                </c:pt>
                <c:pt idx="23">
                  <c:v>18</c:v>
                </c:pt>
                <c:pt idx="24">
                  <c:v>2</c:v>
                </c:pt>
                <c:pt idx="25">
                  <c:v>6</c:v>
                </c:pt>
                <c:pt idx="26">
                  <c:v>8</c:v>
                </c:pt>
                <c:pt idx="27">
                  <c:v>5</c:v>
                </c:pt>
                <c:pt idx="28">
                  <c:v>11</c:v>
                </c:pt>
                <c:pt idx="29">
                  <c:v>27</c:v>
                </c:pt>
                <c:pt idx="30">
                  <c:v>12</c:v>
                </c:pt>
                <c:pt idx="31">
                  <c:v>3</c:v>
                </c:pt>
                <c:pt idx="32">
                  <c:v>23</c:v>
                </c:pt>
                <c:pt idx="33">
                  <c:v>24</c:v>
                </c:pt>
                <c:pt idx="34">
                  <c:v>28</c:v>
                </c:pt>
              </c:numCache>
            </c:numRef>
          </c:val>
        </c:ser>
        <c:dLbls>
          <c:dLblPos val="outEnd"/>
          <c:showLegendKey val="0"/>
          <c:showVal val="1"/>
          <c:showCatName val="0"/>
          <c:showSerName val="0"/>
          <c:showPercent val="0"/>
          <c:showBubbleSize val="0"/>
        </c:dLbls>
        <c:gapWidth val="219"/>
        <c:overlap val="-27"/>
        <c:axId val="305425744"/>
        <c:axId val="305866064"/>
      </c:barChart>
      <c:catAx>
        <c:axId val="305425744"/>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5866064"/>
        <c:crosses val="autoZero"/>
        <c:auto val="1"/>
        <c:lblAlgn val="ctr"/>
        <c:lblOffset val="100"/>
        <c:noMultiLvlLbl val="0"/>
      </c:catAx>
      <c:valAx>
        <c:axId val="305866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STATE</a:t>
                </a:r>
                <a:r>
                  <a:rPr lang="en-US" b="1" baseline="0">
                    <a:solidFill>
                      <a:sysClr val="windowText" lastClr="000000"/>
                    </a:solidFill>
                  </a:rPr>
                  <a:t> RANK</a:t>
                </a:r>
                <a:endParaRPr lang="en-US" b="1">
                  <a:solidFill>
                    <a:sysClr val="windowText" lastClr="000000"/>
                  </a:solidFill>
                </a:endParaRPr>
              </a:p>
            </c:rich>
          </c:tx>
          <c:layout>
            <c:manualLayout>
              <c:xMode val="edge"/>
              <c:yMode val="edge"/>
              <c:x val="1.3888888888888888E-2"/>
              <c:y val="0.35242235345581802"/>
            </c:manualLayout>
          </c:layout>
          <c:overlay val="0"/>
          <c:spPr>
            <a:solidFill>
              <a:schemeClr val="accent1">
                <a:lumMod val="20000"/>
                <a:lumOff val="80000"/>
              </a:schemeClr>
            </a:solidFill>
            <a:ln>
              <a:solidFill>
                <a:srgbClr val="002060"/>
              </a:solid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05425744"/>
        <c:crosses val="autoZero"/>
        <c:crossBetween val="between"/>
      </c:valAx>
      <c:spPr>
        <a:noFill/>
        <a:ln>
          <a:solidFill>
            <a:srgbClr val="002060"/>
          </a:solidFill>
        </a:ln>
        <a:effectLst/>
      </c:spPr>
    </c:plotArea>
    <c:legend>
      <c:legendPos val="r"/>
      <c:layout>
        <c:manualLayout>
          <c:xMode val="edge"/>
          <c:yMode val="edge"/>
          <c:x val="0.89066207349081361"/>
          <c:y val="0.47146908719743374"/>
          <c:w val="7.4245324547664193E-2"/>
          <c:h val="0.198239303516028"/>
        </c:manualLayout>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Level).xlsx]9.CV dev!PivotTable4</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CV FROM THE STATE AVERAGES</a:t>
            </a:r>
            <a:endParaRPr lang="en-US" sz="1200" b="1">
              <a:solidFill>
                <a:sysClr val="windowText" lastClr="0000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a:solidFill>
                  <a:sysClr val="windowText" lastClr="000000"/>
                </a:solidFill>
              </a:rPr>
              <a:t>FOR</a:t>
            </a:r>
            <a:r>
              <a:rPr lang="en-US" sz="1200" b="1" baseline="0">
                <a:solidFill>
                  <a:sysClr val="windowText" lastClr="000000"/>
                </a:solidFill>
              </a:rPr>
              <a:t> 2022</a:t>
            </a:r>
            <a:endParaRPr lang="en-US" sz="1200" b="1">
              <a:solidFill>
                <a:sysClr val="windowText" lastClr="000000"/>
              </a:solidFill>
            </a:endParaRPr>
          </a:p>
        </c:rich>
      </c:tx>
      <c:layout>
        <c:manualLayout>
          <c:xMode val="edge"/>
          <c:yMode val="edge"/>
          <c:x val="8.446866797900264E-2"/>
          <c:y val="2.1248337010894375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7FF57"/>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DCF3D"/>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7FF57"/>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DCF3D"/>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6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7FF57"/>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DCF3D"/>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7FF57"/>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DCF3D"/>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6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7FF57"/>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DCF3D"/>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'9.CV dev'!$B$3</c:f>
              <c:strCache>
                <c:ptCount val="1"/>
                <c:pt idx="0">
                  <c:v> CV - SA</c:v>
                </c:pt>
              </c:strCache>
            </c:strRef>
          </c:tx>
          <c:spPr>
            <a:solidFill>
              <a:srgbClr val="006000"/>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dev'!$B$4:$B$39</c:f>
              <c:numCache>
                <c:formatCode>0.00%</c:formatCode>
                <c:ptCount val="35"/>
                <c:pt idx="0">
                  <c:v>4.79860200961119E-2</c:v>
                </c:pt>
                <c:pt idx="1">
                  <c:v>-0.2369244211446046</c:v>
                </c:pt>
                <c:pt idx="2">
                  <c:v>4.6823940585408404E-2</c:v>
                </c:pt>
                <c:pt idx="3">
                  <c:v>-1.9012669287898638E-2</c:v>
                </c:pt>
                <c:pt idx="4">
                  <c:v>-7.4827435561380606E-2</c:v>
                </c:pt>
                <c:pt idx="5">
                  <c:v>-0.128169506334644</c:v>
                </c:pt>
                <c:pt idx="6">
                  <c:v>-4.9873307121013483E-2</c:v>
                </c:pt>
                <c:pt idx="7">
                  <c:v>-6.2385321100918304E-3</c:v>
                </c:pt>
                <c:pt idx="8">
                  <c:v>0.13152468326780251</c:v>
                </c:pt>
                <c:pt idx="9">
                  <c:v>-0.27107907383136742</c:v>
                </c:pt>
                <c:pt idx="10">
                  <c:v>-0.12076015727391877</c:v>
                </c:pt>
                <c:pt idx="11">
                  <c:v>8.8700742682394085E-2</c:v>
                </c:pt>
                <c:pt idx="12">
                  <c:v>1.0537352555701133E-2</c:v>
                </c:pt>
                <c:pt idx="13">
                  <c:v>-0.1177107907383137</c:v>
                </c:pt>
                <c:pt idx="14">
                  <c:v>0.13432940148536479</c:v>
                </c:pt>
                <c:pt idx="15">
                  <c:v>-0.15323722149410221</c:v>
                </c:pt>
                <c:pt idx="16">
                  <c:v>0.11506334643949327</c:v>
                </c:pt>
                <c:pt idx="17">
                  <c:v>1.5194408038444823E-2</c:v>
                </c:pt>
                <c:pt idx="18">
                  <c:v>-0.11880297072957625</c:v>
                </c:pt>
                <c:pt idx="19">
                  <c:v>-4.9986893840104879E-2</c:v>
                </c:pt>
                <c:pt idx="20">
                  <c:v>-7.6103101791175501E-3</c:v>
                </c:pt>
                <c:pt idx="21">
                  <c:v>-4.3826998689384083E-2</c:v>
                </c:pt>
                <c:pt idx="22">
                  <c:v>-0.10682394058540846</c:v>
                </c:pt>
                <c:pt idx="23">
                  <c:v>7.021406727828737E-2</c:v>
                </c:pt>
                <c:pt idx="24">
                  <c:v>0.20993446920052422</c:v>
                </c:pt>
                <c:pt idx="25">
                  <c:v>9.406727828746185E-2</c:v>
                </c:pt>
                <c:pt idx="26">
                  <c:v>1.8130187854958499E-2</c:v>
                </c:pt>
                <c:pt idx="27">
                  <c:v>0.1000436871996505</c:v>
                </c:pt>
                <c:pt idx="28">
                  <c:v>0.10866754041065958</c:v>
                </c:pt>
                <c:pt idx="29">
                  <c:v>1.8837920489296587E-2</c:v>
                </c:pt>
                <c:pt idx="30">
                  <c:v>8.874617737003053E-2</c:v>
                </c:pt>
                <c:pt idx="31">
                  <c:v>0.18589777195281781</c:v>
                </c:pt>
                <c:pt idx="32">
                  <c:v>5.8348623853210983E-2</c:v>
                </c:pt>
                <c:pt idx="33">
                  <c:v>-2.8746177370030262E-3</c:v>
                </c:pt>
                <c:pt idx="34">
                  <c:v>-3.6050677151594573E-2</c:v>
                </c:pt>
              </c:numCache>
            </c:numRef>
          </c:val>
        </c:ser>
        <c:ser>
          <c:idx val="1"/>
          <c:order val="1"/>
          <c:tx>
            <c:strRef>
              <c:f>'9.CV dev'!$C$3</c:f>
              <c:strCache>
                <c:ptCount val="1"/>
                <c:pt idx="0">
                  <c:v> CV - SA (t3)</c:v>
                </c:pt>
              </c:strCache>
            </c:strRef>
          </c:tx>
          <c:spPr>
            <a:solidFill>
              <a:srgbClr val="57FF57"/>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dev'!$C$4:$C$39</c:f>
              <c:numCache>
                <c:formatCode>0.00%</c:formatCode>
                <c:ptCount val="35"/>
                <c:pt idx="0">
                  <c:v>-0.10956198960653299</c:v>
                </c:pt>
                <c:pt idx="1">
                  <c:v>-0.3516406829992576</c:v>
                </c:pt>
                <c:pt idx="2">
                  <c:v>-0.11054936896807727</c:v>
                </c:pt>
                <c:pt idx="3">
                  <c:v>-0.16648849294729026</c:v>
                </c:pt>
                <c:pt idx="4">
                  <c:v>-0.21391239792130667</c:v>
                </c:pt>
                <c:pt idx="5">
                  <c:v>-0.25923533778767638</c:v>
                </c:pt>
                <c:pt idx="6">
                  <c:v>-0.19270972531551592</c:v>
                </c:pt>
                <c:pt idx="7">
                  <c:v>-0.15563474387527848</c:v>
                </c:pt>
                <c:pt idx="8">
                  <c:v>-3.8582034149962897E-2</c:v>
                </c:pt>
                <c:pt idx="9">
                  <c:v>-0.38066072754268743</c:v>
                </c:pt>
                <c:pt idx="10">
                  <c:v>-0.2529398663697105</c:v>
                </c:pt>
                <c:pt idx="11">
                  <c:v>-7.4968077208611705E-2</c:v>
                </c:pt>
                <c:pt idx="12">
                  <c:v>-0.14138084632516709</c:v>
                </c:pt>
                <c:pt idx="13">
                  <c:v>-0.2503489235337788</c:v>
                </c:pt>
                <c:pt idx="14">
                  <c:v>-3.6198960653303629E-2</c:v>
                </c:pt>
                <c:pt idx="15">
                  <c:v>-0.28053452115812916</c:v>
                </c:pt>
                <c:pt idx="16">
                  <c:v>-5.2568671121009609E-2</c:v>
                </c:pt>
                <c:pt idx="17">
                  <c:v>-0.13742390497401627</c:v>
                </c:pt>
                <c:pt idx="18">
                  <c:v>-0.25127691165553084</c:v>
                </c:pt>
                <c:pt idx="19">
                  <c:v>-0.19280623608017819</c:v>
                </c:pt>
                <c:pt idx="20">
                  <c:v>-0.15680029695619899</c:v>
                </c:pt>
                <c:pt idx="21">
                  <c:v>-0.18757238307349672</c:v>
                </c:pt>
                <c:pt idx="22">
                  <c:v>-0.24109873793615441</c:v>
                </c:pt>
                <c:pt idx="23">
                  <c:v>-9.0675575352635554E-2</c:v>
                </c:pt>
                <c:pt idx="24">
                  <c:v>2.8040089086859676E-2</c:v>
                </c:pt>
                <c:pt idx="25">
                  <c:v>-7.0408314773570832E-2</c:v>
                </c:pt>
                <c:pt idx="26">
                  <c:v>-0.13492947290274684</c:v>
                </c:pt>
                <c:pt idx="27">
                  <c:v>-6.5330363771343727E-2</c:v>
                </c:pt>
                <c:pt idx="28">
                  <c:v>-5.8002969561989685E-2</c:v>
                </c:pt>
                <c:pt idx="29">
                  <c:v>-0.13432813659985157</c:v>
                </c:pt>
                <c:pt idx="30">
                  <c:v>-7.4929472902746888E-2</c:v>
                </c:pt>
                <c:pt idx="31">
                  <c:v>7.6169265033407506E-3</c:v>
                </c:pt>
                <c:pt idx="32">
                  <c:v>-0.10075723830734969</c:v>
                </c:pt>
                <c:pt idx="33">
                  <c:v>-0.15277654046028208</c:v>
                </c:pt>
                <c:pt idx="34">
                  <c:v>-0.1809651076466221</c:v>
                </c:pt>
              </c:numCache>
            </c:numRef>
          </c:val>
        </c:ser>
        <c:ser>
          <c:idx val="2"/>
          <c:order val="2"/>
          <c:tx>
            <c:strRef>
              <c:f>'9.CV dev'!$D$3</c:f>
              <c:strCache>
                <c:ptCount val="1"/>
                <c:pt idx="0">
                  <c:v> CV - SA (top)</c:v>
                </c:pt>
              </c:strCache>
            </c:strRef>
          </c:tx>
          <c:spPr>
            <a:solidFill>
              <a:srgbClr val="3DCF3D"/>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dev'!$D$4:$D$39</c:f>
              <c:numCache>
                <c:formatCode>0.00%</c:formatCode>
                <c:ptCount val="35"/>
                <c:pt idx="0">
                  <c:v>-0.13399277978339344</c:v>
                </c:pt>
                <c:pt idx="1">
                  <c:v>-0.36942960288808663</c:v>
                </c:pt>
                <c:pt idx="2">
                  <c:v>-0.13495306859205783</c:v>
                </c:pt>
                <c:pt idx="3">
                  <c:v>-0.18935740072202165</c:v>
                </c:pt>
                <c:pt idx="4">
                  <c:v>-0.23548014440433221</c:v>
                </c:pt>
                <c:pt idx="5">
                  <c:v>-0.27955956678700367</c:v>
                </c:pt>
                <c:pt idx="6">
                  <c:v>-0.21485920577617323</c:v>
                </c:pt>
                <c:pt idx="7">
                  <c:v>-0.17880144404332138</c:v>
                </c:pt>
                <c:pt idx="8">
                  <c:v>-6.4960288808664279E-2</c:v>
                </c:pt>
                <c:pt idx="9">
                  <c:v>-0.39765342960288808</c:v>
                </c:pt>
                <c:pt idx="10">
                  <c:v>-0.27343682310469319</c:v>
                </c:pt>
                <c:pt idx="11">
                  <c:v>-0.10034801444043319</c:v>
                </c:pt>
                <c:pt idx="12">
                  <c:v>-0.1649386281588448</c:v>
                </c:pt>
                <c:pt idx="13">
                  <c:v>-0.27091696750902527</c:v>
                </c:pt>
                <c:pt idx="14">
                  <c:v>-6.2642599277978328E-2</c:v>
                </c:pt>
                <c:pt idx="15">
                  <c:v>-0.30027436823104692</c:v>
                </c:pt>
                <c:pt idx="16">
                  <c:v>-7.8563176895306813E-2</c:v>
                </c:pt>
                <c:pt idx="17">
                  <c:v>-0.16109025270758115</c:v>
                </c:pt>
                <c:pt idx="18">
                  <c:v>-0.27181949458483756</c:v>
                </c:pt>
                <c:pt idx="19">
                  <c:v>-0.21495306859205779</c:v>
                </c:pt>
                <c:pt idx="20">
                  <c:v>-0.17993501805054155</c:v>
                </c:pt>
                <c:pt idx="21">
                  <c:v>-0.20986281588447658</c:v>
                </c:pt>
                <c:pt idx="22">
                  <c:v>-0.26192057761732851</c:v>
                </c:pt>
                <c:pt idx="23">
                  <c:v>-0.11562454873646216</c:v>
                </c:pt>
                <c:pt idx="24">
                  <c:v>-1.6606498194947161E-4</c:v>
                </c:pt>
                <c:pt idx="25">
                  <c:v>-9.591335740072196E-2</c:v>
                </c:pt>
                <c:pt idx="26">
                  <c:v>-0.15866425992779784</c:v>
                </c:pt>
                <c:pt idx="27">
                  <c:v>-9.0974729241877259E-2</c:v>
                </c:pt>
                <c:pt idx="28">
                  <c:v>-8.3848375451263613E-2</c:v>
                </c:pt>
                <c:pt idx="29">
                  <c:v>-0.15807942238267153</c:v>
                </c:pt>
                <c:pt idx="30">
                  <c:v>-0.10031046931407947</c:v>
                </c:pt>
                <c:pt idx="31">
                  <c:v>-2.0028880866425999E-2</c:v>
                </c:pt>
                <c:pt idx="32">
                  <c:v>-0.12542960288808666</c:v>
                </c:pt>
                <c:pt idx="33">
                  <c:v>-0.17602166064981947</c:v>
                </c:pt>
                <c:pt idx="34">
                  <c:v>-0.20343682310469313</c:v>
                </c:pt>
              </c:numCache>
            </c:numRef>
          </c:val>
        </c:ser>
        <c:dLbls>
          <c:dLblPos val="outEnd"/>
          <c:showLegendKey val="0"/>
          <c:showVal val="1"/>
          <c:showCatName val="0"/>
          <c:showSerName val="0"/>
          <c:showPercent val="0"/>
          <c:showBubbleSize val="0"/>
        </c:dLbls>
        <c:gapWidth val="150"/>
        <c:axId val="349457600"/>
        <c:axId val="349459952"/>
      </c:barChart>
      <c:catAx>
        <c:axId val="3494576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49459952"/>
        <c:crosses val="autoZero"/>
        <c:auto val="1"/>
        <c:lblAlgn val="ctr"/>
        <c:lblOffset val="100"/>
        <c:noMultiLvlLbl val="0"/>
      </c:catAx>
      <c:valAx>
        <c:axId val="349459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49457600"/>
        <c:crosses val="autoZero"/>
        <c:crossBetween val="between"/>
      </c:valAx>
      <c:spPr>
        <a:noFill/>
        <a:ln>
          <a:solidFill>
            <a:schemeClr val="accent6">
              <a:lumMod val="50000"/>
            </a:schemeClr>
          </a:solidFill>
        </a:ln>
        <a:effectLst/>
      </c:spPr>
    </c:plotArea>
    <c:legend>
      <c:legendPos val="r"/>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Level).xlsx]10.Ind Comp Scores!PivotTable1</c:name>
    <c:fmtId val="7"/>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INDIVIDUAL</a:t>
            </a:r>
            <a:r>
              <a:rPr lang="en-US" sz="1100" b="1" baseline="0">
                <a:solidFill>
                  <a:sysClr val="windowText" lastClr="000000"/>
                </a:solidFill>
              </a:rPr>
              <a:t> COMPONENT SCORES 21</a:t>
            </a:r>
            <a:endParaRPr lang="en-US" sz="1100" b="1">
              <a:solidFill>
                <a:sysClr val="windowText" lastClr="000000"/>
              </a:solidFill>
            </a:endParaRPr>
          </a:p>
        </c:rich>
      </c:tx>
      <c:layout>
        <c:manualLayout>
          <c:xMode val="edge"/>
          <c:yMode val="edge"/>
          <c:x val="7.3620281032946003E-2"/>
          <c:y val="2.7491404683991097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DCF3D">
              <a:alpha val="95000"/>
            </a:srgb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6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9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DCF3D">
              <a:alpha val="95000"/>
            </a:srgb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9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DCF3D">
              <a:alpha val="95000"/>
            </a:srgb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'10.Ind Comp Scores'!$B$3</c:f>
              <c:strCache>
                <c:ptCount val="1"/>
                <c:pt idx="0">
                  <c:v>SLP% 21</c:v>
                </c:pt>
              </c:strCache>
            </c:strRef>
          </c:tx>
          <c:spPr>
            <a:solidFill>
              <a:srgbClr val="006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Scores'!$B$4:$B$39</c:f>
              <c:numCache>
                <c:formatCode>0.00%</c:formatCode>
                <c:ptCount val="35"/>
                <c:pt idx="0">
                  <c:v>0.63963750000000008</c:v>
                </c:pt>
                <c:pt idx="1">
                  <c:v>0.53884166666666666</c:v>
                </c:pt>
                <c:pt idx="2">
                  <c:v>0.64307500000000006</c:v>
                </c:pt>
                <c:pt idx="3">
                  <c:v>0.6250958333333333</c:v>
                </c:pt>
                <c:pt idx="4">
                  <c:v>0.56424583333333334</c:v>
                </c:pt>
                <c:pt idx="5">
                  <c:v>0.51546666666666663</c:v>
                </c:pt>
                <c:pt idx="6">
                  <c:v>0.58652500000000007</c:v>
                </c:pt>
                <c:pt idx="7">
                  <c:v>0.65792083333333329</c:v>
                </c:pt>
                <c:pt idx="8">
                  <c:v>0.71981249999999997</c:v>
                </c:pt>
                <c:pt idx="9">
                  <c:v>0.50768750000000007</c:v>
                </c:pt>
                <c:pt idx="10">
                  <c:v>0.50313750000000002</c:v>
                </c:pt>
                <c:pt idx="11">
                  <c:v>0.63292916666666665</c:v>
                </c:pt>
                <c:pt idx="12">
                  <c:v>0.61585833333333329</c:v>
                </c:pt>
                <c:pt idx="13">
                  <c:v>0.5909833333333333</c:v>
                </c:pt>
                <c:pt idx="14">
                  <c:v>0.73077499999999995</c:v>
                </c:pt>
                <c:pt idx="15">
                  <c:v>0.51402500000000007</c:v>
                </c:pt>
                <c:pt idx="16">
                  <c:v>0.70514166666666667</c:v>
                </c:pt>
                <c:pt idx="17">
                  <c:v>0.71437916666666668</c:v>
                </c:pt>
                <c:pt idx="18">
                  <c:v>0.50749583333333337</c:v>
                </c:pt>
                <c:pt idx="19">
                  <c:v>0.60726250000000004</c:v>
                </c:pt>
                <c:pt idx="20">
                  <c:v>0.67630416666666671</c:v>
                </c:pt>
                <c:pt idx="21">
                  <c:v>0.52288750000000006</c:v>
                </c:pt>
                <c:pt idx="22">
                  <c:v>0.51090416666666671</c:v>
                </c:pt>
                <c:pt idx="23">
                  <c:v>0.61644583333333336</c:v>
                </c:pt>
                <c:pt idx="24">
                  <c:v>0.78230833333333327</c:v>
                </c:pt>
                <c:pt idx="25">
                  <c:v>0.6878833333333334</c:v>
                </c:pt>
                <c:pt idx="26">
                  <c:v>0.64452083333333332</c:v>
                </c:pt>
                <c:pt idx="27">
                  <c:v>0.71357083333333327</c:v>
                </c:pt>
                <c:pt idx="28">
                  <c:v>0.70166666666666666</c:v>
                </c:pt>
                <c:pt idx="29">
                  <c:v>0.64878333333333327</c:v>
                </c:pt>
                <c:pt idx="30">
                  <c:v>0.7053666666666667</c:v>
                </c:pt>
                <c:pt idx="31">
                  <c:v>0.74927500000000002</c:v>
                </c:pt>
                <c:pt idx="32">
                  <c:v>0.657725</c:v>
                </c:pt>
                <c:pt idx="33">
                  <c:v>0.62012083333333334</c:v>
                </c:pt>
                <c:pt idx="34">
                  <c:v>0.56966666666666665</c:v>
                </c:pt>
              </c:numCache>
            </c:numRef>
          </c:val>
        </c:ser>
        <c:ser>
          <c:idx val="1"/>
          <c:order val="1"/>
          <c:tx>
            <c:strRef>
              <c:f>'10.Ind Comp Scores'!$C$3</c:f>
              <c:strCache>
                <c:ptCount val="1"/>
                <c:pt idx="0">
                  <c:v>CV% 21</c:v>
                </c:pt>
              </c:strCache>
            </c:strRef>
          </c:tx>
          <c:spPr>
            <a:solidFill>
              <a:srgbClr val="009900"/>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Scores'!$C$4:$C$39</c:f>
              <c:numCache>
                <c:formatCode>0.00%</c:formatCode>
                <c:ptCount val="35"/>
                <c:pt idx="0">
                  <c:v>0.66634444444444452</c:v>
                </c:pt>
                <c:pt idx="1">
                  <c:v>0.48518888888888889</c:v>
                </c:pt>
                <c:pt idx="2">
                  <c:v>0.66560555555555556</c:v>
                </c:pt>
                <c:pt idx="3">
                  <c:v>0.62374444444444443</c:v>
                </c:pt>
                <c:pt idx="4">
                  <c:v>0.58825555555555553</c:v>
                </c:pt>
                <c:pt idx="5">
                  <c:v>0.55433888888888883</c:v>
                </c:pt>
                <c:pt idx="6">
                  <c:v>0.60412222222222223</c:v>
                </c:pt>
                <c:pt idx="7">
                  <c:v>0.63186666666666658</c:v>
                </c:pt>
                <c:pt idx="8">
                  <c:v>0.71946111111111111</c:v>
                </c:pt>
                <c:pt idx="9">
                  <c:v>0.46347222222222223</c:v>
                </c:pt>
                <c:pt idx="10">
                  <c:v>0.55904999999999994</c:v>
                </c:pt>
                <c:pt idx="11">
                  <c:v>0.69223222222222225</c:v>
                </c:pt>
                <c:pt idx="12">
                  <c:v>0.64253333333333329</c:v>
                </c:pt>
                <c:pt idx="13">
                  <c:v>0.56098888888888887</c:v>
                </c:pt>
                <c:pt idx="14">
                  <c:v>0.72124444444444447</c:v>
                </c:pt>
                <c:pt idx="15">
                  <c:v>0.53839999999999999</c:v>
                </c:pt>
                <c:pt idx="16">
                  <c:v>0.70899444444444448</c:v>
                </c:pt>
                <c:pt idx="17">
                  <c:v>0.64549444444444448</c:v>
                </c:pt>
                <c:pt idx="18">
                  <c:v>0.56029444444444443</c:v>
                </c:pt>
                <c:pt idx="19">
                  <c:v>0.60404999999999998</c:v>
                </c:pt>
                <c:pt idx="20">
                  <c:v>0.63099444444444441</c:v>
                </c:pt>
                <c:pt idx="21">
                  <c:v>0.60796666666666666</c:v>
                </c:pt>
                <c:pt idx="22">
                  <c:v>0.56791111111111114</c:v>
                </c:pt>
                <c:pt idx="23">
                  <c:v>0.68047777777777774</c:v>
                </c:pt>
                <c:pt idx="24">
                  <c:v>0.76931666666666665</c:v>
                </c:pt>
                <c:pt idx="25">
                  <c:v>0.69564444444444451</c:v>
                </c:pt>
                <c:pt idx="26">
                  <c:v>0.64736111111111116</c:v>
                </c:pt>
                <c:pt idx="27">
                  <c:v>0.69944444444444442</c:v>
                </c:pt>
                <c:pt idx="28">
                  <c:v>0.70492777777777771</c:v>
                </c:pt>
                <c:pt idx="29">
                  <c:v>0.64781111111111112</c:v>
                </c:pt>
                <c:pt idx="30">
                  <c:v>0.6922611111111111</c:v>
                </c:pt>
                <c:pt idx="31">
                  <c:v>0.75403333333333333</c:v>
                </c:pt>
                <c:pt idx="32">
                  <c:v>0.67293333333333327</c:v>
                </c:pt>
                <c:pt idx="33">
                  <c:v>0.6340055555555556</c:v>
                </c:pt>
                <c:pt idx="34">
                  <c:v>0.61291111111111107</c:v>
                </c:pt>
              </c:numCache>
            </c:numRef>
          </c:val>
        </c:ser>
        <c:ser>
          <c:idx val="2"/>
          <c:order val="2"/>
          <c:tx>
            <c:strRef>
              <c:f>'10.Ind Comp Scores'!$D$3</c:f>
              <c:strCache>
                <c:ptCount val="1"/>
                <c:pt idx="0">
                  <c:v>Cert% 21</c:v>
                </c:pt>
              </c:strCache>
            </c:strRef>
          </c:tx>
          <c:spPr>
            <a:solidFill>
              <a:srgbClr val="3DCF3D">
                <a:alpha val="95000"/>
              </a:srgb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Scores'!$D$4:$D$39</c:f>
              <c:numCache>
                <c:formatCode>0.00%</c:formatCode>
                <c:ptCount val="35"/>
                <c:pt idx="0">
                  <c:v>0.2951388888888889</c:v>
                </c:pt>
                <c:pt idx="1">
                  <c:v>0.21428333333333333</c:v>
                </c:pt>
                <c:pt idx="2">
                  <c:v>0.2925888888888889</c:v>
                </c:pt>
                <c:pt idx="3">
                  <c:v>0.34567777777777781</c:v>
                </c:pt>
                <c:pt idx="4">
                  <c:v>0.22222222222222221</c:v>
                </c:pt>
                <c:pt idx="5">
                  <c:v>0.21428333333333333</c:v>
                </c:pt>
                <c:pt idx="6">
                  <c:v>0.24358888888888888</c:v>
                </c:pt>
                <c:pt idx="7">
                  <c:v>0.35416666666666669</c:v>
                </c:pt>
                <c:pt idx="8">
                  <c:v>0.41111111111111109</c:v>
                </c:pt>
                <c:pt idx="9">
                  <c:v>0.28703333333333331</c:v>
                </c:pt>
                <c:pt idx="10">
                  <c:v>0.18253888888888889</c:v>
                </c:pt>
                <c:pt idx="11">
                  <c:v>0.32222222222222224</c:v>
                </c:pt>
                <c:pt idx="12">
                  <c:v>0.29531666666666667</c:v>
                </c:pt>
                <c:pt idx="13">
                  <c:v>0.31944444444444442</c:v>
                </c:pt>
                <c:pt idx="14">
                  <c:v>0.31111111111111112</c:v>
                </c:pt>
                <c:pt idx="15">
                  <c:v>0.26666666666666666</c:v>
                </c:pt>
                <c:pt idx="16">
                  <c:v>0.16666666666666666</c:v>
                </c:pt>
                <c:pt idx="17">
                  <c:v>0.39153333333333334</c:v>
                </c:pt>
                <c:pt idx="18">
                  <c:v>0.22222222222222221</c:v>
                </c:pt>
                <c:pt idx="19">
                  <c:v>0.2</c:v>
                </c:pt>
                <c:pt idx="20">
                  <c:v>0.30391666666666667</c:v>
                </c:pt>
                <c:pt idx="21">
                  <c:v>0.16111111111111112</c:v>
                </c:pt>
                <c:pt idx="22">
                  <c:v>0.1388888888888889</c:v>
                </c:pt>
                <c:pt idx="23">
                  <c:v>0.36419444444444443</c:v>
                </c:pt>
                <c:pt idx="24">
                  <c:v>0.41319444444444442</c:v>
                </c:pt>
                <c:pt idx="25">
                  <c:v>0.33986666666666665</c:v>
                </c:pt>
                <c:pt idx="26">
                  <c:v>0.24073888888888889</c:v>
                </c:pt>
                <c:pt idx="27">
                  <c:v>0.30807777777777778</c:v>
                </c:pt>
                <c:pt idx="28">
                  <c:v>0.375</c:v>
                </c:pt>
                <c:pt idx="29">
                  <c:v>0.25</c:v>
                </c:pt>
                <c:pt idx="30">
                  <c:v>0.30341666666666667</c:v>
                </c:pt>
                <c:pt idx="31">
                  <c:v>0.4259222222222222</c:v>
                </c:pt>
                <c:pt idx="32">
                  <c:v>0.2388888888888889</c:v>
                </c:pt>
                <c:pt idx="33">
                  <c:v>0.23147777777777778</c:v>
                </c:pt>
                <c:pt idx="34">
                  <c:v>0.20833333333333334</c:v>
                </c:pt>
              </c:numCache>
            </c:numRef>
          </c:val>
        </c:ser>
        <c:dLbls>
          <c:showLegendKey val="0"/>
          <c:showVal val="1"/>
          <c:showCatName val="0"/>
          <c:showSerName val="0"/>
          <c:showPercent val="0"/>
          <c:showBubbleSize val="0"/>
        </c:dLbls>
        <c:gapWidth val="219"/>
        <c:overlap val="100"/>
        <c:axId val="349458384"/>
        <c:axId val="349458776"/>
      </c:barChart>
      <c:catAx>
        <c:axId val="349458384"/>
        <c:scaling>
          <c:orientation val="minMax"/>
        </c:scaling>
        <c:delete val="0"/>
        <c:axPos val="b"/>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US"/>
          </a:p>
        </c:txPr>
        <c:crossAx val="349458776"/>
        <c:crosses val="autoZero"/>
        <c:auto val="1"/>
        <c:lblAlgn val="ctr"/>
        <c:lblOffset val="100"/>
        <c:noMultiLvlLbl val="0"/>
      </c:catAx>
      <c:valAx>
        <c:axId val="349458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349458384"/>
        <c:crosses val="autoZero"/>
        <c:crossBetween val="between"/>
      </c:valAx>
      <c:spPr>
        <a:noFill/>
        <a:ln>
          <a:solidFill>
            <a:schemeClr val="accent6">
              <a:lumMod val="50000"/>
            </a:schemeClr>
          </a:solidFill>
        </a:ln>
        <a:effectLst/>
      </c:spPr>
    </c:plotArea>
    <c:legend>
      <c:legendPos val="b"/>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alpha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Level).xlsx]10.Ind Comp Scores!PivotTable2</c:name>
    <c:fmtId val="2"/>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INDIVIDUAL</a:t>
            </a:r>
            <a:r>
              <a:rPr lang="en-US" sz="1100" b="1" baseline="0">
                <a:solidFill>
                  <a:sysClr val="windowText" lastClr="000000"/>
                </a:solidFill>
              </a:rPr>
              <a:t> COMPONENT SCORES 22</a:t>
            </a:r>
            <a:endParaRPr lang="en-US" sz="1100" b="1">
              <a:solidFill>
                <a:sysClr val="windowText" lastClr="000000"/>
              </a:solidFill>
            </a:endParaRPr>
          </a:p>
        </c:rich>
      </c:tx>
      <c:layout>
        <c:manualLayout>
          <c:xMode val="edge"/>
          <c:yMode val="edge"/>
          <c:x val="7.3021581014986917E-2"/>
          <c:y val="2.7777694096211978E-2"/>
        </c:manualLayout>
      </c:layout>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alpha val="9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alpha val="9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alpha val="9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82422707581542"/>
          <c:y val="0.19252599642613999"/>
          <c:w val="0.73602920782956893"/>
          <c:h val="0.50527294895483743"/>
        </c:manualLayout>
      </c:layout>
      <c:barChart>
        <c:barDir val="col"/>
        <c:grouping val="stacked"/>
        <c:varyColors val="0"/>
        <c:ser>
          <c:idx val="0"/>
          <c:order val="0"/>
          <c:tx>
            <c:strRef>
              <c:f>'10.Ind Comp Scores'!$B$41</c:f>
              <c:strCache>
                <c:ptCount val="1"/>
                <c:pt idx="0">
                  <c:v>SLP% 22</c:v>
                </c:pt>
              </c:strCache>
            </c:strRef>
          </c:tx>
          <c:spPr>
            <a:solidFill>
              <a:schemeClr val="accent6">
                <a:lumMod val="5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Scores'!$B$42:$B$77</c:f>
              <c:numCache>
                <c:formatCode>0.00%</c:formatCode>
                <c:ptCount val="35"/>
                <c:pt idx="0">
                  <c:v>0.63963750000000008</c:v>
                </c:pt>
                <c:pt idx="1">
                  <c:v>0.53884166666666666</c:v>
                </c:pt>
                <c:pt idx="2">
                  <c:v>0.64307500000000006</c:v>
                </c:pt>
                <c:pt idx="3">
                  <c:v>0.6250958333333333</c:v>
                </c:pt>
                <c:pt idx="4">
                  <c:v>0.56424583333333334</c:v>
                </c:pt>
                <c:pt idx="5">
                  <c:v>0.51546666666666663</c:v>
                </c:pt>
                <c:pt idx="6">
                  <c:v>0.58652500000000007</c:v>
                </c:pt>
                <c:pt idx="7">
                  <c:v>0.65792083333333329</c:v>
                </c:pt>
                <c:pt idx="8">
                  <c:v>0.71981249999999997</c:v>
                </c:pt>
                <c:pt idx="9">
                  <c:v>0.50768750000000007</c:v>
                </c:pt>
                <c:pt idx="10">
                  <c:v>0.50313750000000002</c:v>
                </c:pt>
                <c:pt idx="11">
                  <c:v>0.63292916666666665</c:v>
                </c:pt>
                <c:pt idx="12">
                  <c:v>0.61585833333333329</c:v>
                </c:pt>
                <c:pt idx="13">
                  <c:v>0.5909833333333333</c:v>
                </c:pt>
                <c:pt idx="14">
                  <c:v>0.73077499999999995</c:v>
                </c:pt>
                <c:pt idx="15">
                  <c:v>0.51402500000000007</c:v>
                </c:pt>
                <c:pt idx="16">
                  <c:v>0.70514166666666667</c:v>
                </c:pt>
                <c:pt idx="17">
                  <c:v>0.71437916666666668</c:v>
                </c:pt>
                <c:pt idx="18">
                  <c:v>0.50749583333333337</c:v>
                </c:pt>
                <c:pt idx="19">
                  <c:v>0.60726250000000004</c:v>
                </c:pt>
                <c:pt idx="20">
                  <c:v>0.67630416666666671</c:v>
                </c:pt>
                <c:pt idx="21">
                  <c:v>0.52288750000000006</c:v>
                </c:pt>
                <c:pt idx="22">
                  <c:v>0.51090416666666671</c:v>
                </c:pt>
                <c:pt idx="23">
                  <c:v>0.61644583333333336</c:v>
                </c:pt>
                <c:pt idx="24">
                  <c:v>0.78230833333333327</c:v>
                </c:pt>
                <c:pt idx="25">
                  <c:v>0.6878833333333334</c:v>
                </c:pt>
                <c:pt idx="26">
                  <c:v>0.64452083333333332</c:v>
                </c:pt>
                <c:pt idx="27">
                  <c:v>0.71357083333333327</c:v>
                </c:pt>
                <c:pt idx="28">
                  <c:v>0.70166666666666666</c:v>
                </c:pt>
                <c:pt idx="29">
                  <c:v>0.64878333333333327</c:v>
                </c:pt>
                <c:pt idx="30">
                  <c:v>0.7053666666666667</c:v>
                </c:pt>
                <c:pt idx="31">
                  <c:v>0.74927500000000002</c:v>
                </c:pt>
                <c:pt idx="32">
                  <c:v>0.657725</c:v>
                </c:pt>
                <c:pt idx="33">
                  <c:v>0.62012083333333334</c:v>
                </c:pt>
                <c:pt idx="34">
                  <c:v>0.56966666666666665</c:v>
                </c:pt>
              </c:numCache>
            </c:numRef>
          </c:val>
        </c:ser>
        <c:ser>
          <c:idx val="1"/>
          <c:order val="1"/>
          <c:tx>
            <c:strRef>
              <c:f>'10.Ind Comp Scores'!$C$41</c:f>
              <c:strCache>
                <c:ptCount val="1"/>
                <c:pt idx="0">
                  <c:v> CV % 22</c:v>
                </c:pt>
              </c:strCache>
            </c:strRef>
          </c:tx>
          <c:spPr>
            <a:solidFill>
              <a:schemeClr val="accent6">
                <a:lumMod val="75000"/>
                <a:alpha val="9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Scores'!$C$42:$C$77</c:f>
              <c:numCache>
                <c:formatCode>0.00%</c:formatCode>
                <c:ptCount val="35"/>
                <c:pt idx="0">
                  <c:v>0.66634444444444452</c:v>
                </c:pt>
                <c:pt idx="1">
                  <c:v>0.48518888888888889</c:v>
                </c:pt>
                <c:pt idx="2">
                  <c:v>0.66560555555555556</c:v>
                </c:pt>
                <c:pt idx="3">
                  <c:v>0.62374444444444443</c:v>
                </c:pt>
                <c:pt idx="4">
                  <c:v>0.58825555555555553</c:v>
                </c:pt>
                <c:pt idx="5">
                  <c:v>0.55433888888888883</c:v>
                </c:pt>
                <c:pt idx="6">
                  <c:v>0.60412222222222223</c:v>
                </c:pt>
                <c:pt idx="7">
                  <c:v>0.63186666666666658</c:v>
                </c:pt>
                <c:pt idx="8">
                  <c:v>0.71946111111111111</c:v>
                </c:pt>
                <c:pt idx="9">
                  <c:v>0.46347222222222223</c:v>
                </c:pt>
                <c:pt idx="10">
                  <c:v>0.55904999999999994</c:v>
                </c:pt>
                <c:pt idx="11">
                  <c:v>0.69223222222222225</c:v>
                </c:pt>
                <c:pt idx="12">
                  <c:v>0.64253333333333329</c:v>
                </c:pt>
                <c:pt idx="13">
                  <c:v>0.56098888888888887</c:v>
                </c:pt>
                <c:pt idx="14">
                  <c:v>0.72124444444444447</c:v>
                </c:pt>
                <c:pt idx="15">
                  <c:v>0.53839999999999999</c:v>
                </c:pt>
                <c:pt idx="16">
                  <c:v>0.70899444444444448</c:v>
                </c:pt>
                <c:pt idx="17">
                  <c:v>0.64549444444444448</c:v>
                </c:pt>
                <c:pt idx="18">
                  <c:v>0.56029444444444443</c:v>
                </c:pt>
                <c:pt idx="19">
                  <c:v>0.60404999999999998</c:v>
                </c:pt>
                <c:pt idx="20">
                  <c:v>0.63099444444444441</c:v>
                </c:pt>
                <c:pt idx="21">
                  <c:v>0.60796666666666666</c:v>
                </c:pt>
                <c:pt idx="22">
                  <c:v>0.56791111111111114</c:v>
                </c:pt>
                <c:pt idx="23">
                  <c:v>0.68047777777777774</c:v>
                </c:pt>
                <c:pt idx="24">
                  <c:v>0.76931666666666665</c:v>
                </c:pt>
                <c:pt idx="25">
                  <c:v>0.69564444444444451</c:v>
                </c:pt>
                <c:pt idx="26">
                  <c:v>0.64736111111111116</c:v>
                </c:pt>
                <c:pt idx="27">
                  <c:v>0.69944444444444442</c:v>
                </c:pt>
                <c:pt idx="28">
                  <c:v>0.70492777777777771</c:v>
                </c:pt>
                <c:pt idx="29">
                  <c:v>0.64781111111111112</c:v>
                </c:pt>
                <c:pt idx="30">
                  <c:v>0.6922611111111111</c:v>
                </c:pt>
                <c:pt idx="31">
                  <c:v>0.75403333333333333</c:v>
                </c:pt>
                <c:pt idx="32">
                  <c:v>0.67293333333333327</c:v>
                </c:pt>
                <c:pt idx="33">
                  <c:v>0.6340055555555556</c:v>
                </c:pt>
                <c:pt idx="34">
                  <c:v>0.61291111111111107</c:v>
                </c:pt>
              </c:numCache>
            </c:numRef>
          </c:val>
        </c:ser>
        <c:ser>
          <c:idx val="2"/>
          <c:order val="2"/>
          <c:tx>
            <c:strRef>
              <c:f>'10.Ind Comp Scores'!$D$41</c:f>
              <c:strCache>
                <c:ptCount val="1"/>
                <c:pt idx="0">
                  <c:v> Cert. % 22</c:v>
                </c:pt>
              </c:strCache>
            </c:strRef>
          </c:tx>
          <c:spPr>
            <a:solidFill>
              <a:schemeClr val="accent6">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'10.Ind Comp Scores'!$A$42:$A$77</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'10.Ind Comp Scores'!$D$42:$D$77</c:f>
              <c:numCache>
                <c:formatCode>0.00%</c:formatCode>
                <c:ptCount val="35"/>
                <c:pt idx="0">
                  <c:v>0.2951388888888889</c:v>
                </c:pt>
                <c:pt idx="1">
                  <c:v>0.21428333333333333</c:v>
                </c:pt>
                <c:pt idx="2">
                  <c:v>0.2925888888888889</c:v>
                </c:pt>
                <c:pt idx="3">
                  <c:v>0.34567777777777781</c:v>
                </c:pt>
                <c:pt idx="4">
                  <c:v>0.22222222222222221</c:v>
                </c:pt>
                <c:pt idx="5">
                  <c:v>0.21428333333333333</c:v>
                </c:pt>
                <c:pt idx="6">
                  <c:v>0.24358888888888888</c:v>
                </c:pt>
                <c:pt idx="7">
                  <c:v>0.35416666666666669</c:v>
                </c:pt>
                <c:pt idx="8">
                  <c:v>0.41111111111111109</c:v>
                </c:pt>
                <c:pt idx="9">
                  <c:v>0.28703333333333331</c:v>
                </c:pt>
                <c:pt idx="10">
                  <c:v>0.18253888888888889</c:v>
                </c:pt>
                <c:pt idx="11">
                  <c:v>0.32222222222222224</c:v>
                </c:pt>
                <c:pt idx="12">
                  <c:v>0.29531666666666667</c:v>
                </c:pt>
                <c:pt idx="13">
                  <c:v>0.31944444444444442</c:v>
                </c:pt>
                <c:pt idx="14">
                  <c:v>0.31111111111111112</c:v>
                </c:pt>
                <c:pt idx="15">
                  <c:v>0.26666666666666666</c:v>
                </c:pt>
                <c:pt idx="16">
                  <c:v>0.16666666666666666</c:v>
                </c:pt>
                <c:pt idx="17">
                  <c:v>0.39153333333333334</c:v>
                </c:pt>
                <c:pt idx="18">
                  <c:v>0.22222222222222221</c:v>
                </c:pt>
                <c:pt idx="19">
                  <c:v>0.2</c:v>
                </c:pt>
                <c:pt idx="20">
                  <c:v>0.30391666666666667</c:v>
                </c:pt>
                <c:pt idx="21">
                  <c:v>0.16111111111111112</c:v>
                </c:pt>
                <c:pt idx="22">
                  <c:v>0.1388888888888889</c:v>
                </c:pt>
                <c:pt idx="23">
                  <c:v>0.36419444444444443</c:v>
                </c:pt>
                <c:pt idx="24">
                  <c:v>0.41319444444444442</c:v>
                </c:pt>
                <c:pt idx="25">
                  <c:v>0.33986666666666665</c:v>
                </c:pt>
                <c:pt idx="26">
                  <c:v>0.24073888888888889</c:v>
                </c:pt>
                <c:pt idx="27">
                  <c:v>0.30807777777777778</c:v>
                </c:pt>
                <c:pt idx="28">
                  <c:v>0.375</c:v>
                </c:pt>
                <c:pt idx="29">
                  <c:v>0.25</c:v>
                </c:pt>
                <c:pt idx="30">
                  <c:v>0.30341666666666667</c:v>
                </c:pt>
                <c:pt idx="31">
                  <c:v>0.4259222222222222</c:v>
                </c:pt>
                <c:pt idx="32">
                  <c:v>0.2388888888888889</c:v>
                </c:pt>
                <c:pt idx="33">
                  <c:v>0.23147777777777778</c:v>
                </c:pt>
                <c:pt idx="34">
                  <c:v>0.20833333333333334</c:v>
                </c:pt>
              </c:numCache>
            </c:numRef>
          </c:val>
        </c:ser>
        <c:dLbls>
          <c:dLblPos val="ctr"/>
          <c:showLegendKey val="0"/>
          <c:showVal val="1"/>
          <c:showCatName val="0"/>
          <c:showSerName val="0"/>
          <c:showPercent val="0"/>
          <c:showBubbleSize val="0"/>
        </c:dLbls>
        <c:gapWidth val="150"/>
        <c:overlap val="100"/>
        <c:axId val="349459168"/>
        <c:axId val="349460736"/>
      </c:barChart>
      <c:catAx>
        <c:axId val="349459168"/>
        <c:scaling>
          <c:orientation val="minMax"/>
        </c:scaling>
        <c:delete val="0"/>
        <c:axPos val="b"/>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349460736"/>
        <c:crosses val="autoZero"/>
        <c:auto val="1"/>
        <c:lblAlgn val="ctr"/>
        <c:lblOffset val="100"/>
        <c:noMultiLvlLbl val="0"/>
      </c:catAx>
      <c:valAx>
        <c:axId val="349460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349459168"/>
        <c:crosses val="autoZero"/>
        <c:crossBetween val="between"/>
      </c:valAx>
      <c:spPr>
        <a:noFill/>
        <a:ln>
          <a:solidFill>
            <a:schemeClr val="tx1"/>
          </a:solidFill>
        </a:ln>
        <a:effectLst/>
      </c:spPr>
    </c:plotArea>
    <c:legend>
      <c:legendPos val="b"/>
      <c:overlay val="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[Swaccha Sarvekshan (District Level).xlsx]3.TS %!PivotTable3</c:name>
    <c:fmtId val="1"/>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DISTRICT</a:t>
            </a:r>
            <a:r>
              <a:rPr lang="en-US" sz="1100" b="1" baseline="0">
                <a:solidFill>
                  <a:sysClr val="windowText" lastClr="000000"/>
                </a:solidFill>
              </a:rPr>
              <a:t> WISE Y-o-Y TOTAL SCORE COMPARISON </a:t>
            </a:r>
            <a:endParaRPr lang="en-US" sz="1100" b="1">
              <a:solidFill>
                <a:sysClr val="windowText" lastClr="000000"/>
              </a:solidFill>
            </a:endParaRPr>
          </a:p>
        </c:rich>
      </c:tx>
      <c:layout>
        <c:manualLayout>
          <c:xMode val="edge"/>
          <c:yMode val="edge"/>
          <c:x val="7.1055833929849696E-2"/>
          <c:y val="2.0833340168418691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'3.TS %'!$B$3</c:f>
              <c:strCache>
                <c:ptCount val="1"/>
                <c:pt idx="0">
                  <c:v>TS % 20</c:v>
                </c:pt>
              </c:strCache>
            </c:strRef>
          </c:tx>
          <c:spPr>
            <a:solidFill>
              <a:schemeClr val="accent1">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%'!$B$4:$B$39</c:f>
              <c:numCache>
                <c:formatCode>0.00%</c:formatCode>
                <c:ptCount val="35"/>
                <c:pt idx="0">
                  <c:v>0.54944999999999999</c:v>
                </c:pt>
                <c:pt idx="1">
                  <c:v>0.51630833333333337</c:v>
                </c:pt>
                <c:pt idx="2">
                  <c:v>0.51503999999999994</c:v>
                </c:pt>
                <c:pt idx="3">
                  <c:v>0.60768833333333339</c:v>
                </c:pt>
                <c:pt idx="4">
                  <c:v>0.44153333333333328</c:v>
                </c:pt>
                <c:pt idx="5">
                  <c:v>0.46678666666666663</c:v>
                </c:pt>
                <c:pt idx="6">
                  <c:v>0.50090000000000001</c:v>
                </c:pt>
                <c:pt idx="7">
                  <c:v>0.62443833333333332</c:v>
                </c:pt>
                <c:pt idx="8">
                  <c:v>0.62856666666666672</c:v>
                </c:pt>
                <c:pt idx="9">
                  <c:v>0.40440999999999999</c:v>
                </c:pt>
                <c:pt idx="10">
                  <c:v>0.44866</c:v>
                </c:pt>
                <c:pt idx="11">
                  <c:v>0.55270166666666665</c:v>
                </c:pt>
                <c:pt idx="12">
                  <c:v>0.57825500000000007</c:v>
                </c:pt>
                <c:pt idx="13">
                  <c:v>0.54642000000000002</c:v>
                </c:pt>
                <c:pt idx="14">
                  <c:v>0.72924500000000003</c:v>
                </c:pt>
                <c:pt idx="15">
                  <c:v>0.42508833333333335</c:v>
                </c:pt>
                <c:pt idx="16">
                  <c:v>0.51773166666666659</c:v>
                </c:pt>
                <c:pt idx="17">
                  <c:v>0.63139833333333328</c:v>
                </c:pt>
                <c:pt idx="18">
                  <c:v>0.47703499999999999</c:v>
                </c:pt>
                <c:pt idx="19">
                  <c:v>0.5661316666666667</c:v>
                </c:pt>
                <c:pt idx="20">
                  <c:v>0.55203500000000005</c:v>
                </c:pt>
                <c:pt idx="21">
                  <c:v>0.43602333333333332</c:v>
                </c:pt>
                <c:pt idx="22">
                  <c:v>0.48919166666666669</c:v>
                </c:pt>
                <c:pt idx="23">
                  <c:v>0.54879166666666668</c:v>
                </c:pt>
                <c:pt idx="24">
                  <c:v>0.69061499999999998</c:v>
                </c:pt>
                <c:pt idx="25">
                  <c:v>0.62973166666666669</c:v>
                </c:pt>
                <c:pt idx="26">
                  <c:v>0.62500333333333336</c:v>
                </c:pt>
                <c:pt idx="27">
                  <c:v>0.63124166666666659</c:v>
                </c:pt>
                <c:pt idx="28">
                  <c:v>0.60199000000000003</c:v>
                </c:pt>
                <c:pt idx="29">
                  <c:v>0.48892500000000005</c:v>
                </c:pt>
                <c:pt idx="30">
                  <c:v>0.59639500000000001</c:v>
                </c:pt>
                <c:pt idx="31">
                  <c:v>0.66799833333333325</c:v>
                </c:pt>
                <c:pt idx="32">
                  <c:v>0.50551166666666669</c:v>
                </c:pt>
                <c:pt idx="33">
                  <c:v>0.50454833333333338</c:v>
                </c:pt>
                <c:pt idx="34">
                  <c:v>0.48020833333333335</c:v>
                </c:pt>
              </c:numCache>
            </c:numRef>
          </c:val>
        </c:ser>
        <c:ser>
          <c:idx val="1"/>
          <c:order val="1"/>
          <c:tx>
            <c:strRef>
              <c:f>'3.TS %'!$C$3</c:f>
              <c:strCache>
                <c:ptCount val="1"/>
                <c:pt idx="0">
                  <c:v>TS % 21</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%'!$C$4:$C$39</c:f>
              <c:numCache>
                <c:formatCode>0.00%</c:formatCode>
                <c:ptCount val="35"/>
                <c:pt idx="0">
                  <c:v>0.54430166666666668</c:v>
                </c:pt>
                <c:pt idx="1">
                  <c:v>0.42538000000000004</c:v>
                </c:pt>
                <c:pt idx="2">
                  <c:v>0.54469000000000001</c:v>
                </c:pt>
                <c:pt idx="3">
                  <c:v>0.54086666666666661</c:v>
                </c:pt>
                <c:pt idx="4">
                  <c:v>0.46884333333333333</c:v>
                </c:pt>
                <c:pt idx="5">
                  <c:v>0.43677500000000002</c:v>
                </c:pt>
                <c:pt idx="6">
                  <c:v>0.48892500000000005</c:v>
                </c:pt>
                <c:pt idx="7">
                  <c:v>0.55897833333333335</c:v>
                </c:pt>
                <c:pt idx="8">
                  <c:v>0.62709666666666664</c:v>
                </c:pt>
                <c:pt idx="9">
                  <c:v>0.42822833333333332</c:v>
                </c:pt>
                <c:pt idx="10">
                  <c:v>0.42373333333333335</c:v>
                </c:pt>
                <c:pt idx="11">
                  <c:v>0.55750833333333338</c:v>
                </c:pt>
                <c:pt idx="12">
                  <c:v>0.52769666666666659</c:v>
                </c:pt>
                <c:pt idx="13">
                  <c:v>0.50052333333333332</c:v>
                </c:pt>
                <c:pt idx="14">
                  <c:v>0.60201833333333332</c:v>
                </c:pt>
                <c:pt idx="15">
                  <c:v>0.44713000000000003</c:v>
                </c:pt>
                <c:pt idx="16">
                  <c:v>0.54475499999999999</c:v>
                </c:pt>
                <c:pt idx="17">
                  <c:v>0.59686166666666662</c:v>
                </c:pt>
                <c:pt idx="18">
                  <c:v>0.43775333333333333</c:v>
                </c:pt>
                <c:pt idx="19">
                  <c:v>0.48411999999999994</c:v>
                </c:pt>
                <c:pt idx="20">
                  <c:v>0.55099666666666669</c:v>
                </c:pt>
                <c:pt idx="21">
                  <c:v>0.43987833333333332</c:v>
                </c:pt>
                <c:pt idx="22">
                  <c:v>0.41640166666666667</c:v>
                </c:pt>
                <c:pt idx="23">
                  <c:v>0.5599816666666666</c:v>
                </c:pt>
                <c:pt idx="24">
                  <c:v>0.6676766666666667</c:v>
                </c:pt>
                <c:pt idx="25">
                  <c:v>0.58580833333333326</c:v>
                </c:pt>
                <c:pt idx="26">
                  <c:v>0.52424000000000004</c:v>
                </c:pt>
                <c:pt idx="27">
                  <c:v>0.58768333333333334</c:v>
                </c:pt>
                <c:pt idx="28">
                  <c:v>0.60464499999999999</c:v>
                </c:pt>
                <c:pt idx="29">
                  <c:v>0.52885666666666664</c:v>
                </c:pt>
                <c:pt idx="30">
                  <c:v>0.58085166666666666</c:v>
                </c:pt>
                <c:pt idx="31">
                  <c:v>0.65369833333333338</c:v>
                </c:pt>
                <c:pt idx="32">
                  <c:v>0.53663833333333333</c:v>
                </c:pt>
                <c:pt idx="33">
                  <c:v>0.50769500000000001</c:v>
                </c:pt>
                <c:pt idx="34">
                  <c:v>0.47424166666666662</c:v>
                </c:pt>
              </c:numCache>
            </c:numRef>
          </c:val>
        </c:ser>
        <c:ser>
          <c:idx val="2"/>
          <c:order val="2"/>
          <c:tx>
            <c:strRef>
              <c:f>'3.TS %'!$D$3</c:f>
              <c:strCache>
                <c:ptCount val="1"/>
                <c:pt idx="0">
                  <c:v>TS % 22</c:v>
                </c:pt>
              </c:strCache>
            </c:strRef>
          </c:tx>
          <c:spPr>
            <a:solidFill>
              <a:schemeClr val="accent1">
                <a:tint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'3.TS %'!$A$4:$A$39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'3.TS %'!$D$4:$D$39</c:f>
              <c:numCache>
                <c:formatCode>0.00%</c:formatCode>
                <c:ptCount val="35"/>
                <c:pt idx="0">
                  <c:v>0.54430166666666668</c:v>
                </c:pt>
                <c:pt idx="1">
                  <c:v>0.42538000000000004</c:v>
                </c:pt>
                <c:pt idx="2">
                  <c:v>0.54469000000000001</c:v>
                </c:pt>
                <c:pt idx="3">
                  <c:v>0.54086666666666661</c:v>
                </c:pt>
                <c:pt idx="4">
                  <c:v>0.46884333333333333</c:v>
                </c:pt>
                <c:pt idx="5">
                  <c:v>0.43677500000000002</c:v>
                </c:pt>
                <c:pt idx="6">
                  <c:v>0.48892500000000005</c:v>
                </c:pt>
                <c:pt idx="7">
                  <c:v>0.55897833333333335</c:v>
                </c:pt>
                <c:pt idx="8">
                  <c:v>0.62709666666666664</c:v>
                </c:pt>
                <c:pt idx="9">
                  <c:v>0.42822833333333332</c:v>
                </c:pt>
                <c:pt idx="10">
                  <c:v>0.42373333333333335</c:v>
                </c:pt>
                <c:pt idx="11">
                  <c:v>0.55750833333333338</c:v>
                </c:pt>
                <c:pt idx="12">
                  <c:v>0.52769666666666659</c:v>
                </c:pt>
                <c:pt idx="13">
                  <c:v>0.50052333333333332</c:v>
                </c:pt>
                <c:pt idx="14">
                  <c:v>0.60201833333333332</c:v>
                </c:pt>
                <c:pt idx="15">
                  <c:v>0.44713000000000003</c:v>
                </c:pt>
                <c:pt idx="16">
                  <c:v>0.54475499999999999</c:v>
                </c:pt>
                <c:pt idx="17">
                  <c:v>0.59686166666666662</c:v>
                </c:pt>
                <c:pt idx="18">
                  <c:v>0.43775333333333333</c:v>
                </c:pt>
                <c:pt idx="19">
                  <c:v>0.48411999999999994</c:v>
                </c:pt>
                <c:pt idx="20">
                  <c:v>0.55099666666666669</c:v>
                </c:pt>
                <c:pt idx="21">
                  <c:v>0.43987833333333332</c:v>
                </c:pt>
                <c:pt idx="22">
                  <c:v>0.41640166666666667</c:v>
                </c:pt>
                <c:pt idx="23">
                  <c:v>0.5599816666666666</c:v>
                </c:pt>
                <c:pt idx="24">
                  <c:v>0.6676766666666667</c:v>
                </c:pt>
                <c:pt idx="25">
                  <c:v>0.58580833333333326</c:v>
                </c:pt>
                <c:pt idx="26">
                  <c:v>0.52424000000000004</c:v>
                </c:pt>
                <c:pt idx="27">
                  <c:v>0.58768333333333334</c:v>
                </c:pt>
                <c:pt idx="28">
                  <c:v>0.60464499999999999</c:v>
                </c:pt>
                <c:pt idx="29">
                  <c:v>0.52885666666666664</c:v>
                </c:pt>
                <c:pt idx="30">
                  <c:v>0.58085166666666666</c:v>
                </c:pt>
                <c:pt idx="31">
                  <c:v>0.65369833333333338</c:v>
                </c:pt>
                <c:pt idx="32">
                  <c:v>0.53663833333333333</c:v>
                </c:pt>
                <c:pt idx="33">
                  <c:v>0.50769500000000001</c:v>
                </c:pt>
                <c:pt idx="34">
                  <c:v>0.47424166666666662</c:v>
                </c:pt>
              </c:numCache>
            </c:numRef>
          </c:val>
        </c:ser>
        <c:dLbls>
          <c:dLblPos val="outEnd"/>
          <c:showLegendKey val="0"/>
          <c:showVal val="1"/>
          <c:showCatName val="0"/>
          <c:showSerName val="0"/>
          <c:showPercent val="0"/>
          <c:showBubbleSize val="0"/>
        </c:dLbls>
        <c:gapWidth val="150"/>
        <c:axId val="310530240"/>
        <c:axId val="310530624"/>
      </c:barChart>
      <c:catAx>
        <c:axId val="310530240"/>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0530624"/>
        <c:crosses val="autoZero"/>
        <c:auto val="1"/>
        <c:lblAlgn val="ctr"/>
        <c:lblOffset val="100"/>
        <c:noMultiLvlLbl val="0"/>
      </c:catAx>
      <c:valAx>
        <c:axId val="310530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0530240"/>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rgbClr val="00206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[Swaccha Sarvekshan (District Level).xlsx]4.SLP+Cert%!PivotTable4</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DISTRICT WISE Y-o-Y SLP+Cert SCORE COMPARISON </a:t>
            </a:r>
            <a:endParaRPr lang="en-US" sz="1200" b="1">
              <a:solidFill>
                <a:sysClr val="windowText" lastClr="000000"/>
              </a:solidFill>
              <a:effectLst/>
            </a:endParaRPr>
          </a:p>
        </c:rich>
      </c:tx>
      <c:layout>
        <c:manualLayout>
          <c:xMode val="edge"/>
          <c:yMode val="edge"/>
          <c:x val="7.2711188879167901E-2"/>
          <c:y val="1.9184647448114593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'4.SLP+Cert%'!$B$3</c:f>
              <c:strCache>
                <c:ptCount val="1"/>
                <c:pt idx="0">
                  <c:v>(SLP+Cert)% 20</c:v>
                </c:pt>
              </c:strCache>
            </c:strRef>
          </c:tx>
          <c:spPr>
            <a:solidFill>
              <a:schemeClr val="accent1">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'4.SLP+Cert%'!$B$4:$B$39</c:f>
              <c:numCache>
                <c:formatCode>0.00%</c:formatCode>
                <c:ptCount val="35"/>
                <c:pt idx="0">
                  <c:v>0.39052666666666663</c:v>
                </c:pt>
                <c:pt idx="1">
                  <c:v>0.32339333333333331</c:v>
                </c:pt>
                <c:pt idx="2">
                  <c:v>0.32117000000000001</c:v>
                </c:pt>
                <c:pt idx="3">
                  <c:v>0.38145999999999997</c:v>
                </c:pt>
                <c:pt idx="4">
                  <c:v>0.26461666666666661</c:v>
                </c:pt>
                <c:pt idx="5">
                  <c:v>0.23282</c:v>
                </c:pt>
                <c:pt idx="6">
                  <c:v>0.31466666666666665</c:v>
                </c:pt>
                <c:pt idx="7">
                  <c:v>0.44785333333333333</c:v>
                </c:pt>
                <c:pt idx="8">
                  <c:v>0.48466999999999999</c:v>
                </c:pt>
                <c:pt idx="9">
                  <c:v>0.22505</c:v>
                </c:pt>
                <c:pt idx="10">
                  <c:v>0.26285999999999998</c:v>
                </c:pt>
                <c:pt idx="11">
                  <c:v>0.33418333333333333</c:v>
                </c:pt>
                <c:pt idx="12">
                  <c:v>0.39080666666666669</c:v>
                </c:pt>
                <c:pt idx="13">
                  <c:v>0.34440999999999999</c:v>
                </c:pt>
                <c:pt idx="14">
                  <c:v>0.62799666666666665</c:v>
                </c:pt>
                <c:pt idx="15">
                  <c:v>0.27667333333333333</c:v>
                </c:pt>
                <c:pt idx="16">
                  <c:v>0.41296000000000005</c:v>
                </c:pt>
                <c:pt idx="17">
                  <c:v>0.43957333333333332</c:v>
                </c:pt>
                <c:pt idx="18">
                  <c:v>0.24279000000000001</c:v>
                </c:pt>
                <c:pt idx="19">
                  <c:v>0.30906666666666666</c:v>
                </c:pt>
                <c:pt idx="20">
                  <c:v>0.37284999999999996</c:v>
                </c:pt>
                <c:pt idx="21">
                  <c:v>0.24090666666666669</c:v>
                </c:pt>
                <c:pt idx="22">
                  <c:v>0.31068666666666667</c:v>
                </c:pt>
                <c:pt idx="23">
                  <c:v>0.36125000000000002</c:v>
                </c:pt>
                <c:pt idx="24">
                  <c:v>0.60375666666666661</c:v>
                </c:pt>
                <c:pt idx="25">
                  <c:v>0.4276233333333333</c:v>
                </c:pt>
                <c:pt idx="26">
                  <c:v>0.4546033333333333</c:v>
                </c:pt>
                <c:pt idx="27">
                  <c:v>0.46364</c:v>
                </c:pt>
                <c:pt idx="28">
                  <c:v>0.45707999999999999</c:v>
                </c:pt>
                <c:pt idx="29">
                  <c:v>0.38666666666666666</c:v>
                </c:pt>
                <c:pt idx="30">
                  <c:v>0.38958666666666664</c:v>
                </c:pt>
                <c:pt idx="31">
                  <c:v>0.56735000000000002</c:v>
                </c:pt>
                <c:pt idx="32">
                  <c:v>0.30832000000000004</c:v>
                </c:pt>
                <c:pt idx="33">
                  <c:v>0.32088666666666665</c:v>
                </c:pt>
                <c:pt idx="34">
                  <c:v>0.28472666666666663</c:v>
                </c:pt>
              </c:numCache>
            </c:numRef>
          </c:val>
        </c:ser>
        <c:ser>
          <c:idx val="1"/>
          <c:order val="1"/>
          <c:tx>
            <c:strRef>
              <c:f>'4.SLP+Cert%'!$C$3</c:f>
              <c:strCache>
                <c:ptCount val="1"/>
                <c:pt idx="0">
                  <c:v>(SLP + Cert)% 21</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'4.SLP+Cert%'!$C$4:$C$39</c:f>
              <c:numCache>
                <c:formatCode>0.00%</c:formatCode>
                <c:ptCount val="35"/>
                <c:pt idx="0">
                  <c:v>0.4919952380952381</c:v>
                </c:pt>
                <c:pt idx="1">
                  <c:v>0.3997452380952381</c:v>
                </c:pt>
                <c:pt idx="2">
                  <c:v>0.49286666666666668</c:v>
                </c:pt>
                <c:pt idx="3">
                  <c:v>0.50534523809523801</c:v>
                </c:pt>
                <c:pt idx="4">
                  <c:v>0.41766428571428571</c:v>
                </c:pt>
                <c:pt idx="5">
                  <c:v>0.3863880952380952</c:v>
                </c:pt>
                <c:pt idx="6">
                  <c:v>0.43955238095238097</c:v>
                </c:pt>
                <c:pt idx="7">
                  <c:v>0.52774047619047626</c:v>
                </c:pt>
                <c:pt idx="8">
                  <c:v>0.58751190476190485</c:v>
                </c:pt>
                <c:pt idx="9">
                  <c:v>0.41312142857142858</c:v>
                </c:pt>
                <c:pt idx="10">
                  <c:v>0.3657380952380952</c:v>
                </c:pt>
                <c:pt idx="11">
                  <c:v>0.49976904761904756</c:v>
                </c:pt>
                <c:pt idx="12">
                  <c:v>0.47848333333333337</c:v>
                </c:pt>
                <c:pt idx="13">
                  <c:v>0.47460952380952376</c:v>
                </c:pt>
                <c:pt idx="14">
                  <c:v>0.55091904761904753</c:v>
                </c:pt>
                <c:pt idx="15">
                  <c:v>0.40801428571428572</c:v>
                </c:pt>
                <c:pt idx="16">
                  <c:v>0.47436666666666666</c:v>
                </c:pt>
                <c:pt idx="17">
                  <c:v>0.57601666666666662</c:v>
                </c:pt>
                <c:pt idx="18">
                  <c:v>0.38523571428571429</c:v>
                </c:pt>
                <c:pt idx="19">
                  <c:v>0.43272142857142859</c:v>
                </c:pt>
                <c:pt idx="20">
                  <c:v>0.51670952380952384</c:v>
                </c:pt>
                <c:pt idx="21">
                  <c:v>0.36784047619047622</c:v>
                </c:pt>
                <c:pt idx="22">
                  <c:v>0.35146904761904763</c:v>
                </c:pt>
                <c:pt idx="23">
                  <c:v>0.50833809523809526</c:v>
                </c:pt>
                <c:pt idx="24">
                  <c:v>0.62411666666666665</c:v>
                </c:pt>
                <c:pt idx="25">
                  <c:v>0.5387333333333334</c:v>
                </c:pt>
                <c:pt idx="26">
                  <c:v>0.47147142857142854</c:v>
                </c:pt>
                <c:pt idx="27">
                  <c:v>0.53978809523809512</c:v>
                </c:pt>
                <c:pt idx="28">
                  <c:v>0.56166666666666665</c:v>
                </c:pt>
                <c:pt idx="29">
                  <c:v>0.47787619047619045</c:v>
                </c:pt>
                <c:pt idx="30">
                  <c:v>0.53310238095238105</c:v>
                </c:pt>
                <c:pt idx="31">
                  <c:v>0.61069523809523807</c:v>
                </c:pt>
                <c:pt idx="32">
                  <c:v>0.4782238095238095</c:v>
                </c:pt>
                <c:pt idx="33">
                  <c:v>0.4535595238095238</c:v>
                </c:pt>
                <c:pt idx="34">
                  <c:v>0.41480952380952379</c:v>
                </c:pt>
              </c:numCache>
            </c:numRef>
          </c:val>
        </c:ser>
        <c:ser>
          <c:idx val="2"/>
          <c:order val="2"/>
          <c:tx>
            <c:strRef>
              <c:f>'4.SLP+Cert%'!$D$3</c:f>
              <c:strCache>
                <c:ptCount val="1"/>
                <c:pt idx="0">
                  <c:v>(SLP + Cert)% 22</c:v>
                </c:pt>
              </c:strCache>
            </c:strRef>
          </c:tx>
          <c:spPr>
            <a:solidFill>
              <a:schemeClr val="accent1">
                <a:tint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'4.SLP+Cert%'!$A$4:$A$39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'4.SLP+Cert%'!$D$4:$D$39</c:f>
              <c:numCache>
                <c:formatCode>0.00%</c:formatCode>
                <c:ptCount val="35"/>
                <c:pt idx="0">
                  <c:v>0.4919952380952381</c:v>
                </c:pt>
                <c:pt idx="1">
                  <c:v>0.3997452380952381</c:v>
                </c:pt>
                <c:pt idx="2">
                  <c:v>0.49286666666666668</c:v>
                </c:pt>
                <c:pt idx="3">
                  <c:v>0.50534523809523801</c:v>
                </c:pt>
                <c:pt idx="4">
                  <c:v>0.41766428571428571</c:v>
                </c:pt>
                <c:pt idx="5">
                  <c:v>0.3863880952380952</c:v>
                </c:pt>
                <c:pt idx="6">
                  <c:v>0.43955238095238097</c:v>
                </c:pt>
                <c:pt idx="7">
                  <c:v>0.52774047619047626</c:v>
                </c:pt>
                <c:pt idx="8">
                  <c:v>0.58751190476190485</c:v>
                </c:pt>
                <c:pt idx="9">
                  <c:v>0.41312142857142858</c:v>
                </c:pt>
                <c:pt idx="10">
                  <c:v>0.3657380952380952</c:v>
                </c:pt>
                <c:pt idx="11">
                  <c:v>0.49976904761904756</c:v>
                </c:pt>
                <c:pt idx="12">
                  <c:v>0.47848333333333337</c:v>
                </c:pt>
                <c:pt idx="13">
                  <c:v>0.47460952380952376</c:v>
                </c:pt>
                <c:pt idx="14">
                  <c:v>0.55091904761904753</c:v>
                </c:pt>
                <c:pt idx="15">
                  <c:v>0.40801428571428572</c:v>
                </c:pt>
                <c:pt idx="16">
                  <c:v>0.47436666666666666</c:v>
                </c:pt>
                <c:pt idx="17">
                  <c:v>0.57601666666666662</c:v>
                </c:pt>
                <c:pt idx="18">
                  <c:v>0.38523571428571429</c:v>
                </c:pt>
                <c:pt idx="19">
                  <c:v>0.43272142857142859</c:v>
                </c:pt>
                <c:pt idx="20">
                  <c:v>0.51670952380952384</c:v>
                </c:pt>
                <c:pt idx="21">
                  <c:v>0.36784047619047622</c:v>
                </c:pt>
                <c:pt idx="22">
                  <c:v>0.35146904761904763</c:v>
                </c:pt>
                <c:pt idx="23">
                  <c:v>0.50833809523809526</c:v>
                </c:pt>
                <c:pt idx="24">
                  <c:v>0.62411666666666665</c:v>
                </c:pt>
                <c:pt idx="25">
                  <c:v>0.5387333333333334</c:v>
                </c:pt>
                <c:pt idx="26">
                  <c:v>0.47147142857142854</c:v>
                </c:pt>
                <c:pt idx="27">
                  <c:v>0.53978809523809512</c:v>
                </c:pt>
                <c:pt idx="28">
                  <c:v>0.56166666666666665</c:v>
                </c:pt>
                <c:pt idx="29">
                  <c:v>0.47787619047619045</c:v>
                </c:pt>
                <c:pt idx="30">
                  <c:v>0.53310238095238105</c:v>
                </c:pt>
                <c:pt idx="31">
                  <c:v>0.61069523809523807</c:v>
                </c:pt>
                <c:pt idx="32">
                  <c:v>0.4782238095238095</c:v>
                </c:pt>
                <c:pt idx="33">
                  <c:v>0.4535595238095238</c:v>
                </c:pt>
                <c:pt idx="34">
                  <c:v>0.41480952380952379</c:v>
                </c:pt>
              </c:numCache>
            </c:numRef>
          </c:val>
        </c:ser>
        <c:dLbls>
          <c:dLblPos val="outEnd"/>
          <c:showLegendKey val="0"/>
          <c:showVal val="1"/>
          <c:showCatName val="0"/>
          <c:showSerName val="0"/>
          <c:showPercent val="0"/>
          <c:showBubbleSize val="0"/>
        </c:dLbls>
        <c:gapWidth val="150"/>
        <c:axId val="307783992"/>
        <c:axId val="307788304"/>
      </c:barChart>
      <c:catAx>
        <c:axId val="307783992"/>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7788304"/>
        <c:crosses val="autoZero"/>
        <c:auto val="1"/>
        <c:lblAlgn val="ctr"/>
        <c:lblOffset val="100"/>
        <c:noMultiLvlLbl val="0"/>
      </c:catAx>
      <c:valAx>
        <c:axId val="307788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3992"/>
        <c:crosses val="autoZero"/>
        <c:crossBetween val="between"/>
      </c:valAx>
      <c:spPr>
        <a:noFill/>
        <a:ln>
          <a:solidFill>
            <a:schemeClr val="tx1">
              <a:lumMod val="95000"/>
              <a:lumOff val="5000"/>
            </a:schemeClr>
          </a:solidFill>
        </a:ln>
        <a:effectLst/>
      </c:spPr>
    </c:plotArea>
    <c:legend>
      <c:legendPos val="r"/>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Level).xlsx]5.SS comp!PivotTable5</c:name>
    <c:fmtId val="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DISTRICT</a:t>
            </a:r>
            <a:r>
              <a:rPr lang="en-US" sz="1200" b="1" baseline="0">
                <a:solidFill>
                  <a:sysClr val="windowText" lastClr="000000"/>
                </a:solidFill>
              </a:rPr>
              <a:t> WISE Y-o-Y SS COMPONENTS SHARE</a:t>
            </a:r>
            <a:endParaRPr lang="en-US" sz="1200" b="1">
              <a:solidFill>
                <a:sysClr val="windowText" lastClr="000000"/>
              </a:solidFill>
            </a:endParaRPr>
          </a:p>
        </c:rich>
      </c:tx>
      <c:layout>
        <c:manualLayout>
          <c:xMode val="edge"/>
          <c:yMode val="edge"/>
          <c:x val="7.363988255177302E-2"/>
          <c:y val="2.0725394238068413E-2"/>
        </c:manualLayout>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'5.SS comp'!$B$3</c:f>
              <c:strCache>
                <c:ptCount val="1"/>
                <c:pt idx="0">
                  <c:v> SLP % 22</c:v>
                </c:pt>
              </c:strCache>
            </c:strRef>
          </c:tx>
          <c:spPr>
            <a:solidFill>
              <a:schemeClr val="accent1"/>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comp'!$B$4:$B$39</c:f>
              <c:numCache>
                <c:formatCode>0.00%</c:formatCode>
                <c:ptCount val="35"/>
                <c:pt idx="0">
                  <c:v>0.47006102620789336</c:v>
                </c:pt>
                <c:pt idx="1">
                  <c:v>0.50669205573056242</c:v>
                </c:pt>
                <c:pt idx="2">
                  <c:v>0.47225027079623277</c:v>
                </c:pt>
                <c:pt idx="3">
                  <c:v>0.46229200049303593</c:v>
                </c:pt>
                <c:pt idx="4">
                  <c:v>0.481393926898111</c:v>
                </c:pt>
                <c:pt idx="5">
                  <c:v>0.47206609047373738</c:v>
                </c:pt>
                <c:pt idx="6">
                  <c:v>0.47984864754307921</c:v>
                </c:pt>
                <c:pt idx="7">
                  <c:v>0.47080238649679329</c:v>
                </c:pt>
                <c:pt idx="8">
                  <c:v>0.45913973922149165</c:v>
                </c:pt>
                <c:pt idx="9">
                  <c:v>0.47422130716868344</c:v>
                </c:pt>
                <c:pt idx="10">
                  <c:v>0.47495673379483949</c:v>
                </c:pt>
                <c:pt idx="11">
                  <c:v>0.45411279353073941</c:v>
                </c:pt>
                <c:pt idx="12">
                  <c:v>0.46682753349462131</c:v>
                </c:pt>
                <c:pt idx="13">
                  <c:v>0.47229233402372184</c:v>
                </c:pt>
                <c:pt idx="14">
                  <c:v>0.48554999709311175</c:v>
                </c:pt>
                <c:pt idx="15">
                  <c:v>0.45984389327488651</c:v>
                </c:pt>
                <c:pt idx="16">
                  <c:v>0.51776792625431001</c:v>
                </c:pt>
                <c:pt idx="17">
                  <c:v>0.47875694256346391</c:v>
                </c:pt>
                <c:pt idx="18">
                  <c:v>0.46372767007294824</c:v>
                </c:pt>
                <c:pt idx="19">
                  <c:v>0.5017454350161118</c:v>
                </c:pt>
                <c:pt idx="20">
                  <c:v>0.49096788244333001</c:v>
                </c:pt>
                <c:pt idx="21">
                  <c:v>0.47548375118877573</c:v>
                </c:pt>
                <c:pt idx="22">
                  <c:v>0.49078013616660204</c:v>
                </c:pt>
                <c:pt idx="23">
                  <c:v>0.44033286804032279</c:v>
                </c:pt>
                <c:pt idx="24">
                  <c:v>0.46867495743947918</c:v>
                </c:pt>
                <c:pt idx="25">
                  <c:v>0.46969856466136539</c:v>
                </c:pt>
                <c:pt idx="26">
                  <c:v>0.4917753954931583</c:v>
                </c:pt>
                <c:pt idx="27">
                  <c:v>0.48568390005955586</c:v>
                </c:pt>
                <c:pt idx="28">
                  <c:v>0.46418421828786588</c:v>
                </c:pt>
                <c:pt idx="29">
                  <c:v>0.49070636656434952</c:v>
                </c:pt>
                <c:pt idx="30">
                  <c:v>0.4857465044144948</c:v>
                </c:pt>
                <c:pt idx="31">
                  <c:v>0.45848365326514012</c:v>
                </c:pt>
                <c:pt idx="32">
                  <c:v>0.49025569672933045</c:v>
                </c:pt>
                <c:pt idx="33">
                  <c:v>0.48857745956397702</c:v>
                </c:pt>
                <c:pt idx="34">
                  <c:v>0.48048639055333958</c:v>
                </c:pt>
              </c:numCache>
            </c:numRef>
          </c:val>
        </c:ser>
        <c:ser>
          <c:idx val="1"/>
          <c:order val="1"/>
          <c:tx>
            <c:strRef>
              <c:f>'5.SS comp'!$C$3</c:f>
              <c:strCache>
                <c:ptCount val="1"/>
                <c:pt idx="0">
                  <c:v>Cert% 22</c:v>
                </c:pt>
              </c:strCache>
            </c:strRef>
          </c:tx>
          <c:spPr>
            <a:solidFill>
              <a:schemeClr val="accent3"/>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comp'!$C$4:$C$39</c:f>
              <c:numCache>
                <c:formatCode>0.00%</c:formatCode>
                <c:ptCount val="35"/>
                <c:pt idx="0">
                  <c:v>0.16267021045314944</c:v>
                </c:pt>
                <c:pt idx="1">
                  <c:v>0.15112370116131457</c:v>
                </c:pt>
                <c:pt idx="2">
                  <c:v>0.16114976714583831</c:v>
                </c:pt>
                <c:pt idx="3">
                  <c:v>0.19173548625662518</c:v>
                </c:pt>
                <c:pt idx="4">
                  <c:v>0.14219390983484179</c:v>
                </c:pt>
                <c:pt idx="5">
                  <c:v>0.14718104287104344</c:v>
                </c:pt>
                <c:pt idx="6">
                  <c:v>0.14946396004840551</c:v>
                </c:pt>
                <c:pt idx="7">
                  <c:v>0.19007892375077151</c:v>
                </c:pt>
                <c:pt idx="8">
                  <c:v>0.19667355910040452</c:v>
                </c:pt>
                <c:pt idx="9">
                  <c:v>0.20108431249683775</c:v>
                </c:pt>
                <c:pt idx="10">
                  <c:v>0.12923615481434864</c:v>
                </c:pt>
                <c:pt idx="11">
                  <c:v>0.17339053227903917</c:v>
                </c:pt>
                <c:pt idx="12">
                  <c:v>0.16789001257035294</c:v>
                </c:pt>
                <c:pt idx="13">
                  <c:v>0.19146626530897662</c:v>
                </c:pt>
                <c:pt idx="14">
                  <c:v>0.15503403827679665</c:v>
                </c:pt>
                <c:pt idx="15">
                  <c:v>0.17891888265157782</c:v>
                </c:pt>
                <c:pt idx="16">
                  <c:v>9.1784380134188756E-2</c:v>
                </c:pt>
                <c:pt idx="17">
                  <c:v>0.19679601917808984</c:v>
                </c:pt>
                <c:pt idx="18">
                  <c:v>0.1522927676164659</c:v>
                </c:pt>
                <c:pt idx="19">
                  <c:v>0.12393621416177808</c:v>
                </c:pt>
                <c:pt idx="20">
                  <c:v>0.16547287037429143</c:v>
                </c:pt>
                <c:pt idx="21">
                  <c:v>0.1098788680203238</c:v>
                </c:pt>
                <c:pt idx="22">
                  <c:v>0.10006364047534233</c:v>
                </c:pt>
                <c:pt idx="23">
                  <c:v>0.19511055421457249</c:v>
                </c:pt>
                <c:pt idx="24">
                  <c:v>0.18565623081032237</c:v>
                </c:pt>
                <c:pt idx="25">
                  <c:v>0.17405010171131058</c:v>
                </c:pt>
                <c:pt idx="26">
                  <c:v>0.13776450989368735</c:v>
                </c:pt>
                <c:pt idx="27">
                  <c:v>0.1572672357562179</c:v>
                </c:pt>
                <c:pt idx="28">
                  <c:v>0.18605958868426928</c:v>
                </c:pt>
                <c:pt idx="29">
                  <c:v>0.14181536270066875</c:v>
                </c:pt>
                <c:pt idx="30">
                  <c:v>0.15670954431854373</c:v>
                </c:pt>
                <c:pt idx="31">
                  <c:v>0.1954673282018464</c:v>
                </c:pt>
                <c:pt idx="32">
                  <c:v>0.13354742331116862</c:v>
                </c:pt>
                <c:pt idx="33">
                  <c:v>0.13678159787536481</c:v>
                </c:pt>
                <c:pt idx="34">
                  <c:v>0.13178934790630656</c:v>
                </c:pt>
              </c:numCache>
            </c:numRef>
          </c:val>
        </c:ser>
        <c:ser>
          <c:idx val="2"/>
          <c:order val="2"/>
          <c:tx>
            <c:strRef>
              <c:f>'5.SS comp'!$D$3</c:f>
              <c:strCache>
                <c:ptCount val="1"/>
                <c:pt idx="0">
                  <c:v> CV % 22</c:v>
                </c:pt>
              </c:strCache>
            </c:strRef>
          </c:tx>
          <c:spPr>
            <a:solidFill>
              <a:schemeClr val="accent5"/>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'5.SS comp'!$A$4:$A$39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'5.SS comp'!$D$4:$D$39</c:f>
              <c:numCache>
                <c:formatCode>0.00%</c:formatCode>
                <c:ptCount val="35"/>
                <c:pt idx="0">
                  <c:v>0.36726570131146641</c:v>
                </c:pt>
                <c:pt idx="1">
                  <c:v>0.3421803250427069</c:v>
                </c:pt>
                <c:pt idx="2">
                  <c:v>0.36659690221349145</c:v>
                </c:pt>
                <c:pt idx="3">
                  <c:v>0.34596943177616174</c:v>
                </c:pt>
                <c:pt idx="4">
                  <c:v>0.37640860841930135</c:v>
                </c:pt>
                <c:pt idx="5">
                  <c:v>0.38074905080800564</c:v>
                </c:pt>
                <c:pt idx="6">
                  <c:v>0.37068398356939547</c:v>
                </c:pt>
                <c:pt idx="7">
                  <c:v>0.33911868975243525</c:v>
                </c:pt>
                <c:pt idx="8">
                  <c:v>0.34418670167810383</c:v>
                </c:pt>
                <c:pt idx="9">
                  <c:v>0.32469048832982406</c:v>
                </c:pt>
                <c:pt idx="10">
                  <c:v>0.39580317809943355</c:v>
                </c:pt>
                <c:pt idx="11">
                  <c:v>0.37249607629183418</c:v>
                </c:pt>
                <c:pt idx="12">
                  <c:v>0.36528561231515583</c:v>
                </c:pt>
                <c:pt idx="13">
                  <c:v>0.33624140066730157</c:v>
                </c:pt>
                <c:pt idx="14">
                  <c:v>0.3594131961651223</c:v>
                </c:pt>
                <c:pt idx="15">
                  <c:v>0.36123722407353565</c:v>
                </c:pt>
                <c:pt idx="16">
                  <c:v>0.39044769361150117</c:v>
                </c:pt>
                <c:pt idx="17">
                  <c:v>0.32444424587495152</c:v>
                </c:pt>
                <c:pt idx="18">
                  <c:v>0.38397956231058589</c:v>
                </c:pt>
                <c:pt idx="19">
                  <c:v>0.37431835082211024</c:v>
                </c:pt>
                <c:pt idx="20">
                  <c:v>0.34355622236069183</c:v>
                </c:pt>
                <c:pt idx="21">
                  <c:v>0.41463738079090051</c:v>
                </c:pt>
                <c:pt idx="22">
                  <c:v>0.40915622335805574</c:v>
                </c:pt>
                <c:pt idx="23">
                  <c:v>0.36455360145719057</c:v>
                </c:pt>
                <c:pt idx="24">
                  <c:v>0.34566881175019842</c:v>
                </c:pt>
                <c:pt idx="25">
                  <c:v>0.35624848855569941</c:v>
                </c:pt>
                <c:pt idx="26">
                  <c:v>0.37045691540770131</c:v>
                </c:pt>
                <c:pt idx="27">
                  <c:v>0.35705170017866766</c:v>
                </c:pt>
                <c:pt idx="28">
                  <c:v>0.34975619302786481</c:v>
                </c:pt>
                <c:pt idx="29">
                  <c:v>0.36747827073498174</c:v>
                </c:pt>
                <c:pt idx="30">
                  <c:v>0.35754108191707001</c:v>
                </c:pt>
                <c:pt idx="31">
                  <c:v>0.34604646893699692</c:v>
                </c:pt>
                <c:pt idx="32">
                  <c:v>0.37619377420547045</c:v>
                </c:pt>
                <c:pt idx="33">
                  <c:v>0.37463765974978414</c:v>
                </c:pt>
                <c:pt idx="34">
                  <c:v>0.38772074715774307</c:v>
                </c:pt>
              </c:numCache>
            </c:numRef>
          </c:val>
        </c:ser>
        <c:dLbls>
          <c:showLegendKey val="0"/>
          <c:showVal val="1"/>
          <c:showCatName val="0"/>
          <c:showSerName val="0"/>
          <c:showPercent val="0"/>
          <c:showBubbleSize val="0"/>
        </c:dLbls>
        <c:gapWidth val="150"/>
        <c:overlap val="100"/>
        <c:axId val="307787128"/>
        <c:axId val="307787520"/>
      </c:barChart>
      <c:catAx>
        <c:axId val="307787128"/>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7787520"/>
        <c:crosses val="autoZero"/>
        <c:auto val="1"/>
        <c:lblAlgn val="ctr"/>
        <c:lblOffset val="100"/>
        <c:noMultiLvlLbl val="0"/>
      </c:catAx>
      <c:valAx>
        <c:axId val="30778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7128"/>
        <c:crosses val="autoZero"/>
        <c:crossBetween val="between"/>
      </c:valAx>
      <c:spPr>
        <a:noFill/>
        <a:ln>
          <a:solidFill>
            <a:srgbClr val="002060"/>
          </a:solidFill>
        </a:ln>
        <a:effectLst/>
      </c:spPr>
    </c:plotArea>
    <c:legend>
      <c:legendPos val="r"/>
      <c:layout/>
      <c:overlay val="0"/>
      <c:spPr>
        <a:solidFill>
          <a:schemeClr val="accent1">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Level).xlsx]6.TS dev!PivotTable1</c:name>
    <c:fmtId val="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DEVIATIONS</a:t>
            </a:r>
            <a:r>
              <a:rPr lang="en-US" sz="1200" b="1" baseline="0">
                <a:solidFill>
                  <a:sysClr val="windowText" lastClr="000000"/>
                </a:solidFill>
              </a:rPr>
              <a:t> OF TOTAL SCORE FROM THE STATE AVERAGES FOR 2022</a:t>
            </a:r>
            <a:endParaRPr lang="en-US" sz="1200" b="1">
              <a:solidFill>
                <a:sysClr val="windowText" lastClr="000000"/>
              </a:solidFill>
            </a:endParaRPr>
          </a:p>
        </c:rich>
      </c:tx>
      <c:layout>
        <c:manualLayout>
          <c:xMode val="edge"/>
          <c:yMode val="edge"/>
          <c:x val="8.2857905280808039E-2"/>
          <c:y val="2.6217228464419477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9900"/>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00FF00"/>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99FF6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'6.TS dev'!$B$3</c:f>
              <c:strCache>
                <c:ptCount val="1"/>
                <c:pt idx="0">
                  <c:v>TS - SA</c:v>
                </c:pt>
              </c:strCache>
            </c:strRef>
          </c:tx>
          <c:spPr>
            <a:solidFill>
              <a:srgbClr val="0099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dev'!$B$4:$B$38</c:f>
              <c:numCache>
                <c:formatCode>0.00%</c:formatCode>
                <c:ptCount val="35"/>
                <c:pt idx="0">
                  <c:v>3.512202852614895E-2</c:v>
                </c:pt>
                <c:pt idx="1">
                  <c:v>-0.19103645007923925</c:v>
                </c:pt>
                <c:pt idx="2">
                  <c:v>3.586053882725828E-2</c:v>
                </c:pt>
                <c:pt idx="3">
                  <c:v>2.8589540412044315E-2</c:v>
                </c:pt>
                <c:pt idx="4">
                  <c:v>-0.10838034865293188</c:v>
                </c:pt>
                <c:pt idx="5">
                  <c:v>-0.16936608557844687</c:v>
                </c:pt>
                <c:pt idx="6">
                  <c:v>-7.0190174326465876E-2</c:v>
                </c:pt>
                <c:pt idx="7">
                  <c:v>6.3033280507131501E-2</c:v>
                </c:pt>
                <c:pt idx="8">
                  <c:v>0.1925768621236133</c:v>
                </c:pt>
                <c:pt idx="9">
                  <c:v>-0.18561965134706818</c:v>
                </c:pt>
                <c:pt idx="10">
                  <c:v>-0.19416798732171153</c:v>
                </c:pt>
                <c:pt idx="11">
                  <c:v>6.0237717908082467E-2</c:v>
                </c:pt>
                <c:pt idx="12">
                  <c:v>3.5435816164817229E-3</c:v>
                </c:pt>
                <c:pt idx="13">
                  <c:v>-4.8133122028526189E-2</c:v>
                </c:pt>
                <c:pt idx="14">
                  <c:v>0.14488431061806661</c:v>
                </c:pt>
                <c:pt idx="15">
                  <c:v>-0.1496735340729001</c:v>
                </c:pt>
                <c:pt idx="16">
                  <c:v>3.598415213946124E-2</c:v>
                </c:pt>
                <c:pt idx="17">
                  <c:v>0.13507765451664028</c:v>
                </c:pt>
                <c:pt idx="18">
                  <c:v>-0.16750554675118859</c:v>
                </c:pt>
                <c:pt idx="19">
                  <c:v>-7.9328050713153783E-2</c:v>
                </c:pt>
                <c:pt idx="20">
                  <c:v>4.7854199683042796E-2</c:v>
                </c:pt>
                <c:pt idx="21">
                  <c:v>-0.16346434231378765</c:v>
                </c:pt>
                <c:pt idx="22">
                  <c:v>-0.20811093502377184</c:v>
                </c:pt>
                <c:pt idx="23">
                  <c:v>6.4941362916006301E-2</c:v>
                </c:pt>
                <c:pt idx="24">
                  <c:v>0.2697496038034865</c:v>
                </c:pt>
                <c:pt idx="25">
                  <c:v>0.11405705229793975</c:v>
                </c:pt>
                <c:pt idx="26">
                  <c:v>-3.0301109350237545E-3</c:v>
                </c:pt>
                <c:pt idx="27">
                  <c:v>0.11762282091917588</c:v>
                </c:pt>
                <c:pt idx="28">
                  <c:v>0.14987955625990487</c:v>
                </c:pt>
                <c:pt idx="29">
                  <c:v>5.749603803486489E-3</c:v>
                </c:pt>
                <c:pt idx="30">
                  <c:v>0.10463074484944536</c:v>
                </c:pt>
                <c:pt idx="31">
                  <c:v>0.24316640253565772</c:v>
                </c:pt>
                <c:pt idx="32">
                  <c:v>2.0548335974643402E-2</c:v>
                </c:pt>
                <c:pt idx="33">
                  <c:v>-3.4494453248811389E-2</c:v>
                </c:pt>
                <c:pt idx="34">
                  <c:v>-9.8114104595879617E-2</c:v>
                </c:pt>
              </c:numCache>
            </c:numRef>
          </c:val>
        </c:ser>
        <c:ser>
          <c:idx val="1"/>
          <c:order val="1"/>
          <c:tx>
            <c:strRef>
              <c:f>'6.TS dev'!$C$3</c:f>
              <c:strCache>
                <c:ptCount val="1"/>
                <c:pt idx="0">
                  <c:v> TS-SA (t3)</c:v>
                </c:pt>
              </c:strCache>
            </c:strRef>
          </c:tx>
          <c:spPr>
            <a:solidFill>
              <a:srgbClr val="00FF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dev'!$C$4:$C$38</c:f>
              <c:numCache>
                <c:formatCode>0.00%</c:formatCode>
                <c:ptCount val="35"/>
                <c:pt idx="0">
                  <c:v>-0.16196818065178345</c:v>
                </c:pt>
                <c:pt idx="1">
                  <c:v>-0.34506543494996145</c:v>
                </c:pt>
                <c:pt idx="2">
                  <c:v>-0.16137028483448809</c:v>
                </c:pt>
                <c:pt idx="3">
                  <c:v>-0.16725686425455483</c:v>
                </c:pt>
                <c:pt idx="4">
                  <c:v>-0.27814729278932515</c:v>
                </c:pt>
                <c:pt idx="5">
                  <c:v>-0.3275211701308699</c:v>
                </c:pt>
                <c:pt idx="6">
                  <c:v>-0.24722863741339487</c:v>
                </c:pt>
                <c:pt idx="7">
                  <c:v>-0.13937131126507574</c:v>
                </c:pt>
                <c:pt idx="8">
                  <c:v>-3.4493199897356962E-2</c:v>
                </c:pt>
                <c:pt idx="9">
                  <c:v>-0.34068001026430589</c:v>
                </c:pt>
                <c:pt idx="10">
                  <c:v>-0.34760071850141133</c:v>
                </c:pt>
                <c:pt idx="11">
                  <c:v>-0.14163459071080314</c:v>
                </c:pt>
                <c:pt idx="12">
                  <c:v>-0.18753400051321534</c:v>
                </c:pt>
                <c:pt idx="13">
                  <c:v>-0.22937131126507573</c:v>
                </c:pt>
                <c:pt idx="14">
                  <c:v>-7.3104952527585296E-2</c:v>
                </c:pt>
                <c:pt idx="15">
                  <c:v>-0.31157813702848342</c:v>
                </c:pt>
                <c:pt idx="16">
                  <c:v>-0.16127020785219395</c:v>
                </c:pt>
                <c:pt idx="17">
                  <c:v>-8.1044393122915045E-2</c:v>
                </c:pt>
                <c:pt idx="18">
                  <c:v>-0.32601488324352068</c:v>
                </c:pt>
                <c:pt idx="19">
                  <c:v>-0.25462663587374906</c:v>
                </c:pt>
                <c:pt idx="20">
                  <c:v>-0.15166025147549397</c:v>
                </c:pt>
                <c:pt idx="21">
                  <c:v>-0.32274313574544522</c:v>
                </c:pt>
                <c:pt idx="22">
                  <c:v>-0.35888888888888892</c:v>
                </c:pt>
                <c:pt idx="23">
                  <c:v>-0.1378265332306903</c:v>
                </c:pt>
                <c:pt idx="24">
                  <c:v>2.7985629971773146E-2</c:v>
                </c:pt>
                <c:pt idx="25">
                  <c:v>-9.8062612265845547E-2</c:v>
                </c:pt>
                <c:pt idx="26">
                  <c:v>-0.19285604311008467</c:v>
                </c:pt>
                <c:pt idx="27">
                  <c:v>-9.5175776238131921E-2</c:v>
                </c:pt>
                <c:pt idx="28">
                  <c:v>-6.90608160123172E-2</c:v>
                </c:pt>
                <c:pt idx="29">
                  <c:v>-0.18574801129073651</c:v>
                </c:pt>
                <c:pt idx="30">
                  <c:v>-0.10569412368488577</c:v>
                </c:pt>
                <c:pt idx="31">
                  <c:v>6.4639466256094574E-3</c:v>
                </c:pt>
                <c:pt idx="32">
                  <c:v>-0.17376700025660766</c:v>
                </c:pt>
                <c:pt idx="33">
                  <c:v>-0.21832948421862969</c:v>
                </c:pt>
                <c:pt idx="34">
                  <c:v>-0.26983577110597901</c:v>
                </c:pt>
              </c:numCache>
            </c:numRef>
          </c:val>
        </c:ser>
        <c:ser>
          <c:idx val="2"/>
          <c:order val="2"/>
          <c:tx>
            <c:strRef>
              <c:f>'6.TS dev'!$D$3</c:f>
              <c:strCache>
                <c:ptCount val="1"/>
                <c:pt idx="0">
                  <c:v> TS-SA (top)</c:v>
                </c:pt>
              </c:strCache>
            </c:strRef>
          </c:tx>
          <c:spPr>
            <a:solidFill>
              <a:srgbClr val="99FF6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'6.TS dev'!$A$4:$A$38</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'6.TS dev'!$D$4:$D$38</c:f>
              <c:numCache>
                <c:formatCode>0.00%</c:formatCode>
                <c:ptCount val="35"/>
                <c:pt idx="0">
                  <c:v>-0.18477034448327509</c:v>
                </c:pt>
                <c:pt idx="1">
                  <c:v>-0.3628856714927608</c:v>
                </c:pt>
                <c:pt idx="2">
                  <c:v>-0.18418871692461311</c:v>
                </c:pt>
                <c:pt idx="3">
                  <c:v>-0.18991512730903648</c:v>
                </c:pt>
                <c:pt idx="4">
                  <c:v>-0.29778831752371443</c:v>
                </c:pt>
                <c:pt idx="5">
                  <c:v>-0.34581877184223664</c:v>
                </c:pt>
                <c:pt idx="6">
                  <c:v>-0.26771093359960058</c:v>
                </c:pt>
                <c:pt idx="7">
                  <c:v>-0.16278831752371445</c:v>
                </c:pt>
                <c:pt idx="8">
                  <c:v>-6.076385421867201E-2</c:v>
                </c:pt>
                <c:pt idx="9">
                  <c:v>-0.35861957064403399</c:v>
                </c:pt>
                <c:pt idx="10">
                  <c:v>-0.36535197204193709</c:v>
                </c:pt>
                <c:pt idx="11">
                  <c:v>-0.16499001497753366</c:v>
                </c:pt>
                <c:pt idx="12">
                  <c:v>-0.20964053919121323</c:v>
                </c:pt>
                <c:pt idx="13">
                  <c:v>-0.25033949076385426</c:v>
                </c:pt>
                <c:pt idx="14">
                  <c:v>-9.8325012481278048E-2</c:v>
                </c:pt>
                <c:pt idx="15">
                  <c:v>-0.33030953569645527</c:v>
                </c:pt>
                <c:pt idx="16">
                  <c:v>-0.18409136295556661</c:v>
                </c:pt>
                <c:pt idx="17">
                  <c:v>-0.10604842735896154</c:v>
                </c:pt>
                <c:pt idx="18">
                  <c:v>-0.34435346979530707</c:v>
                </c:pt>
                <c:pt idx="19">
                  <c:v>-0.27490763854218675</c:v>
                </c:pt>
                <c:pt idx="20">
                  <c:v>-0.17474288567149276</c:v>
                </c:pt>
                <c:pt idx="21">
                  <c:v>-0.34117074388417373</c:v>
                </c:pt>
                <c:pt idx="22">
                  <c:v>-0.37633300049925117</c:v>
                </c:pt>
                <c:pt idx="23">
                  <c:v>-0.16128557164253624</c:v>
                </c:pt>
                <c:pt idx="24">
                  <c:v>1.4977533699437203E-5</c:v>
                </c:pt>
                <c:pt idx="25">
                  <c:v>-0.1226035946080879</c:v>
                </c:pt>
                <c:pt idx="26">
                  <c:v>-0.21481777333999</c:v>
                </c:pt>
                <c:pt idx="27">
                  <c:v>-0.11979530703944086</c:v>
                </c:pt>
                <c:pt idx="28">
                  <c:v>-9.4390913629555692E-2</c:v>
                </c:pt>
                <c:pt idx="29">
                  <c:v>-0.20790314528207693</c:v>
                </c:pt>
                <c:pt idx="30">
                  <c:v>-0.13002745881178229</c:v>
                </c:pt>
                <c:pt idx="31">
                  <c:v>-2.0921118322516211E-2</c:v>
                </c:pt>
                <c:pt idx="32">
                  <c:v>-0.1962481278082876</c:v>
                </c:pt>
                <c:pt idx="33">
                  <c:v>-0.23959810284573138</c:v>
                </c:pt>
                <c:pt idx="34">
                  <c:v>-0.28970294558162762</c:v>
                </c:pt>
              </c:numCache>
            </c:numRef>
          </c:val>
        </c:ser>
        <c:dLbls>
          <c:dLblPos val="outEnd"/>
          <c:showLegendKey val="0"/>
          <c:showVal val="1"/>
          <c:showCatName val="0"/>
          <c:showSerName val="0"/>
          <c:showPercent val="0"/>
          <c:showBubbleSize val="0"/>
        </c:dLbls>
        <c:gapWidth val="150"/>
        <c:axId val="307789088"/>
        <c:axId val="307786344"/>
      </c:barChart>
      <c:catAx>
        <c:axId val="30778908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7786344"/>
        <c:crosses val="autoZero"/>
        <c:auto val="1"/>
        <c:lblAlgn val="ctr"/>
        <c:lblOffset val="100"/>
        <c:noMultiLvlLbl val="0"/>
      </c:catAx>
      <c:valAx>
        <c:axId val="307786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9088"/>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[Swaccha Sarvekshan (District Level).xlsx]7.SLP dev!PivotTable2</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SLP FROM THE STATE AVERAGES</a:t>
            </a: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i="0" baseline="0">
                <a:solidFill>
                  <a:sysClr val="windowText" lastClr="000000"/>
                </a:solidFill>
                <a:effectLst/>
              </a:rPr>
              <a:t>FOR 2022</a:t>
            </a:r>
            <a:endParaRPr lang="en-US" sz="1200" b="1">
              <a:solidFill>
                <a:sysClr val="windowText" lastClr="000000"/>
              </a:solidFill>
              <a:effectLst/>
            </a:endParaRPr>
          </a:p>
        </c:rich>
      </c:tx>
      <c:layout>
        <c:manualLayout>
          <c:xMode val="edge"/>
          <c:yMode val="edge"/>
          <c:x val="7.3426756234909893E-2"/>
          <c:y val="2.1192050033262064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'7.SLP dev'!$B$3</c:f>
              <c:strCache>
                <c:ptCount val="1"/>
                <c:pt idx="0">
                  <c:v> SLP - SA </c:v>
                </c:pt>
              </c:strCache>
            </c:strRef>
          </c:tx>
          <c:spPr>
            <a:solidFill>
              <a:schemeClr val="accent6">
                <a:tint val="65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dev'!$B$4:$B$39</c:f>
              <c:numCache>
                <c:formatCode>0.00%</c:formatCode>
                <c:ptCount val="35"/>
                <c:pt idx="0">
                  <c:v>2.137724550898211E-2</c:v>
                </c:pt>
                <c:pt idx="1">
                  <c:v>-0.13957418496340651</c:v>
                </c:pt>
                <c:pt idx="2">
                  <c:v>2.6866267465069933E-2</c:v>
                </c:pt>
                <c:pt idx="3">
                  <c:v>-1.8429807052561423E-3</c:v>
                </c:pt>
                <c:pt idx="4">
                  <c:v>-9.9008649367930773E-2</c:v>
                </c:pt>
                <c:pt idx="5">
                  <c:v>-0.17689953426480379</c:v>
                </c:pt>
                <c:pt idx="6">
                  <c:v>-6.3433133732534869E-2</c:v>
                </c:pt>
                <c:pt idx="7">
                  <c:v>5.0572188955422481E-2</c:v>
                </c:pt>
                <c:pt idx="8">
                  <c:v>0.1494011976047904</c:v>
                </c:pt>
                <c:pt idx="9">
                  <c:v>-0.18932135728542912</c:v>
                </c:pt>
                <c:pt idx="10">
                  <c:v>-0.1965868263473054</c:v>
                </c:pt>
                <c:pt idx="11">
                  <c:v>1.0665335994677293E-2</c:v>
                </c:pt>
                <c:pt idx="12">
                  <c:v>-1.6593479707252199E-2</c:v>
                </c:pt>
                <c:pt idx="13">
                  <c:v>-5.6314038589487761E-2</c:v>
                </c:pt>
                <c:pt idx="14">
                  <c:v>0.16690618762475043</c:v>
                </c:pt>
                <c:pt idx="15">
                  <c:v>-0.17920159680638717</c:v>
                </c:pt>
                <c:pt idx="16">
                  <c:v>0.12597471723220222</c:v>
                </c:pt>
                <c:pt idx="17">
                  <c:v>0.14072521623419826</c:v>
                </c:pt>
                <c:pt idx="18">
                  <c:v>-0.18962741184298071</c:v>
                </c:pt>
                <c:pt idx="19">
                  <c:v>-3.0319361277445066E-2</c:v>
                </c:pt>
                <c:pt idx="20">
                  <c:v>7.9926813040585562E-2</c:v>
                </c:pt>
                <c:pt idx="21">
                  <c:v>-0.16504990019960075</c:v>
                </c:pt>
                <c:pt idx="22">
                  <c:v>-0.18418496340652024</c:v>
                </c:pt>
                <c:pt idx="23">
                  <c:v>-1.5655355954757134E-2</c:v>
                </c:pt>
                <c:pt idx="24">
                  <c:v>0.24919494344644041</c:v>
                </c:pt>
                <c:pt idx="25">
                  <c:v>9.841650033266805E-2</c:v>
                </c:pt>
                <c:pt idx="26">
                  <c:v>2.9174983366600071E-2</c:v>
                </c:pt>
                <c:pt idx="27">
                  <c:v>0.13943446440452426</c:v>
                </c:pt>
                <c:pt idx="28">
                  <c:v>0.12042581503659348</c:v>
                </c:pt>
                <c:pt idx="29">
                  <c:v>3.5981370592148988E-2</c:v>
                </c:pt>
                <c:pt idx="30">
                  <c:v>0.1263339986693281</c:v>
                </c:pt>
                <c:pt idx="31">
                  <c:v>0.19644710578842314</c:v>
                </c:pt>
                <c:pt idx="32">
                  <c:v>5.0259481037924131E-2</c:v>
                </c:pt>
                <c:pt idx="33">
                  <c:v>-9.7870924817032839E-3</c:v>
                </c:pt>
                <c:pt idx="34">
                  <c:v>-9.0352628077178948E-2</c:v>
                </c:pt>
              </c:numCache>
            </c:numRef>
          </c:val>
        </c:ser>
        <c:ser>
          <c:idx val="1"/>
          <c:order val="1"/>
          <c:tx>
            <c:strRef>
              <c:f>'7.SLP dev'!$C$3</c:f>
              <c:strCache>
                <c:ptCount val="1"/>
                <c:pt idx="0">
                  <c:v> SLP - SA (t3)</c:v>
                </c:pt>
              </c:strCache>
            </c:strRef>
          </c:tx>
          <c:spPr>
            <a:solidFill>
              <a:schemeClr val="accent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dev'!$C$4:$C$39</c:f>
              <c:numCache>
                <c:formatCode>0.00%</c:formatCode>
                <c:ptCount val="35"/>
                <c:pt idx="0">
                  <c:v>-0.15186187845303861</c:v>
                </c:pt>
                <c:pt idx="1">
                  <c:v>-0.28551381215469612</c:v>
                </c:pt>
                <c:pt idx="2">
                  <c:v>-0.14730386740331486</c:v>
                </c:pt>
                <c:pt idx="3">
                  <c:v>-0.17114364640883978</c:v>
                </c:pt>
                <c:pt idx="4">
                  <c:v>-0.25182872928176792</c:v>
                </c:pt>
                <c:pt idx="5">
                  <c:v>-0.31650828729281771</c:v>
                </c:pt>
                <c:pt idx="6">
                  <c:v>-0.2222872928176795</c:v>
                </c:pt>
                <c:pt idx="7">
                  <c:v>-0.12761878453038675</c:v>
                </c:pt>
                <c:pt idx="8">
                  <c:v>-4.5552486187845326E-2</c:v>
                </c:pt>
                <c:pt idx="9">
                  <c:v>-0.32682320441988949</c:v>
                </c:pt>
                <c:pt idx="10">
                  <c:v>-0.33285635359116023</c:v>
                </c:pt>
                <c:pt idx="11">
                  <c:v>-0.16075690607734808</c:v>
                </c:pt>
                <c:pt idx="12">
                  <c:v>-0.18339226519337021</c:v>
                </c:pt>
                <c:pt idx="13">
                  <c:v>-0.21637569060773487</c:v>
                </c:pt>
                <c:pt idx="14">
                  <c:v>-3.1016574585635413E-2</c:v>
                </c:pt>
                <c:pt idx="15">
                  <c:v>-0.3184198895027624</c:v>
                </c:pt>
                <c:pt idx="16">
                  <c:v>-6.5005524861878494E-2</c:v>
                </c:pt>
                <c:pt idx="17">
                  <c:v>-5.2756906077348072E-2</c:v>
                </c:pt>
                <c:pt idx="18">
                  <c:v>-0.32707734806629835</c:v>
                </c:pt>
                <c:pt idx="19">
                  <c:v>-0.19479005524861875</c:v>
                </c:pt>
                <c:pt idx="20">
                  <c:v>-0.10324309392265188</c:v>
                </c:pt>
                <c:pt idx="21">
                  <c:v>-0.30666850828729281</c:v>
                </c:pt>
                <c:pt idx="22">
                  <c:v>-0.3225580110497237</c:v>
                </c:pt>
                <c:pt idx="23">
                  <c:v>-0.18261325966850828</c:v>
                </c:pt>
                <c:pt idx="24">
                  <c:v>3.7314917127071801E-2</c:v>
                </c:pt>
                <c:pt idx="25">
                  <c:v>-8.7889502762430904E-2</c:v>
                </c:pt>
                <c:pt idx="26">
                  <c:v>-0.14538674033149177</c:v>
                </c:pt>
                <c:pt idx="27">
                  <c:v>-5.382872928176799E-2</c:v>
                </c:pt>
                <c:pt idx="28">
                  <c:v>-6.9613259668508287E-2</c:v>
                </c:pt>
                <c:pt idx="29">
                  <c:v>-0.13973480662983429</c:v>
                </c:pt>
                <c:pt idx="30">
                  <c:v>-6.4707182320441925E-2</c:v>
                </c:pt>
                <c:pt idx="31">
                  <c:v>-6.4861878453038721E-3</c:v>
                </c:pt>
                <c:pt idx="32">
                  <c:v>-0.12787845303867407</c:v>
                </c:pt>
                <c:pt idx="33">
                  <c:v>-0.17774033149171273</c:v>
                </c:pt>
                <c:pt idx="34">
                  <c:v>-0.24464088397790051</c:v>
                </c:pt>
              </c:numCache>
            </c:numRef>
          </c:val>
        </c:ser>
        <c:ser>
          <c:idx val="2"/>
          <c:order val="2"/>
          <c:tx>
            <c:strRef>
              <c:f>'7.SLP dev'!$D$3</c:f>
              <c:strCache>
                <c:ptCount val="1"/>
                <c:pt idx="0">
                  <c:v> SLP - SA (top)</c:v>
                </c:pt>
              </c:strCache>
            </c:strRef>
          </c:tx>
          <c:spPr>
            <a:solidFill>
              <a:schemeClr val="accent6">
                <a:shade val="6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'7.SLP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'7.SLP dev'!$D$4:$D$39</c:f>
              <c:numCache>
                <c:formatCode>0.00%</c:formatCode>
                <c:ptCount val="35"/>
                <c:pt idx="0">
                  <c:v>-0.1821363878529568</c:v>
                </c:pt>
                <c:pt idx="1">
                  <c:v>-0.31101758124667023</c:v>
                </c:pt>
                <c:pt idx="2">
                  <c:v>-0.17774107618540219</c:v>
                </c:pt>
                <c:pt idx="3">
                  <c:v>-0.20072988811933937</c:v>
                </c:pt>
                <c:pt idx="4">
                  <c:v>-0.27853489611081511</c:v>
                </c:pt>
                <c:pt idx="5">
                  <c:v>-0.34090570058604164</c:v>
                </c:pt>
                <c:pt idx="6">
                  <c:v>-0.25004794885455511</c:v>
                </c:pt>
                <c:pt idx="7">
                  <c:v>-0.15875865743207246</c:v>
                </c:pt>
                <c:pt idx="8">
                  <c:v>-7.9621736814065022E-2</c:v>
                </c:pt>
                <c:pt idx="9">
                  <c:v>-0.35085242408098027</c:v>
                </c:pt>
                <c:pt idx="10">
                  <c:v>-0.35667021843367075</c:v>
                </c:pt>
                <c:pt idx="11">
                  <c:v>-0.190713905167821</c:v>
                </c:pt>
                <c:pt idx="12">
                  <c:v>-0.21254128929142252</c:v>
                </c:pt>
                <c:pt idx="13">
                  <c:v>-0.24434736281299951</c:v>
                </c:pt>
                <c:pt idx="14">
                  <c:v>-6.5604688332445441E-2</c:v>
                </c:pt>
                <c:pt idx="15">
                  <c:v>-0.34274906766116137</c:v>
                </c:pt>
                <c:pt idx="16">
                  <c:v>-9.8380394246137495E-2</c:v>
                </c:pt>
                <c:pt idx="17">
                  <c:v>-8.6568993074054343E-2</c:v>
                </c:pt>
                <c:pt idx="18">
                  <c:v>-0.3510974960042621</c:v>
                </c:pt>
                <c:pt idx="19">
                  <c:v>-0.22353223228556204</c:v>
                </c:pt>
                <c:pt idx="20">
                  <c:v>-0.13525306339904097</c:v>
                </c:pt>
                <c:pt idx="21">
                  <c:v>-0.33141715503462971</c:v>
                </c:pt>
                <c:pt idx="22">
                  <c:v>-0.34673947789025034</c:v>
                </c:pt>
                <c:pt idx="23">
                  <c:v>-0.2117900905700586</c:v>
                </c:pt>
                <c:pt idx="24">
                  <c:v>2.8769312733082774E-4</c:v>
                </c:pt>
                <c:pt idx="25">
                  <c:v>-0.12044752264251461</c:v>
                </c:pt>
                <c:pt idx="26">
                  <c:v>-0.17589238145977629</c:v>
                </c:pt>
                <c:pt idx="27">
                  <c:v>-8.7602557272242976E-2</c:v>
                </c:pt>
                <c:pt idx="28">
                  <c:v>-0.1028236547682472</c:v>
                </c:pt>
                <c:pt idx="29">
                  <c:v>-0.17044219499200855</c:v>
                </c:pt>
                <c:pt idx="30">
                  <c:v>-9.8092701118806552E-2</c:v>
                </c:pt>
                <c:pt idx="31">
                  <c:v>-4.1949920085242412E-2</c:v>
                </c:pt>
                <c:pt idx="32">
                  <c:v>-0.15900905700586043</c:v>
                </c:pt>
                <c:pt idx="33">
                  <c:v>-0.20709110282365478</c:v>
                </c:pt>
                <c:pt idx="34">
                  <c:v>-0.27160362280234412</c:v>
                </c:pt>
              </c:numCache>
            </c:numRef>
          </c:val>
        </c:ser>
        <c:dLbls>
          <c:dLblPos val="outEnd"/>
          <c:showLegendKey val="0"/>
          <c:showVal val="1"/>
          <c:showCatName val="0"/>
          <c:showSerName val="0"/>
          <c:showPercent val="0"/>
          <c:showBubbleSize val="0"/>
        </c:dLbls>
        <c:gapWidth val="150"/>
        <c:axId val="307784384"/>
        <c:axId val="307784776"/>
      </c:barChart>
      <c:catAx>
        <c:axId val="3077843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7784776"/>
        <c:crosses val="autoZero"/>
        <c:auto val="1"/>
        <c:lblAlgn val="ctr"/>
        <c:lblOffset val="100"/>
        <c:noMultiLvlLbl val="0"/>
      </c:catAx>
      <c:valAx>
        <c:axId val="307784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4384"/>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[Swaccha Sarvekshan (District Level).xlsx]8.Cert dev!PivotTable3</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CERT FROM THE STATE AVERAGES</a:t>
            </a: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i="0" baseline="0">
                <a:solidFill>
                  <a:sysClr val="windowText" lastClr="000000"/>
                </a:solidFill>
                <a:effectLst/>
              </a:rPr>
              <a:t>FOR 2022</a:t>
            </a:r>
            <a:endParaRPr lang="en-US" sz="1200" b="1">
              <a:solidFill>
                <a:sysClr val="windowText" lastClr="000000"/>
              </a:solidFill>
              <a:effectLst/>
            </a:endParaRPr>
          </a:p>
        </c:rich>
      </c:tx>
      <c:layout>
        <c:manualLayout>
          <c:xMode val="edge"/>
          <c:yMode val="edge"/>
          <c:x val="7.3238027064798719E-2"/>
          <c:y val="1.761338373072548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'8.Cert dev'!$B$3</c:f>
              <c:strCache>
                <c:ptCount val="1"/>
                <c:pt idx="0">
                  <c:v> Cert - SA</c:v>
                </c:pt>
              </c:strCache>
            </c:strRef>
          </c:tx>
          <c:spPr>
            <a:solidFill>
              <a:schemeClr val="accent6">
                <a:shade val="6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dev'!$B$4:$B$39</c:f>
              <c:numCache>
                <c:formatCode>0.00%</c:formatCode>
                <c:ptCount val="35"/>
                <c:pt idx="0">
                  <c:v>4.7830374753451678E-2</c:v>
                </c:pt>
                <c:pt idx="1">
                  <c:v>-0.23923076923076927</c:v>
                </c:pt>
                <c:pt idx="2">
                  <c:v>3.8777120315581788E-2</c:v>
                </c:pt>
                <c:pt idx="3">
                  <c:v>0.22725838264299808</c:v>
                </c:pt>
                <c:pt idx="4">
                  <c:v>-0.21104536489151873</c:v>
                </c:pt>
                <c:pt idx="5">
                  <c:v>-0.23923076923076927</c:v>
                </c:pt>
                <c:pt idx="6">
                  <c:v>-0.1351873767258383</c:v>
                </c:pt>
                <c:pt idx="7">
                  <c:v>0.25739644970414199</c:v>
                </c:pt>
                <c:pt idx="8">
                  <c:v>0.45956607495069035</c:v>
                </c:pt>
                <c:pt idx="9">
                  <c:v>1.905325443786976E-2</c:v>
                </c:pt>
                <c:pt idx="10">
                  <c:v>-0.35193293885601579</c:v>
                </c:pt>
                <c:pt idx="11">
                  <c:v>0.14398422090729784</c:v>
                </c:pt>
                <c:pt idx="12">
                  <c:v>4.8461538461538563E-2</c:v>
                </c:pt>
                <c:pt idx="13">
                  <c:v>0.13412228796844181</c:v>
                </c:pt>
                <c:pt idx="14">
                  <c:v>0.10453648915187377</c:v>
                </c:pt>
                <c:pt idx="15">
                  <c:v>-5.3254437869822487E-2</c:v>
                </c:pt>
                <c:pt idx="16">
                  <c:v>-0.40828402366863903</c:v>
                </c:pt>
                <c:pt idx="17">
                  <c:v>0.39005917159763309</c:v>
                </c:pt>
                <c:pt idx="18">
                  <c:v>-0.21104536489151873</c:v>
                </c:pt>
                <c:pt idx="19">
                  <c:v>-0.28994082840236685</c:v>
                </c:pt>
                <c:pt idx="20">
                  <c:v>7.8994082840236596E-2</c:v>
                </c:pt>
                <c:pt idx="21">
                  <c:v>-0.42800788954635111</c:v>
                </c:pt>
                <c:pt idx="22">
                  <c:v>-0.50690335305719925</c:v>
                </c:pt>
                <c:pt idx="23">
                  <c:v>0.29299802761341215</c:v>
                </c:pt>
                <c:pt idx="24">
                  <c:v>0.46696252465483234</c:v>
                </c:pt>
                <c:pt idx="25">
                  <c:v>0.20662721893491123</c:v>
                </c:pt>
                <c:pt idx="26">
                  <c:v>-0.14530571992110458</c:v>
                </c:pt>
                <c:pt idx="27">
                  <c:v>9.3767258382642923E-2</c:v>
                </c:pt>
                <c:pt idx="28">
                  <c:v>0.33136094674556216</c:v>
                </c:pt>
                <c:pt idx="29">
                  <c:v>-0.11242603550295859</c:v>
                </c:pt>
                <c:pt idx="30">
                  <c:v>7.7218934911242557E-2</c:v>
                </c:pt>
                <c:pt idx="31">
                  <c:v>0.51214990138067051</c:v>
                </c:pt>
                <c:pt idx="32">
                  <c:v>-0.15187376725838264</c:v>
                </c:pt>
                <c:pt idx="33">
                  <c:v>-0.17818540433925045</c:v>
                </c:pt>
                <c:pt idx="34">
                  <c:v>-0.26035502958579881</c:v>
                </c:pt>
              </c:numCache>
            </c:numRef>
          </c:val>
        </c:ser>
        <c:ser>
          <c:idx val="1"/>
          <c:order val="1"/>
          <c:tx>
            <c:strRef>
              <c:f>'8.Cert dev'!$C$3</c:f>
              <c:strCache>
                <c:ptCount val="1"/>
                <c:pt idx="0">
                  <c:v> Cert - SA(t3)</c:v>
                </c:pt>
              </c:strCache>
            </c:strRef>
          </c:tx>
          <c:spPr>
            <a:solidFill>
              <a:schemeClr val="accent6"/>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dev'!$C$4:$C$39</c:f>
              <c:numCache>
                <c:formatCode>0.00%</c:formatCode>
                <c:ptCount val="35"/>
                <c:pt idx="0">
                  <c:v>-0.29166666666666669</c:v>
                </c:pt>
                <c:pt idx="1">
                  <c:v>-0.48572000000000004</c:v>
                </c:pt>
                <c:pt idx="2">
                  <c:v>-0.2977866666666667</c:v>
                </c:pt>
                <c:pt idx="3">
                  <c:v>-0.17037333333333329</c:v>
                </c:pt>
                <c:pt idx="4">
                  <c:v>-0.46666666666666667</c:v>
                </c:pt>
                <c:pt idx="5">
                  <c:v>-0.48572000000000004</c:v>
                </c:pt>
                <c:pt idx="6">
                  <c:v>-0.41538666666666668</c:v>
                </c:pt>
                <c:pt idx="7">
                  <c:v>-0.15</c:v>
                </c:pt>
                <c:pt idx="8">
                  <c:v>-1.3333333333333334E-2</c:v>
                </c:pt>
                <c:pt idx="9">
                  <c:v>-0.31112000000000006</c:v>
                </c:pt>
                <c:pt idx="10">
                  <c:v>-0.56190666666666667</c:v>
                </c:pt>
                <c:pt idx="11">
                  <c:v>-0.22666666666666666</c:v>
                </c:pt>
                <c:pt idx="12">
                  <c:v>-0.29123999999999994</c:v>
                </c:pt>
                <c:pt idx="13">
                  <c:v>-0.23333333333333334</c:v>
                </c:pt>
                <c:pt idx="14">
                  <c:v>-0.25333333333333335</c:v>
                </c:pt>
                <c:pt idx="15">
                  <c:v>-0.36</c:v>
                </c:pt>
                <c:pt idx="16">
                  <c:v>-0.6</c:v>
                </c:pt>
                <c:pt idx="17">
                  <c:v>-6.0320000000000012E-2</c:v>
                </c:pt>
                <c:pt idx="18">
                  <c:v>-0.46666666666666667</c:v>
                </c:pt>
                <c:pt idx="19">
                  <c:v>-0.52</c:v>
                </c:pt>
                <c:pt idx="20">
                  <c:v>-0.27060000000000006</c:v>
                </c:pt>
                <c:pt idx="21">
                  <c:v>-0.61333333333333329</c:v>
                </c:pt>
                <c:pt idx="22">
                  <c:v>-0.66666666666666663</c:v>
                </c:pt>
                <c:pt idx="23">
                  <c:v>-0.1259333333333334</c:v>
                </c:pt>
                <c:pt idx="24">
                  <c:v>-8.3333333333333332E-3</c:v>
                </c:pt>
                <c:pt idx="25">
                  <c:v>-0.18432000000000001</c:v>
                </c:pt>
                <c:pt idx="26">
                  <c:v>-0.42222666666666669</c:v>
                </c:pt>
                <c:pt idx="27">
                  <c:v>-0.26061333333333336</c:v>
                </c:pt>
                <c:pt idx="28">
                  <c:v>-0.1</c:v>
                </c:pt>
                <c:pt idx="29">
                  <c:v>-0.4</c:v>
                </c:pt>
                <c:pt idx="30">
                  <c:v>-0.27180000000000004</c:v>
                </c:pt>
                <c:pt idx="31">
                  <c:v>2.221333333333329E-2</c:v>
                </c:pt>
                <c:pt idx="32">
                  <c:v>-0.42666666666666669</c:v>
                </c:pt>
                <c:pt idx="33">
                  <c:v>-0.44445333333333331</c:v>
                </c:pt>
                <c:pt idx="34">
                  <c:v>-0.5</c:v>
                </c:pt>
              </c:numCache>
            </c:numRef>
          </c:val>
        </c:ser>
        <c:ser>
          <c:idx val="2"/>
          <c:order val="2"/>
          <c:tx>
            <c:strRef>
              <c:f>'8.Cert dev'!$D$3</c:f>
              <c:strCache>
                <c:ptCount val="1"/>
                <c:pt idx="0">
                  <c:v> Cert - SA (top)</c:v>
                </c:pt>
              </c:strCache>
            </c:strRef>
          </c:tx>
          <c:spPr>
            <a:solidFill>
              <a:schemeClr val="accent6">
                <a:tint val="6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'8.Cert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'8.Cert dev'!$D$4:$D$39</c:f>
              <c:numCache>
                <c:formatCode>0.00%</c:formatCode>
                <c:ptCount val="35"/>
                <c:pt idx="0">
                  <c:v>-0.30736636245110821</c:v>
                </c:pt>
                <c:pt idx="1">
                  <c:v>-0.49711864406779666</c:v>
                </c:pt>
                <c:pt idx="2">
                  <c:v>-0.31335071707953066</c:v>
                </c:pt>
                <c:pt idx="3">
                  <c:v>-0.18876140808344194</c:v>
                </c:pt>
                <c:pt idx="4">
                  <c:v>-0.4784876140808344</c:v>
                </c:pt>
                <c:pt idx="5">
                  <c:v>-0.49711864406779666</c:v>
                </c:pt>
                <c:pt idx="6">
                  <c:v>-0.4283441981747067</c:v>
                </c:pt>
                <c:pt idx="7">
                  <c:v>-0.16883963494132986</c:v>
                </c:pt>
                <c:pt idx="8">
                  <c:v>-3.5202086049543675E-2</c:v>
                </c:pt>
                <c:pt idx="9">
                  <c:v>-0.32638852672750984</c:v>
                </c:pt>
                <c:pt idx="10">
                  <c:v>-0.57161668839634938</c:v>
                </c:pt>
                <c:pt idx="11">
                  <c:v>-0.24380704041720991</c:v>
                </c:pt>
                <c:pt idx="12">
                  <c:v>-0.30694915254237282</c:v>
                </c:pt>
                <c:pt idx="13">
                  <c:v>-0.2503259452411995</c:v>
                </c:pt>
                <c:pt idx="14">
                  <c:v>-0.26988265971316816</c:v>
                </c:pt>
                <c:pt idx="15">
                  <c:v>-0.37418513689700128</c:v>
                </c:pt>
                <c:pt idx="16">
                  <c:v>-0.60886571056062577</c:v>
                </c:pt>
                <c:pt idx="17">
                  <c:v>-8.1147327249022169E-2</c:v>
                </c:pt>
                <c:pt idx="18">
                  <c:v>-0.4784876140808344</c:v>
                </c:pt>
                <c:pt idx="19">
                  <c:v>-0.53063885267275102</c:v>
                </c:pt>
                <c:pt idx="20">
                  <c:v>-0.28676662320730123</c:v>
                </c:pt>
                <c:pt idx="21">
                  <c:v>-0.62190352020860495</c:v>
                </c:pt>
                <c:pt idx="22">
                  <c:v>-0.67405475880052146</c:v>
                </c:pt>
                <c:pt idx="23">
                  <c:v>-0.14530638852672756</c:v>
                </c:pt>
                <c:pt idx="24">
                  <c:v>-3.0312907431551499E-2</c:v>
                </c:pt>
                <c:pt idx="25">
                  <c:v>-0.20239895697522817</c:v>
                </c:pt>
                <c:pt idx="26">
                  <c:v>-0.43503259452411996</c:v>
                </c:pt>
                <c:pt idx="27">
                  <c:v>-0.27700130378096482</c:v>
                </c:pt>
                <c:pt idx="28">
                  <c:v>-0.11994784876140809</c:v>
                </c:pt>
                <c:pt idx="29">
                  <c:v>-0.41329856584093871</c:v>
                </c:pt>
                <c:pt idx="30">
                  <c:v>-0.2879400260756193</c:v>
                </c:pt>
                <c:pt idx="31">
                  <c:v>-4.4328552803133222E-4</c:v>
                </c:pt>
                <c:pt idx="32">
                  <c:v>-0.43937418513689702</c:v>
                </c:pt>
                <c:pt idx="33">
                  <c:v>-0.45676662320730116</c:v>
                </c:pt>
                <c:pt idx="34">
                  <c:v>-0.5110821382007823</c:v>
                </c:pt>
              </c:numCache>
            </c:numRef>
          </c:val>
        </c:ser>
        <c:dLbls>
          <c:dLblPos val="outEnd"/>
          <c:showLegendKey val="0"/>
          <c:showVal val="1"/>
          <c:showCatName val="0"/>
          <c:showSerName val="0"/>
          <c:showPercent val="0"/>
          <c:showBubbleSize val="0"/>
        </c:dLbls>
        <c:gapWidth val="150"/>
        <c:axId val="307782816"/>
        <c:axId val="307783600"/>
      </c:barChart>
      <c:catAx>
        <c:axId val="3077828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3600"/>
        <c:crosses val="autoZero"/>
        <c:auto val="1"/>
        <c:lblAlgn val="ctr"/>
        <c:lblOffset val="100"/>
        <c:noMultiLvlLbl val="0"/>
      </c:catAx>
      <c:valAx>
        <c:axId val="307783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07782816"/>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[Swaccha Sarvekshan (District Level).xlsx]9.CV dev!PivotTable4</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effectLst/>
              </a:rPr>
              <a:t>DEVIATIONS OF CV FROM THE STATE AVERAGES</a:t>
            </a:r>
            <a:endParaRPr lang="en-US" sz="1200" b="1">
              <a:solidFill>
                <a:sysClr val="windowText" lastClr="0000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solidFill>
              </a:defRPr>
            </a:pPr>
            <a:r>
              <a:rPr lang="en-US" sz="1200" b="1">
                <a:solidFill>
                  <a:sysClr val="windowText" lastClr="000000"/>
                </a:solidFill>
              </a:rPr>
              <a:t>FOR</a:t>
            </a:r>
            <a:r>
              <a:rPr lang="en-US" sz="1200" b="1" baseline="0">
                <a:solidFill>
                  <a:sysClr val="windowText" lastClr="000000"/>
                </a:solidFill>
              </a:rPr>
              <a:t> 2022</a:t>
            </a:r>
            <a:endParaRPr lang="en-US" sz="1200" b="1">
              <a:solidFill>
                <a:sysClr val="windowText" lastClr="000000"/>
              </a:solidFill>
            </a:endParaRPr>
          </a:p>
        </c:rich>
      </c:tx>
      <c:layout>
        <c:manualLayout>
          <c:xMode val="edge"/>
          <c:yMode val="edge"/>
          <c:x val="8.446866797900264E-2"/>
          <c:y val="2.1248337010894375E-2"/>
        </c:manualLayout>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000"/>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57FF57"/>
          </a:solidFill>
          <a:ln>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3DCF3D"/>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'9.CV dev'!$B$3</c:f>
              <c:strCache>
                <c:ptCount val="1"/>
                <c:pt idx="0">
                  <c:v> CV - SA</c:v>
                </c:pt>
              </c:strCache>
            </c:strRef>
          </c:tx>
          <c:spPr>
            <a:solidFill>
              <a:srgbClr val="006000"/>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dev'!$B$4:$B$39</c:f>
              <c:numCache>
                <c:formatCode>0.00%</c:formatCode>
                <c:ptCount val="35"/>
                <c:pt idx="0">
                  <c:v>4.79860200961119E-2</c:v>
                </c:pt>
                <c:pt idx="1">
                  <c:v>-0.2369244211446046</c:v>
                </c:pt>
                <c:pt idx="2">
                  <c:v>4.6823940585408404E-2</c:v>
                </c:pt>
                <c:pt idx="3">
                  <c:v>-1.9012669287898638E-2</c:v>
                </c:pt>
                <c:pt idx="4">
                  <c:v>-7.4827435561380606E-2</c:v>
                </c:pt>
                <c:pt idx="5">
                  <c:v>-0.128169506334644</c:v>
                </c:pt>
                <c:pt idx="6">
                  <c:v>-4.9873307121013483E-2</c:v>
                </c:pt>
                <c:pt idx="7">
                  <c:v>-6.2385321100918304E-3</c:v>
                </c:pt>
                <c:pt idx="8">
                  <c:v>0.13152468326780251</c:v>
                </c:pt>
                <c:pt idx="9">
                  <c:v>-0.27107907383136742</c:v>
                </c:pt>
                <c:pt idx="10">
                  <c:v>-0.12076015727391877</c:v>
                </c:pt>
                <c:pt idx="11">
                  <c:v>8.8700742682394085E-2</c:v>
                </c:pt>
                <c:pt idx="12">
                  <c:v>1.0537352555701133E-2</c:v>
                </c:pt>
                <c:pt idx="13">
                  <c:v>-0.1177107907383137</c:v>
                </c:pt>
                <c:pt idx="14">
                  <c:v>0.13432940148536479</c:v>
                </c:pt>
                <c:pt idx="15">
                  <c:v>-0.15323722149410221</c:v>
                </c:pt>
                <c:pt idx="16">
                  <c:v>0.11506334643949327</c:v>
                </c:pt>
                <c:pt idx="17">
                  <c:v>1.5194408038444823E-2</c:v>
                </c:pt>
                <c:pt idx="18">
                  <c:v>-0.11880297072957625</c:v>
                </c:pt>
                <c:pt idx="19">
                  <c:v>-4.9986893840104879E-2</c:v>
                </c:pt>
                <c:pt idx="20">
                  <c:v>-7.6103101791175501E-3</c:v>
                </c:pt>
                <c:pt idx="21">
                  <c:v>-4.3826998689384083E-2</c:v>
                </c:pt>
                <c:pt idx="22">
                  <c:v>-0.10682394058540846</c:v>
                </c:pt>
                <c:pt idx="23">
                  <c:v>7.021406727828737E-2</c:v>
                </c:pt>
                <c:pt idx="24">
                  <c:v>0.20993446920052422</c:v>
                </c:pt>
                <c:pt idx="25">
                  <c:v>9.406727828746185E-2</c:v>
                </c:pt>
                <c:pt idx="26">
                  <c:v>1.8130187854958499E-2</c:v>
                </c:pt>
                <c:pt idx="27">
                  <c:v>0.1000436871996505</c:v>
                </c:pt>
                <c:pt idx="28">
                  <c:v>0.10866754041065958</c:v>
                </c:pt>
                <c:pt idx="29">
                  <c:v>1.8837920489296587E-2</c:v>
                </c:pt>
                <c:pt idx="30">
                  <c:v>8.874617737003053E-2</c:v>
                </c:pt>
                <c:pt idx="31">
                  <c:v>0.18589777195281781</c:v>
                </c:pt>
                <c:pt idx="32">
                  <c:v>5.8348623853210983E-2</c:v>
                </c:pt>
                <c:pt idx="33">
                  <c:v>-2.8746177370030262E-3</c:v>
                </c:pt>
                <c:pt idx="34">
                  <c:v>-3.6050677151594573E-2</c:v>
                </c:pt>
              </c:numCache>
            </c:numRef>
          </c:val>
        </c:ser>
        <c:ser>
          <c:idx val="1"/>
          <c:order val="1"/>
          <c:tx>
            <c:strRef>
              <c:f>'9.CV dev'!$C$3</c:f>
              <c:strCache>
                <c:ptCount val="1"/>
                <c:pt idx="0">
                  <c:v> CV - SA (t3)</c:v>
                </c:pt>
              </c:strCache>
            </c:strRef>
          </c:tx>
          <c:spPr>
            <a:solidFill>
              <a:srgbClr val="57FF57"/>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dev'!$C$4:$C$39</c:f>
              <c:numCache>
                <c:formatCode>0.00%</c:formatCode>
                <c:ptCount val="35"/>
                <c:pt idx="0">
                  <c:v>-0.10956198960653299</c:v>
                </c:pt>
                <c:pt idx="1">
                  <c:v>-0.3516406829992576</c:v>
                </c:pt>
                <c:pt idx="2">
                  <c:v>-0.11054936896807727</c:v>
                </c:pt>
                <c:pt idx="3">
                  <c:v>-0.16648849294729026</c:v>
                </c:pt>
                <c:pt idx="4">
                  <c:v>-0.21391239792130667</c:v>
                </c:pt>
                <c:pt idx="5">
                  <c:v>-0.25923533778767638</c:v>
                </c:pt>
                <c:pt idx="6">
                  <c:v>-0.19270972531551592</c:v>
                </c:pt>
                <c:pt idx="7">
                  <c:v>-0.15563474387527848</c:v>
                </c:pt>
                <c:pt idx="8">
                  <c:v>-3.8582034149962897E-2</c:v>
                </c:pt>
                <c:pt idx="9">
                  <c:v>-0.38066072754268743</c:v>
                </c:pt>
                <c:pt idx="10">
                  <c:v>-0.2529398663697105</c:v>
                </c:pt>
                <c:pt idx="11">
                  <c:v>-7.4968077208611705E-2</c:v>
                </c:pt>
                <c:pt idx="12">
                  <c:v>-0.14138084632516709</c:v>
                </c:pt>
                <c:pt idx="13">
                  <c:v>-0.2503489235337788</c:v>
                </c:pt>
                <c:pt idx="14">
                  <c:v>-3.6198960653303629E-2</c:v>
                </c:pt>
                <c:pt idx="15">
                  <c:v>-0.28053452115812916</c:v>
                </c:pt>
                <c:pt idx="16">
                  <c:v>-5.2568671121009609E-2</c:v>
                </c:pt>
                <c:pt idx="17">
                  <c:v>-0.13742390497401627</c:v>
                </c:pt>
                <c:pt idx="18">
                  <c:v>-0.25127691165553084</c:v>
                </c:pt>
                <c:pt idx="19">
                  <c:v>-0.19280623608017819</c:v>
                </c:pt>
                <c:pt idx="20">
                  <c:v>-0.15680029695619899</c:v>
                </c:pt>
                <c:pt idx="21">
                  <c:v>-0.18757238307349672</c:v>
                </c:pt>
                <c:pt idx="22">
                  <c:v>-0.24109873793615441</c:v>
                </c:pt>
                <c:pt idx="23">
                  <c:v>-9.0675575352635554E-2</c:v>
                </c:pt>
                <c:pt idx="24">
                  <c:v>2.8040089086859676E-2</c:v>
                </c:pt>
                <c:pt idx="25">
                  <c:v>-7.0408314773570832E-2</c:v>
                </c:pt>
                <c:pt idx="26">
                  <c:v>-0.13492947290274684</c:v>
                </c:pt>
                <c:pt idx="27">
                  <c:v>-6.5330363771343727E-2</c:v>
                </c:pt>
                <c:pt idx="28">
                  <c:v>-5.8002969561989685E-2</c:v>
                </c:pt>
                <c:pt idx="29">
                  <c:v>-0.13432813659985157</c:v>
                </c:pt>
                <c:pt idx="30">
                  <c:v>-7.4929472902746888E-2</c:v>
                </c:pt>
                <c:pt idx="31">
                  <c:v>7.6169265033407506E-3</c:v>
                </c:pt>
                <c:pt idx="32">
                  <c:v>-0.10075723830734969</c:v>
                </c:pt>
                <c:pt idx="33">
                  <c:v>-0.15277654046028208</c:v>
                </c:pt>
                <c:pt idx="34">
                  <c:v>-0.1809651076466221</c:v>
                </c:pt>
              </c:numCache>
            </c:numRef>
          </c:val>
        </c:ser>
        <c:ser>
          <c:idx val="2"/>
          <c:order val="2"/>
          <c:tx>
            <c:strRef>
              <c:f>'9.CV dev'!$D$3</c:f>
              <c:strCache>
                <c:ptCount val="1"/>
                <c:pt idx="0">
                  <c:v> CV - SA (top)</c:v>
                </c:pt>
              </c:strCache>
            </c:strRef>
          </c:tx>
          <c:spPr>
            <a:solidFill>
              <a:srgbClr val="3DCF3D"/>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'9.CV dev'!$A$4:$A$39</c:f>
              <c:strCache>
                <c:ptCount val="35"/>
                <c:pt idx="0">
                  <c:v>Ahmednagar</c:v>
                </c:pt>
                <c:pt idx="1">
                  <c:v>Akola</c:v>
                </c:pt>
                <c:pt idx="2">
                  <c:v>Amravati</c:v>
                </c:pt>
                <c:pt idx="3">
                  <c:v>Aurangabad</c:v>
                </c:pt>
                <c:pt idx="4">
                  <c:v>Beed</c:v>
                </c:pt>
                <c:pt idx="5">
                  <c:v>Bhandara</c:v>
                </c:pt>
                <c:pt idx="6">
                  <c:v>Buldhana</c:v>
                </c:pt>
                <c:pt idx="7">
                  <c:v>Chandrapur</c:v>
                </c:pt>
                <c:pt idx="8">
                  <c:v>Dhule</c:v>
                </c:pt>
                <c:pt idx="9">
                  <c:v>Gadchiroli</c:v>
                </c:pt>
                <c:pt idx="10">
                  <c:v>Gondia</c:v>
                </c:pt>
                <c:pt idx="11">
                  <c:v>Hingoli</c:v>
                </c:pt>
                <c:pt idx="12">
                  <c:v>Jalgaon</c:v>
                </c:pt>
                <c:pt idx="13">
                  <c:v>Jalna</c:v>
                </c:pt>
                <c:pt idx="14">
                  <c:v>Kolhapur</c:v>
                </c:pt>
                <c:pt idx="15">
                  <c:v>Latur</c:v>
                </c:pt>
                <c:pt idx="16">
                  <c:v>Mumbai city &amp; Mumbai suburban</c:v>
                </c:pt>
                <c:pt idx="17">
                  <c:v>Nagpur</c:v>
                </c:pt>
                <c:pt idx="18">
                  <c:v>Nanded</c:v>
                </c:pt>
                <c:pt idx="19">
                  <c:v>Nandurbar</c:v>
                </c:pt>
                <c:pt idx="20">
                  <c:v>Nashik</c:v>
                </c:pt>
                <c:pt idx="21">
                  <c:v>Osmanabad</c:v>
                </c:pt>
                <c:pt idx="22">
                  <c:v>Palghar</c:v>
                </c:pt>
                <c:pt idx="23">
                  <c:v>Parbhani</c:v>
                </c:pt>
                <c:pt idx="24">
                  <c:v>Pune</c:v>
                </c:pt>
                <c:pt idx="25">
                  <c:v>Raigad</c:v>
                </c:pt>
                <c:pt idx="26">
                  <c:v>Ratnagiri</c:v>
                </c:pt>
                <c:pt idx="27">
                  <c:v>Sangli</c:v>
                </c:pt>
                <c:pt idx="28">
                  <c:v>Satara</c:v>
                </c:pt>
                <c:pt idx="29">
                  <c:v>Sindhudurg</c:v>
                </c:pt>
                <c:pt idx="30">
                  <c:v>Solapur</c:v>
                </c:pt>
                <c:pt idx="31">
                  <c:v>Thane</c:v>
                </c:pt>
                <c:pt idx="32">
                  <c:v>Wardha</c:v>
                </c:pt>
                <c:pt idx="33">
                  <c:v>Washim</c:v>
                </c:pt>
                <c:pt idx="34">
                  <c:v>Yavatmal</c:v>
                </c:pt>
              </c:strCache>
            </c:strRef>
          </c:cat>
          <c:val>
            <c:numRef>
              <c:f>'9.CV dev'!$D$4:$D$39</c:f>
              <c:numCache>
                <c:formatCode>0.00%</c:formatCode>
                <c:ptCount val="35"/>
                <c:pt idx="0">
                  <c:v>-0.13399277978339344</c:v>
                </c:pt>
                <c:pt idx="1">
                  <c:v>-0.36942960288808663</c:v>
                </c:pt>
                <c:pt idx="2">
                  <c:v>-0.13495306859205783</c:v>
                </c:pt>
                <c:pt idx="3">
                  <c:v>-0.18935740072202165</c:v>
                </c:pt>
                <c:pt idx="4">
                  <c:v>-0.23548014440433221</c:v>
                </c:pt>
                <c:pt idx="5">
                  <c:v>-0.27955956678700367</c:v>
                </c:pt>
                <c:pt idx="6">
                  <c:v>-0.21485920577617323</c:v>
                </c:pt>
                <c:pt idx="7">
                  <c:v>-0.17880144404332138</c:v>
                </c:pt>
                <c:pt idx="8">
                  <c:v>-6.4960288808664279E-2</c:v>
                </c:pt>
                <c:pt idx="9">
                  <c:v>-0.39765342960288808</c:v>
                </c:pt>
                <c:pt idx="10">
                  <c:v>-0.27343682310469319</c:v>
                </c:pt>
                <c:pt idx="11">
                  <c:v>-0.10034801444043319</c:v>
                </c:pt>
                <c:pt idx="12">
                  <c:v>-0.1649386281588448</c:v>
                </c:pt>
                <c:pt idx="13">
                  <c:v>-0.27091696750902527</c:v>
                </c:pt>
                <c:pt idx="14">
                  <c:v>-6.2642599277978328E-2</c:v>
                </c:pt>
                <c:pt idx="15">
                  <c:v>-0.30027436823104692</c:v>
                </c:pt>
                <c:pt idx="16">
                  <c:v>-7.8563176895306813E-2</c:v>
                </c:pt>
                <c:pt idx="17">
                  <c:v>-0.16109025270758115</c:v>
                </c:pt>
                <c:pt idx="18">
                  <c:v>-0.27181949458483756</c:v>
                </c:pt>
                <c:pt idx="19">
                  <c:v>-0.21495306859205779</c:v>
                </c:pt>
                <c:pt idx="20">
                  <c:v>-0.17993501805054155</c:v>
                </c:pt>
                <c:pt idx="21">
                  <c:v>-0.20986281588447658</c:v>
                </c:pt>
                <c:pt idx="22">
                  <c:v>-0.26192057761732851</c:v>
                </c:pt>
                <c:pt idx="23">
                  <c:v>-0.11562454873646216</c:v>
                </c:pt>
                <c:pt idx="24">
                  <c:v>-1.6606498194947161E-4</c:v>
                </c:pt>
                <c:pt idx="25">
                  <c:v>-9.591335740072196E-2</c:v>
                </c:pt>
                <c:pt idx="26">
                  <c:v>-0.15866425992779784</c:v>
                </c:pt>
                <c:pt idx="27">
                  <c:v>-9.0974729241877259E-2</c:v>
                </c:pt>
                <c:pt idx="28">
                  <c:v>-8.3848375451263613E-2</c:v>
                </c:pt>
                <c:pt idx="29">
                  <c:v>-0.15807942238267153</c:v>
                </c:pt>
                <c:pt idx="30">
                  <c:v>-0.10031046931407947</c:v>
                </c:pt>
                <c:pt idx="31">
                  <c:v>-2.0028880866425999E-2</c:v>
                </c:pt>
                <c:pt idx="32">
                  <c:v>-0.12542960288808666</c:v>
                </c:pt>
                <c:pt idx="33">
                  <c:v>-0.17602166064981947</c:v>
                </c:pt>
                <c:pt idx="34">
                  <c:v>-0.20343682310469313</c:v>
                </c:pt>
              </c:numCache>
            </c:numRef>
          </c:val>
        </c:ser>
        <c:dLbls>
          <c:dLblPos val="outEnd"/>
          <c:showLegendKey val="0"/>
          <c:showVal val="1"/>
          <c:showCatName val="0"/>
          <c:showSerName val="0"/>
          <c:showPercent val="0"/>
          <c:showBubbleSize val="0"/>
        </c:dLbls>
        <c:gapWidth val="150"/>
        <c:axId val="311446864"/>
        <c:axId val="311444512"/>
      </c:barChart>
      <c:catAx>
        <c:axId val="3114468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4512"/>
        <c:crosses val="autoZero"/>
        <c:auto val="1"/>
        <c:lblAlgn val="ctr"/>
        <c:lblOffset val="100"/>
        <c:noMultiLvlLbl val="0"/>
      </c:catAx>
      <c:valAx>
        <c:axId val="311444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11446864"/>
        <c:crosses val="autoZero"/>
        <c:crossBetween val="between"/>
      </c:valAx>
      <c:spPr>
        <a:noFill/>
        <a:ln>
          <a:solidFill>
            <a:schemeClr val="accent6">
              <a:lumMod val="50000"/>
            </a:schemeClr>
          </a:solidFill>
        </a:ln>
        <a:effectLst/>
      </c:spPr>
    </c:plotArea>
    <c:legend>
      <c:legendPos val="r"/>
      <c:layout/>
      <c:overlay val="0"/>
      <c:spPr>
        <a:solidFill>
          <a:schemeClr val="accent6">
            <a:lumMod val="20000"/>
            <a:lumOff val="80000"/>
          </a:schemeClr>
        </a:solidFill>
        <a:ln>
          <a:solidFill>
            <a:schemeClr val="accent6">
              <a:lumMod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alpha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85724</xdr:colOff>
      <xdr:row>2</xdr:row>
      <xdr:rowOff>0</xdr:rowOff>
    </xdr:from>
    <xdr:to>
      <xdr:col>12</xdr:col>
      <xdr:colOff>609599</xdr:colOff>
      <xdr:row>18</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15</xdr:row>
      <xdr:rowOff>180975</xdr:rowOff>
    </xdr:from>
    <xdr:to>
      <xdr:col>17</xdr:col>
      <xdr:colOff>9525</xdr:colOff>
      <xdr:row>29</xdr:row>
      <xdr:rowOff>38100</xdr:rowOff>
    </xdr:to>
    <mc:AlternateContent xmlns:mc="http://schemas.openxmlformats.org/markup-compatibility/2006" xmlns:a14="http://schemas.microsoft.com/office/drawing/2010/main">
      <mc:Choice Requires="a14">
        <xdr:graphicFrame macro="">
          <xdr:nvGraphicFramePr>
            <xdr:cNvPr id="3"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9277350" y="3038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19050</xdr:rowOff>
    </xdr:from>
    <xdr:to>
      <xdr:col>17</xdr:col>
      <xdr:colOff>0</xdr:colOff>
      <xdr:row>15</xdr:row>
      <xdr:rowOff>66675</xdr:rowOff>
    </xdr:to>
    <mc:AlternateContent xmlns:mc="http://schemas.openxmlformats.org/markup-compatibility/2006" xmlns:a14="http://schemas.microsoft.com/office/drawing/2010/main">
      <mc:Choice Requires="a14">
        <xdr:graphicFrame macro="">
          <xdr:nvGraphicFramePr>
            <xdr:cNvPr id="4" name="Division"/>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926782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8</xdr:col>
      <xdr:colOff>9524</xdr:colOff>
      <xdr:row>2</xdr:row>
      <xdr:rowOff>23811</xdr:rowOff>
    </xdr:from>
    <xdr:to>
      <xdr:col>19</xdr:col>
      <xdr:colOff>600075</xdr:colOff>
      <xdr:row>20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xdr:colOff>
      <xdr:row>2</xdr:row>
      <xdr:rowOff>9525</xdr:rowOff>
    </xdr:from>
    <xdr:to>
      <xdr:col>7</xdr:col>
      <xdr:colOff>66675</xdr:colOff>
      <xdr:row>15</xdr:row>
      <xdr:rowOff>57150</xdr:rowOff>
    </xdr:to>
    <mc:AlternateContent xmlns:mc="http://schemas.openxmlformats.org/markup-compatibility/2006" xmlns:a14="http://schemas.microsoft.com/office/drawing/2010/main">
      <mc:Choice Requires="a14">
        <xdr:graphicFrame macro="">
          <xdr:nvGraphicFramePr>
            <xdr:cNvPr id="3" name="Division 8"/>
            <xdr:cNvGraphicFramePr/>
          </xdr:nvGraphicFramePr>
          <xdr:xfrm>
            <a:off x="0" y="0"/>
            <a:ext cx="0" cy="0"/>
          </xdr:xfrm>
          <a:graphic>
            <a:graphicData uri="http://schemas.microsoft.com/office/drawing/2010/slicer">
              <sle:slicer xmlns:sle="http://schemas.microsoft.com/office/drawing/2010/slicer" name="Division 8"/>
            </a:graphicData>
          </a:graphic>
        </xdr:graphicFrame>
      </mc:Choice>
      <mc:Fallback xmlns="">
        <xdr:sp macro="" textlink="">
          <xdr:nvSpPr>
            <xdr:cNvPr id="0" name=""/>
            <xdr:cNvSpPr>
              <a:spLocks noTextEdit="1"/>
            </xdr:cNvSpPr>
          </xdr:nvSpPr>
          <xdr:spPr>
            <a:xfrm>
              <a:off x="39909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609599</xdr:colOff>
      <xdr:row>22</xdr:row>
      <xdr:rowOff>0</xdr:rowOff>
    </xdr:from>
    <xdr:to>
      <xdr:col>20</xdr:col>
      <xdr:colOff>9524</xdr:colOff>
      <xdr:row>39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16782</xdr:rowOff>
    </xdr:from>
    <xdr:to>
      <xdr:col>42</xdr:col>
      <xdr:colOff>420102</xdr:colOff>
      <xdr:row>1</xdr:row>
      <xdr:rowOff>84818</xdr:rowOff>
    </xdr:to>
    <xdr:sp macro="" textlink="">
      <xdr:nvSpPr>
        <xdr:cNvPr id="2" name="Rectangle 1"/>
        <xdr:cNvSpPr/>
      </xdr:nvSpPr>
      <xdr:spPr>
        <a:xfrm>
          <a:off x="19050" y="16782"/>
          <a:ext cx="26004252" cy="591911"/>
        </a:xfrm>
        <a:prstGeom prst="rect">
          <a:avLst/>
        </a:prstGeom>
        <a:solidFill>
          <a:schemeClr val="accent1">
            <a:lumMod val="50000"/>
          </a:schemeClr>
        </a:solidFill>
        <a:ln>
          <a:noFill/>
        </a:ln>
        <a:effectLst>
          <a:glow rad="63500">
            <a:schemeClr val="accent2">
              <a:satMod val="175000"/>
              <a:alpha val="40000"/>
            </a:schemeClr>
          </a:glow>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19051</xdr:colOff>
      <xdr:row>0</xdr:row>
      <xdr:rowOff>0</xdr:rowOff>
    </xdr:from>
    <xdr:to>
      <xdr:col>1</xdr:col>
      <xdr:colOff>390525</xdr:colOff>
      <xdr:row>1</xdr:row>
      <xdr:rowOff>66676</xdr:rowOff>
    </xdr:to>
    <xdr:pic>
      <xdr:nvPicPr>
        <xdr:cNvPr id="3" name="Picture 2"/>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9051" y="0"/>
          <a:ext cx="981074" cy="590551"/>
        </a:xfrm>
        <a:prstGeom prst="rect">
          <a:avLst/>
        </a:prstGeom>
        <a:ln>
          <a:noFill/>
        </a:ln>
        <a:effectLst>
          <a:glow rad="63500">
            <a:schemeClr val="accent3">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8</xdr:col>
      <xdr:colOff>146539</xdr:colOff>
      <xdr:row>0</xdr:row>
      <xdr:rowOff>108926</xdr:rowOff>
    </xdr:from>
    <xdr:to>
      <xdr:col>17</xdr:col>
      <xdr:colOff>598365</xdr:colOff>
      <xdr:row>0</xdr:row>
      <xdr:rowOff>439615</xdr:rowOff>
    </xdr:to>
    <xdr:sp macro="" textlink="">
      <xdr:nvSpPr>
        <xdr:cNvPr id="5" name="Rectangle 4"/>
        <xdr:cNvSpPr/>
      </xdr:nvSpPr>
      <xdr:spPr>
        <a:xfrm>
          <a:off x="5031154" y="108926"/>
          <a:ext cx="5947019" cy="330689"/>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rPr>
            <a:t>SWACCHA</a:t>
          </a:r>
          <a:r>
            <a:rPr lang="en-US" sz="1800" b="1" baseline="0">
              <a:solidFill>
                <a:schemeClr val="tx1">
                  <a:lumMod val="95000"/>
                  <a:lumOff val="5000"/>
                </a:schemeClr>
              </a:solidFill>
            </a:rPr>
            <a:t> SARVEKSHAN 2020-2022 (DISTRICT LEVEL)</a:t>
          </a:r>
          <a:endParaRPr lang="en-US" sz="1800" b="1">
            <a:solidFill>
              <a:schemeClr val="tx1">
                <a:lumMod val="95000"/>
                <a:lumOff val="5000"/>
              </a:schemeClr>
            </a:solidFill>
          </a:endParaRPr>
        </a:p>
      </xdr:txBody>
    </xdr:sp>
    <xdr:clientData/>
  </xdr:twoCellAnchor>
  <xdr:twoCellAnchor editAs="oneCell">
    <xdr:from>
      <xdr:col>9</xdr:col>
      <xdr:colOff>525096</xdr:colOff>
      <xdr:row>2</xdr:row>
      <xdr:rowOff>158750</xdr:rowOff>
    </xdr:from>
    <xdr:to>
      <xdr:col>12</xdr:col>
      <xdr:colOff>522165</xdr:colOff>
      <xdr:row>15</xdr:row>
      <xdr:rowOff>142875</xdr:rowOff>
    </xdr:to>
    <mc:AlternateContent xmlns:mc="http://schemas.openxmlformats.org/markup-compatibility/2006" xmlns:a14="http://schemas.microsoft.com/office/drawing/2010/main">
      <mc:Choice Requires="a14">
        <xdr:graphicFrame macro="">
          <xdr:nvGraphicFramePr>
            <xdr:cNvPr id="11" name="Division 5"/>
            <xdr:cNvGraphicFramePr/>
          </xdr:nvGraphicFramePr>
          <xdr:xfrm>
            <a:off x="0" y="0"/>
            <a:ext cx="0" cy="0"/>
          </xdr:xfrm>
          <a:graphic>
            <a:graphicData uri="http://schemas.microsoft.com/office/drawing/2010/slicer">
              <sle:slicer xmlns:sle="http://schemas.microsoft.com/office/drawing/2010/slicer" name="Division 5"/>
            </a:graphicData>
          </a:graphic>
        </xdr:graphicFrame>
      </mc:Choice>
      <mc:Fallback xmlns="">
        <xdr:sp macro="" textlink="">
          <xdr:nvSpPr>
            <xdr:cNvPr id="0" name=""/>
            <xdr:cNvSpPr>
              <a:spLocks noTextEdit="1"/>
            </xdr:cNvSpPr>
          </xdr:nvSpPr>
          <xdr:spPr>
            <a:xfrm>
              <a:off x="6007509" y="867587"/>
              <a:ext cx="1824540" cy="2431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390769</xdr:colOff>
      <xdr:row>2</xdr:row>
      <xdr:rowOff>158750</xdr:rowOff>
    </xdr:from>
    <xdr:to>
      <xdr:col>16</xdr:col>
      <xdr:colOff>387838</xdr:colOff>
      <xdr:row>15</xdr:row>
      <xdr:rowOff>142875</xdr:rowOff>
    </xdr:to>
    <mc:AlternateContent xmlns:mc="http://schemas.openxmlformats.org/markup-compatibility/2006" xmlns:a14="http://schemas.microsoft.com/office/drawing/2010/main">
      <mc:Choice Requires="a14">
        <xdr:graphicFrame macro="">
          <xdr:nvGraphicFramePr>
            <xdr:cNvPr id="12" name="District 1"/>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8309810" y="867587"/>
              <a:ext cx="1824540" cy="2431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2</xdr:row>
      <xdr:rowOff>101600</xdr:rowOff>
    </xdr:from>
    <xdr:to>
      <xdr:col>9</xdr:col>
      <xdr:colOff>53975</xdr:colOff>
      <xdr:row>19</xdr:row>
      <xdr:rowOff>20637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317500</xdr:colOff>
      <xdr:row>2</xdr:row>
      <xdr:rowOff>50800</xdr:rowOff>
    </xdr:from>
    <xdr:to>
      <xdr:col>26</xdr:col>
      <xdr:colOff>215900</xdr:colOff>
      <xdr:row>19</xdr:row>
      <xdr:rowOff>55562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19</xdr:row>
      <xdr:rowOff>177800</xdr:rowOff>
    </xdr:from>
    <xdr:to>
      <xdr:col>9</xdr:col>
      <xdr:colOff>114300</xdr:colOff>
      <xdr:row>41</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215900</xdr:colOff>
      <xdr:row>19</xdr:row>
      <xdr:rowOff>177800</xdr:rowOff>
    </xdr:from>
    <xdr:to>
      <xdr:col>17</xdr:col>
      <xdr:colOff>228600</xdr:colOff>
      <xdr:row>41</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330200</xdr:colOff>
      <xdr:row>19</xdr:row>
      <xdr:rowOff>177800</xdr:rowOff>
    </xdr:from>
    <xdr:to>
      <xdr:col>26</xdr:col>
      <xdr:colOff>266700</xdr:colOff>
      <xdr:row>41</xdr:row>
      <xdr:rowOff>12700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xdr:colOff>
      <xdr:row>0</xdr:row>
      <xdr:rowOff>16782</xdr:rowOff>
    </xdr:from>
    <xdr:to>
      <xdr:col>42</xdr:col>
      <xdr:colOff>420102</xdr:colOff>
      <xdr:row>1</xdr:row>
      <xdr:rowOff>84818</xdr:rowOff>
    </xdr:to>
    <xdr:sp macro="" textlink="">
      <xdr:nvSpPr>
        <xdr:cNvPr id="2" name="Rectangle 1"/>
        <xdr:cNvSpPr/>
      </xdr:nvSpPr>
      <xdr:spPr>
        <a:xfrm>
          <a:off x="19050" y="16782"/>
          <a:ext cx="26004252" cy="591911"/>
        </a:xfrm>
        <a:prstGeom prst="rect">
          <a:avLst/>
        </a:prstGeom>
        <a:solidFill>
          <a:schemeClr val="accent6">
            <a:lumMod val="50000"/>
          </a:schemeClr>
        </a:solidFill>
        <a:ln>
          <a:noFill/>
        </a:ln>
        <a:effectLst>
          <a:glow rad="63500">
            <a:schemeClr val="accent2">
              <a:satMod val="175000"/>
              <a:alpha val="40000"/>
            </a:schemeClr>
          </a:glow>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19051</xdr:colOff>
      <xdr:row>0</xdr:row>
      <xdr:rowOff>1</xdr:rowOff>
    </xdr:from>
    <xdr:to>
      <xdr:col>1</xdr:col>
      <xdr:colOff>241300</xdr:colOff>
      <xdr:row>1</xdr:row>
      <xdr:rowOff>63501</xdr:rowOff>
    </xdr:to>
    <xdr:pic>
      <xdr:nvPicPr>
        <xdr:cNvPr id="3" name="Picture 2"/>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9051" y="1"/>
          <a:ext cx="831849" cy="584200"/>
        </a:xfrm>
        <a:prstGeom prst="rect">
          <a:avLst/>
        </a:prstGeom>
        <a:ln>
          <a:noFill/>
        </a:ln>
        <a:effectLst>
          <a:glow rad="63500">
            <a:schemeClr val="accent3">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8</xdr:col>
      <xdr:colOff>146539</xdr:colOff>
      <xdr:row>0</xdr:row>
      <xdr:rowOff>108926</xdr:rowOff>
    </xdr:from>
    <xdr:to>
      <xdr:col>17</xdr:col>
      <xdr:colOff>598365</xdr:colOff>
      <xdr:row>0</xdr:row>
      <xdr:rowOff>439615</xdr:rowOff>
    </xdr:to>
    <xdr:sp macro="" textlink="">
      <xdr:nvSpPr>
        <xdr:cNvPr id="4" name="Rectangle 3"/>
        <xdr:cNvSpPr/>
      </xdr:nvSpPr>
      <xdr:spPr>
        <a:xfrm>
          <a:off x="5023339" y="108926"/>
          <a:ext cx="5938226" cy="330689"/>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rPr>
            <a:t>SWACCHA</a:t>
          </a:r>
          <a:r>
            <a:rPr lang="en-US" sz="1800" b="1" baseline="0">
              <a:solidFill>
                <a:schemeClr val="tx1">
                  <a:lumMod val="95000"/>
                  <a:lumOff val="5000"/>
                </a:schemeClr>
              </a:solidFill>
            </a:rPr>
            <a:t> SARVEKSHAN 2020-2022 (DISTRICT LEVEL)</a:t>
          </a:r>
          <a:endParaRPr lang="en-US" sz="1800" b="1">
            <a:solidFill>
              <a:schemeClr val="tx1">
                <a:lumMod val="95000"/>
                <a:lumOff val="5000"/>
              </a:schemeClr>
            </a:solidFill>
          </a:endParaRPr>
        </a:p>
      </xdr:txBody>
    </xdr:sp>
    <xdr:clientData/>
  </xdr:twoCellAnchor>
  <xdr:twoCellAnchor editAs="oneCell">
    <xdr:from>
      <xdr:col>11</xdr:col>
      <xdr:colOff>274928</xdr:colOff>
      <xdr:row>3</xdr:row>
      <xdr:rowOff>45075</xdr:rowOff>
    </xdr:from>
    <xdr:to>
      <xdr:col>14</xdr:col>
      <xdr:colOff>274928</xdr:colOff>
      <xdr:row>16</xdr:row>
      <xdr:rowOff>90017</xdr:rowOff>
    </xdr:to>
    <mc:AlternateContent xmlns:mc="http://schemas.openxmlformats.org/markup-compatibility/2006" xmlns:a14="http://schemas.microsoft.com/office/drawing/2010/main">
      <mc:Choice Requires="a14">
        <xdr:graphicFrame macro="">
          <xdr:nvGraphicFramePr>
            <xdr:cNvPr id="9" name="Division 7"/>
            <xdr:cNvGraphicFramePr/>
          </xdr:nvGraphicFramePr>
          <xdr:xfrm>
            <a:off x="0" y="0"/>
            <a:ext cx="0" cy="0"/>
          </xdr:xfrm>
          <a:graphic>
            <a:graphicData uri="http://schemas.microsoft.com/office/drawing/2010/slicer">
              <sle:slicer xmlns:sle="http://schemas.microsoft.com/office/drawing/2010/slicer" name="Division 7"/>
            </a:graphicData>
          </a:graphic>
        </xdr:graphicFrame>
      </mc:Choice>
      <mc:Fallback xmlns="">
        <xdr:sp macro="" textlink="">
          <xdr:nvSpPr>
            <xdr:cNvPr id="0" name=""/>
            <xdr:cNvSpPr>
              <a:spLocks noTextEdit="1"/>
            </xdr:cNvSpPr>
          </xdr:nvSpPr>
          <xdr:spPr>
            <a:xfrm>
              <a:off x="6915597" y="943913"/>
              <a:ext cx="1811092" cy="248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49011</xdr:colOff>
      <xdr:row>3</xdr:row>
      <xdr:rowOff>57060</xdr:rowOff>
    </xdr:from>
    <xdr:to>
      <xdr:col>18</xdr:col>
      <xdr:colOff>49012</xdr:colOff>
      <xdr:row>16</xdr:row>
      <xdr:rowOff>102002</xdr:rowOff>
    </xdr:to>
    <mc:AlternateContent xmlns:mc="http://schemas.openxmlformats.org/markup-compatibility/2006" xmlns:a14="http://schemas.microsoft.com/office/drawing/2010/main">
      <mc:Choice Requires="a14">
        <xdr:graphicFrame macro="">
          <xdr:nvGraphicFramePr>
            <xdr:cNvPr id="10" name="District 3"/>
            <xdr:cNvGraphicFramePr/>
          </xdr:nvGraphicFramePr>
          <xdr:xfrm>
            <a:off x="0" y="0"/>
            <a:ext cx="0" cy="0"/>
          </xdr:xfrm>
          <a:graphic>
            <a:graphicData uri="http://schemas.microsoft.com/office/drawing/2010/slicer">
              <sle:slicer xmlns:sle="http://schemas.microsoft.com/office/drawing/2010/slicer" name="District 3"/>
            </a:graphicData>
          </a:graphic>
        </xdr:graphicFrame>
      </mc:Choice>
      <mc:Fallback xmlns="">
        <xdr:sp macro="" textlink="">
          <xdr:nvSpPr>
            <xdr:cNvPr id="0" name=""/>
            <xdr:cNvSpPr>
              <a:spLocks noTextEdit="1"/>
            </xdr:cNvSpPr>
          </xdr:nvSpPr>
          <xdr:spPr>
            <a:xfrm>
              <a:off x="9104469" y="955898"/>
              <a:ext cx="1811092" cy="248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429297</xdr:colOff>
      <xdr:row>2</xdr:row>
      <xdr:rowOff>80493</xdr:rowOff>
    </xdr:from>
    <xdr:to>
      <xdr:col>9</xdr:col>
      <xdr:colOff>563450</xdr:colOff>
      <xdr:row>21</xdr:row>
      <xdr:rowOff>23612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402466</xdr:colOff>
      <xdr:row>22</xdr:row>
      <xdr:rowOff>134155</xdr:rowOff>
    </xdr:from>
    <xdr:to>
      <xdr:col>9</xdr:col>
      <xdr:colOff>550035</xdr:colOff>
      <xdr:row>40</xdr:row>
      <xdr:rowOff>174402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308557</xdr:colOff>
      <xdr:row>2</xdr:row>
      <xdr:rowOff>107324</xdr:rowOff>
    </xdr:from>
    <xdr:to>
      <xdr:col>28</xdr:col>
      <xdr:colOff>201234</xdr:colOff>
      <xdr:row>21</xdr:row>
      <xdr:rowOff>40583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321971</xdr:colOff>
      <xdr:row>22</xdr:row>
      <xdr:rowOff>147572</xdr:rowOff>
    </xdr:from>
    <xdr:to>
      <xdr:col>28</xdr:col>
      <xdr:colOff>273675</xdr:colOff>
      <xdr:row>41</xdr:row>
      <xdr:rowOff>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22</xdr:row>
      <xdr:rowOff>147570</xdr:rowOff>
    </xdr:from>
    <xdr:to>
      <xdr:col>14</xdr:col>
      <xdr:colOff>563450</xdr:colOff>
      <xdr:row>41</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13415</xdr:colOff>
      <xdr:row>22</xdr:row>
      <xdr:rowOff>134154</xdr:rowOff>
    </xdr:from>
    <xdr:to>
      <xdr:col>19</xdr:col>
      <xdr:colOff>241480</xdr:colOff>
      <xdr:row>40</xdr:row>
      <xdr:rowOff>174401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15</xdr:col>
      <xdr:colOff>123825</xdr:colOff>
      <xdr:row>19</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9525</xdr:colOff>
      <xdr:row>2</xdr:row>
      <xdr:rowOff>9525</xdr:rowOff>
    </xdr:from>
    <xdr:to>
      <xdr:col>19</xdr:col>
      <xdr:colOff>9525</xdr:colOff>
      <xdr:row>15</xdr:row>
      <xdr:rowOff>57150</xdr:rowOff>
    </xdr:to>
    <mc:AlternateContent xmlns:mc="http://schemas.openxmlformats.org/markup-compatibility/2006" xmlns:a14="http://schemas.microsoft.com/office/drawing/2010/main">
      <mc:Choice Requires="a14">
        <xdr:graphicFrame macro="">
          <xdr:nvGraphicFramePr>
            <xdr:cNvPr id="6" name="Division 1"/>
            <xdr:cNvGraphicFramePr/>
          </xdr:nvGraphicFramePr>
          <xdr:xfrm>
            <a:off x="0" y="0"/>
            <a:ext cx="0" cy="0"/>
          </xdr:xfrm>
          <a:graphic>
            <a:graphicData uri="http://schemas.microsoft.com/office/drawing/2010/slicer">
              <sle:slicer xmlns:sle="http://schemas.microsoft.com/office/drawing/2010/slicer" name="Division 1"/>
            </a:graphicData>
          </a:graphic>
        </xdr:graphicFrame>
      </mc:Choice>
      <mc:Fallback xmlns="">
        <xdr:sp macro="" textlink="">
          <xdr:nvSpPr>
            <xdr:cNvPr id="0" name=""/>
            <xdr:cNvSpPr>
              <a:spLocks noTextEdit="1"/>
            </xdr:cNvSpPr>
          </xdr:nvSpPr>
          <xdr:spPr>
            <a:xfrm>
              <a:off x="104965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9526</xdr:rowOff>
    </xdr:from>
    <xdr:to>
      <xdr:col>19</xdr:col>
      <xdr:colOff>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xdr:colOff>
      <xdr:row>2</xdr:row>
      <xdr:rowOff>9525</xdr:rowOff>
    </xdr:from>
    <xdr:to>
      <xdr:col>7</xdr:col>
      <xdr:colOff>57150</xdr:colOff>
      <xdr:row>15</xdr:row>
      <xdr:rowOff>57150</xdr:rowOff>
    </xdr:to>
    <mc:AlternateContent xmlns:mc="http://schemas.openxmlformats.org/markup-compatibility/2006" xmlns:a14="http://schemas.microsoft.com/office/drawing/2010/main">
      <mc:Choice Requires="a14">
        <xdr:graphicFrame macro="">
          <xdr:nvGraphicFramePr>
            <xdr:cNvPr id="3" name="Division 2"/>
            <xdr:cNvGraphicFramePr/>
          </xdr:nvGraphicFramePr>
          <xdr:xfrm>
            <a:off x="0" y="0"/>
            <a:ext cx="0" cy="0"/>
          </xdr:xfrm>
          <a:graphic>
            <a:graphicData uri="http://schemas.microsoft.com/office/drawing/2010/slicer">
              <sle:slicer xmlns:sle="http://schemas.microsoft.com/office/drawing/2010/slicer" name="Division 2"/>
            </a:graphicData>
          </a:graphic>
        </xdr:graphicFrame>
      </mc:Choice>
      <mc:Fallback xmlns="">
        <xdr:sp macro="" textlink="">
          <xdr:nvSpPr>
            <xdr:cNvPr id="0" name=""/>
            <xdr:cNvSpPr>
              <a:spLocks noTextEdit="1"/>
            </xdr:cNvSpPr>
          </xdr:nvSpPr>
          <xdr:spPr>
            <a:xfrm>
              <a:off x="36004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2</xdr:row>
      <xdr:rowOff>9525</xdr:rowOff>
    </xdr:from>
    <xdr:to>
      <xdr:col>18</xdr:col>
      <xdr:colOff>590550</xdr:colOff>
      <xdr:row>22</xdr:row>
      <xdr:rowOff>171451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476250</xdr:colOff>
      <xdr:row>3</xdr:row>
      <xdr:rowOff>9525</xdr:rowOff>
    </xdr:from>
    <xdr:to>
      <xdr:col>7</xdr:col>
      <xdr:colOff>476250</xdr:colOff>
      <xdr:row>16</xdr:row>
      <xdr:rowOff>57150</xdr:rowOff>
    </xdr:to>
    <mc:AlternateContent xmlns:mc="http://schemas.openxmlformats.org/markup-compatibility/2006" xmlns:a14="http://schemas.microsoft.com/office/drawing/2010/main">
      <mc:Choice Requires="a14">
        <xdr:graphicFrame macro="">
          <xdr:nvGraphicFramePr>
            <xdr:cNvPr id="3" name="Division 3"/>
            <xdr:cNvGraphicFramePr/>
          </xdr:nvGraphicFramePr>
          <xdr:xfrm>
            <a:off x="0" y="0"/>
            <a:ext cx="0" cy="0"/>
          </xdr:xfrm>
          <a:graphic>
            <a:graphicData uri="http://schemas.microsoft.com/office/drawing/2010/slicer">
              <sle:slicer xmlns:sle="http://schemas.microsoft.com/office/drawing/2010/slicer" name="Division 3"/>
            </a:graphicData>
          </a:graphic>
        </xdr:graphicFrame>
      </mc:Choice>
      <mc:Fallback xmlns="">
        <xdr:sp macro="" textlink="">
          <xdr:nvSpPr>
            <xdr:cNvPr id="0" name=""/>
            <xdr:cNvSpPr>
              <a:spLocks noTextEdit="1"/>
            </xdr:cNvSpPr>
          </xdr:nvSpPr>
          <xdr:spPr>
            <a:xfrm>
              <a:off x="550545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9525</xdr:colOff>
      <xdr:row>2</xdr:row>
      <xdr:rowOff>0</xdr:rowOff>
    </xdr:from>
    <xdr:to>
      <xdr:col>15</xdr:col>
      <xdr:colOff>333375</xdr:colOff>
      <xdr:row>21</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21</xdr:row>
      <xdr:rowOff>38100</xdr:rowOff>
    </xdr:from>
    <xdr:to>
      <xdr:col>11</xdr:col>
      <xdr:colOff>19050</xdr:colOff>
      <xdr:row>34</xdr:row>
      <xdr:rowOff>85725</xdr:rowOff>
    </xdr:to>
    <mc:AlternateContent xmlns:mc="http://schemas.openxmlformats.org/markup-compatibility/2006" xmlns:a14="http://schemas.microsoft.com/office/drawing/2010/main">
      <mc:Choice Requires="a14">
        <xdr:graphicFrame macro="">
          <xdr:nvGraphicFramePr>
            <xdr:cNvPr id="3" name="Division 4"/>
            <xdr:cNvGraphicFramePr/>
          </xdr:nvGraphicFramePr>
          <xdr:xfrm>
            <a:off x="0" y="0"/>
            <a:ext cx="0" cy="0"/>
          </xdr:xfrm>
          <a:graphic>
            <a:graphicData uri="http://schemas.microsoft.com/office/drawing/2010/slicer">
              <sle:slicer xmlns:sle="http://schemas.microsoft.com/office/drawing/2010/slicer" name="Division 4"/>
            </a:graphicData>
          </a:graphic>
        </xdr:graphicFrame>
      </mc:Choice>
      <mc:Fallback xmlns="">
        <xdr:sp macro="" textlink="">
          <xdr:nvSpPr>
            <xdr:cNvPr id="0" name=""/>
            <xdr:cNvSpPr>
              <a:spLocks noTextEdit="1"/>
            </xdr:cNvSpPr>
          </xdr:nvSpPr>
          <xdr:spPr>
            <a:xfrm>
              <a:off x="5895975" y="403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19049</xdr:colOff>
      <xdr:row>3</xdr:row>
      <xdr:rowOff>0</xdr:rowOff>
    </xdr:from>
    <xdr:to>
      <xdr:col>15</xdr:col>
      <xdr:colOff>200024</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600074</xdr:colOff>
      <xdr:row>2</xdr:row>
      <xdr:rowOff>14287</xdr:rowOff>
    </xdr:from>
    <xdr:to>
      <xdr:col>16</xdr:col>
      <xdr:colOff>419099</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9525</xdr:colOff>
      <xdr:row>2</xdr:row>
      <xdr:rowOff>4761</xdr:rowOff>
    </xdr:from>
    <xdr:to>
      <xdr:col>17</xdr:col>
      <xdr:colOff>28575</xdr:colOff>
      <xdr:row>20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xdr:colOff>
      <xdr:row>2</xdr:row>
      <xdr:rowOff>0</xdr:rowOff>
    </xdr:from>
    <xdr:to>
      <xdr:col>15</xdr:col>
      <xdr:colOff>9525</xdr:colOff>
      <xdr:row>20</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66675</xdr:colOff>
      <xdr:row>2</xdr:row>
      <xdr:rowOff>0</xdr:rowOff>
    </xdr:from>
    <xdr:to>
      <xdr:col>22</xdr:col>
      <xdr:colOff>66675</xdr:colOff>
      <xdr:row>15</xdr:row>
      <xdr:rowOff>47625</xdr:rowOff>
    </xdr:to>
    <mc:AlternateContent xmlns:mc="http://schemas.openxmlformats.org/markup-compatibility/2006" xmlns:a14="http://schemas.microsoft.com/office/drawing/2010/main">
      <mc:Choice Requires="a14">
        <xdr:graphicFrame macro="">
          <xdr:nvGraphicFramePr>
            <xdr:cNvPr id="3" name="District 2"/>
            <xdr:cNvGraphicFramePr/>
          </xdr:nvGraphicFramePr>
          <xdr:xfrm>
            <a:off x="0" y="0"/>
            <a:ext cx="0" cy="0"/>
          </xdr:xfrm>
          <a:graphic>
            <a:graphicData uri="http://schemas.microsoft.com/office/drawing/2010/slicer">
              <sle:slicer xmlns:sle="http://schemas.microsoft.com/office/drawing/2010/slicer" name="District 2"/>
            </a:graphicData>
          </a:graphic>
        </xdr:graphicFrame>
      </mc:Choice>
      <mc:Fallback xmlns="">
        <xdr:sp macro="" textlink="">
          <xdr:nvSpPr>
            <xdr:cNvPr id="0" name=""/>
            <xdr:cNvSpPr>
              <a:spLocks noTextEdit="1"/>
            </xdr:cNvSpPr>
          </xdr:nvSpPr>
          <xdr:spPr>
            <a:xfrm>
              <a:off x="138112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2</xdr:row>
      <xdr:rowOff>9525</xdr:rowOff>
    </xdr:from>
    <xdr:to>
      <xdr:col>18</xdr:col>
      <xdr:colOff>552450</xdr:colOff>
      <xdr:row>15</xdr:row>
      <xdr:rowOff>57150</xdr:rowOff>
    </xdr:to>
    <mc:AlternateContent xmlns:mc="http://schemas.openxmlformats.org/markup-compatibility/2006" xmlns:a14="http://schemas.microsoft.com/office/drawing/2010/main">
      <mc:Choice Requires="a14">
        <xdr:graphicFrame macro="">
          <xdr:nvGraphicFramePr>
            <xdr:cNvPr id="4" name="Division 6"/>
            <xdr:cNvGraphicFramePr/>
          </xdr:nvGraphicFramePr>
          <xdr:xfrm>
            <a:off x="0" y="0"/>
            <a:ext cx="0" cy="0"/>
          </xdr:xfrm>
          <a:graphic>
            <a:graphicData uri="http://schemas.microsoft.com/office/drawing/2010/slicer">
              <sle:slicer xmlns:sle="http://schemas.microsoft.com/office/drawing/2010/slicer" name="Division 6"/>
            </a:graphicData>
          </a:graphic>
        </xdr:graphicFrame>
      </mc:Choice>
      <mc:Fallback xmlns="">
        <xdr:sp macro="" textlink="">
          <xdr:nvSpPr>
            <xdr:cNvPr id="0" name=""/>
            <xdr:cNvSpPr>
              <a:spLocks noTextEdit="1"/>
            </xdr:cNvSpPr>
          </xdr:nvSpPr>
          <xdr:spPr>
            <a:xfrm>
              <a:off x="118586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97.510634606479" createdVersion="5" refreshedVersion="5" minRefreshableVersion="3" recordCount="35">
  <cacheSource type="worksheet">
    <worksheetSource name="Table1"/>
  </cacheSource>
  <cacheFields count="78">
    <cacheField name="SR.NO" numFmtId="0">
      <sharedItems containsSemiMixedTypes="0" containsString="0" containsNumber="1" containsInteger="1" minValue="1" maxValue="35"/>
    </cacheField>
    <cacheField name="District" numFmtId="0">
      <sharedItems count="35">
        <s v="Akola"/>
        <s v="Amravati"/>
        <s v="Buldhana"/>
        <s v="Washim"/>
        <s v="Yavatmal"/>
        <s v="Aurangabad"/>
        <s v="Beed"/>
        <s v="Hingoli"/>
        <s v="Jalna"/>
        <s v="Latur"/>
        <s v="Nanded"/>
        <s v="Osmanabad"/>
        <s v="Parbhani"/>
        <s v="Mumbai city &amp; Mumbai suburban"/>
        <s v="Palghar"/>
        <s v="Raigad"/>
        <s v="Ratnagiri"/>
        <s v="Sindhudurg"/>
        <s v="Thane"/>
        <s v="Bhandara"/>
        <s v="Chandrapur"/>
        <s v="Gadchiroli"/>
        <s v="Gondia"/>
        <s v="Nagpur"/>
        <s v="Wardha"/>
        <s v="Ahmednagar"/>
        <s v="Dhule"/>
        <s v="Jalgaon"/>
        <s v="Nandurbar"/>
        <s v="Nashik"/>
        <s v="Kolhapur"/>
        <s v="Pune"/>
        <s v="Sangli"/>
        <s v="Satara"/>
        <s v="Solapur"/>
      </sharedItems>
    </cacheField>
    <cacheField name="Division" numFmtId="0">
      <sharedItems count="6">
        <s v="Amravati"/>
        <s v="Aurangabad"/>
        <s v="Konkan"/>
        <s v="Nagpur"/>
        <s v="Nashik"/>
        <s v="Pune"/>
      </sharedItems>
    </cacheField>
    <cacheField name="SR TS 20" numFmtId="0">
      <sharedItems containsSemiMixedTypes="0" containsString="0" containsNumber="1" containsInteger="1" minValue="1" maxValue="35"/>
    </cacheField>
    <cacheField name="SR TS 21" numFmtId="0">
      <sharedItems containsSemiMixedTypes="0" containsString="0" containsNumber="1" containsInteger="1" minValue="1" maxValue="35"/>
    </cacheField>
    <cacheField name="SR TS 22" numFmtId="0">
      <sharedItems containsSemiMixedTypes="0" containsString="0" containsNumber="1" containsInteger="1" minValue="1" maxValue="35"/>
    </cacheField>
    <cacheField name="SR (SLP+Cert) 20" numFmtId="0">
      <sharedItems containsSemiMixedTypes="0" containsString="0" containsNumber="1" containsInteger="1" minValue="1" maxValue="35"/>
    </cacheField>
    <cacheField name="SR (SLP+Cert) 21" numFmtId="0">
      <sharedItems containsSemiMixedTypes="0" containsString="0" containsNumber="1" containsInteger="1" minValue="1" maxValue="35"/>
    </cacheField>
    <cacheField name="SR (SLP+Cert) 22" numFmtId="0">
      <sharedItems containsSemiMixedTypes="0" containsString="0" containsNumber="1" containsInteger="1" minValue="1" maxValue="35"/>
    </cacheField>
    <cacheField name="SLP- obtained" numFmtId="0">
      <sharedItems containsSemiMixedTypes="0" containsString="0" containsNumber="1" minValue="434.25" maxValue="1124.5999999999999"/>
    </cacheField>
    <cacheField name="SLP-max. marks" numFmtId="0">
      <sharedItems containsSemiMixedTypes="0" containsString="0" containsNumber="1" containsInteger="1" minValue="1500" maxValue="1500"/>
    </cacheField>
    <cacheField name="SLP % ind" numFmtId="10">
      <sharedItems containsSemiMixedTypes="0" containsString="0" containsNumber="1" minValue="0.28949999999999998" maxValue="0.74973333333333325"/>
    </cacheField>
    <cacheField name="Cert.- obtained" numFmtId="0">
      <sharedItems containsSemiMixedTypes="0" containsString="0" containsNumber="1" minValue="210" maxValue="800"/>
    </cacheField>
    <cacheField name="Cert.-max. marks" numFmtId="0">
      <sharedItems containsSemiMixedTypes="0" containsString="0" containsNumber="1" containsInteger="1" minValue="1500" maxValue="1500"/>
    </cacheField>
    <cacheField name="Cert. % ind" numFmtId="10">
      <sharedItems containsSemiMixedTypes="0" containsString="0" containsNumber="1" minValue="0.14000000000000001" maxValue="0.53333333333333333"/>
    </cacheField>
    <cacheField name="DO- obtained" numFmtId="0">
      <sharedItems containsSemiMixedTypes="0" containsString="0" containsNumber="1" minValue="718.56" maxValue="1350"/>
    </cacheField>
    <cacheField name="DO-max. marks" numFmtId="0">
      <sharedItems containsSemiMixedTypes="0" containsString="0" containsNumber="1" containsInteger="1" minValue="1500" maxValue="1500"/>
    </cacheField>
    <cacheField name="DO % score" numFmtId="0">
      <sharedItems containsSemiMixedTypes="0" containsString="0" containsNumber="1" minValue="47.9" maxValue="90"/>
    </cacheField>
    <cacheField name="CP- obtained" numFmtId="0">
      <sharedItems containsSemiMixedTypes="0" containsString="0" containsNumber="1" minValue="862.55" maxValue="1238.93"/>
    </cacheField>
    <cacheField name="CP-max. marks" numFmtId="0">
      <sharedItems containsSemiMixedTypes="0" containsString="0" containsNumber="1" containsInteger="1" minValue="1500" maxValue="1500"/>
    </cacheField>
    <cacheField name="CP % ind" numFmtId="10">
      <sharedItems containsSemiMixedTypes="0" containsString="0" containsNumber="1" minValue="0.57503333333333329" maxValue="0.82595333333333343"/>
    </cacheField>
    <cacheField name="Total score (obtained)" numFmtId="0">
      <sharedItems containsSemiMixedTypes="0" containsString="0" containsNumber="1" minValue="2426.46" maxValue="4375.47"/>
    </cacheField>
    <cacheField name="Total score (max)" numFmtId="0">
      <sharedItems containsSemiMixedTypes="0" containsString="0" containsNumber="1" containsInteger="1" minValue="6000" maxValue="6000"/>
    </cacheField>
    <cacheField name="Total % score" numFmtId="9">
      <sharedItems containsSemiMixedTypes="0" containsString="0" containsNumber="1" minValue="0.40440999999999999" maxValue="0.72924500000000003"/>
    </cacheField>
    <cacheField name="SLP + Cert. (obtained)" numFmtId="0">
      <sharedItems containsSemiMixedTypes="0" containsString="0" containsNumber="1" minValue="675.15" maxValue="1883.99"/>
    </cacheField>
    <cacheField name="SLP + Cert. (max.)" numFmtId="0">
      <sharedItems containsSemiMixedTypes="0" containsString="0" containsNumber="1" containsInteger="1" minValue="3000" maxValue="3000"/>
    </cacheField>
    <cacheField name="SLP + Cert. (% score)" numFmtId="9">
      <sharedItems containsSemiMixedTypes="0" containsString="0" containsNumber="1" minValue="0.22505" maxValue="0.62799666666666665"/>
    </cacheField>
    <cacheField name="State Rank (based on SLP &amp; Cert. score)" numFmtId="0">
      <sharedItems containsSemiMixedTypes="0" containsString="0" containsNumber="1" containsInteger="1" minValue="1" maxValue="35"/>
    </cacheField>
    <cacheField name="SLP- obtained2" numFmtId="0">
      <sharedItems containsSemiMixedTypes="0" containsString="0" containsNumber="1" minValue="1207.53" maxValue="1877.54"/>
    </cacheField>
    <cacheField name="SLP-max. marks2" numFmtId="0">
      <sharedItems containsSemiMixedTypes="0" containsString="0" containsNumber="1" containsInteger="1" minValue="2400" maxValue="2400"/>
    </cacheField>
    <cacheField name="SLP % score" numFmtId="10">
      <sharedItems containsSemiMixedTypes="0" containsString="0" containsNumber="1" minValue="0.44033286804032279" maxValue="0.51776792625431001"/>
    </cacheField>
    <cacheField name="SLP% ind2" numFmtId="10">
      <sharedItems containsSemiMixedTypes="0" containsString="0" containsNumber="1" minValue="0.50313750000000002" maxValue="0.78230833333333327"/>
    </cacheField>
    <cacheField name="CV- obtained" numFmtId="0">
      <sharedItems containsSemiMixedTypes="0" containsString="0" containsNumber="1" minValue="834.25" maxValue="1384.77"/>
    </cacheField>
    <cacheField name="CV-max. marks" numFmtId="0">
      <sharedItems containsSemiMixedTypes="0" containsString="0" containsNumber="1" containsInteger="1" minValue="1800" maxValue="1800"/>
    </cacheField>
    <cacheField name="CV % score" numFmtId="10">
      <sharedItems containsSemiMixedTypes="0" containsString="0" containsNumber="1" minValue="0.32444424587495152" maxValue="0.41463738079090051"/>
    </cacheField>
    <cacheField name="CV% ind2" numFmtId="10">
      <sharedItems containsSemiMixedTypes="0" containsString="0" containsNumber="1" minValue="0.46347222222222223" maxValue="0.76931666666666665"/>
    </cacheField>
    <cacheField name="Cert.- obtained2" numFmtId="0">
      <sharedItems containsSemiMixedTypes="0" containsString="0" containsNumber="1" minValue="250" maxValue="766.66"/>
    </cacheField>
    <cacheField name="Cert.-max. marks2" numFmtId="0">
      <sharedItems containsSemiMixedTypes="0" containsString="0" containsNumber="1" containsInteger="1" minValue="1800" maxValue="1800"/>
    </cacheField>
    <cacheField name="Cert. % score" numFmtId="10">
      <sharedItems containsSemiMixedTypes="0" containsString="0" containsNumber="1" minValue="9.1784380134188756E-2" maxValue="0.20108431249683775"/>
    </cacheField>
    <cacheField name="Cert% ind2" numFmtId="10">
      <sharedItems containsSemiMixedTypes="0" containsString="0" containsNumber="1" minValue="0.1388888888888889" maxValue="0.4259222222222222"/>
    </cacheField>
    <cacheField name="Total score (obtained)2" numFmtId="0">
      <sharedItems containsSemiMixedTypes="0" containsString="0" containsNumber="1" minValue="2498.41" maxValue="4006.06"/>
    </cacheField>
    <cacheField name="Total score (max)2" numFmtId="0">
      <sharedItems containsSemiMixedTypes="0" containsString="0" containsNumber="1" containsInteger="1" minValue="6000" maxValue="6000"/>
    </cacheField>
    <cacheField name="Total % score10" numFmtId="9">
      <sharedItems containsSemiMixedTypes="0" containsString="0" containsNumber="1" minValue="0.41640166666666667" maxValue="0.6676766666666667"/>
    </cacheField>
    <cacheField name="SLP + Cert. (obtained)11" numFmtId="0">
      <sharedItems containsSemiMixedTypes="0" containsString="0" containsNumber="1" minValue="1476.17" maxValue="2621.29"/>
    </cacheField>
    <cacheField name="SLP + Cert. (max.)12" numFmtId="0">
      <sharedItems containsSemiMixedTypes="0" containsString="0" containsNumber="1" containsInteger="1" minValue="4200" maxValue="4200"/>
    </cacheField>
    <cacheField name="SLP + Cert. (% score)13" numFmtId="9">
      <sharedItems containsSemiMixedTypes="0" containsString="0" containsNumber="1" minValue="0.35146904761904763" maxValue="0.62411666666666665"/>
    </cacheField>
    <cacheField name="State Rank (based on SLP &amp; Cert. score)14" numFmtId="0">
      <sharedItems containsSemiMixedTypes="0" containsString="0" containsNumber="1" containsInteger="1" minValue="1" maxValue="35"/>
    </cacheField>
    <cacheField name="SLP- obtained3" numFmtId="0">
      <sharedItems containsSemiMixedTypes="0" containsString="0" containsNumber="1" minValue="1207.53" maxValue="1877.54"/>
    </cacheField>
    <cacheField name="SLP-max. marks3" numFmtId="0">
      <sharedItems containsSemiMixedTypes="0" containsString="0" containsNumber="1" containsInteger="1" minValue="2400" maxValue="2400"/>
    </cacheField>
    <cacheField name="SLP % score2" numFmtId="10">
      <sharedItems containsSemiMixedTypes="0" containsString="0" containsNumber="1" minValue="0.44033286804032279" maxValue="0.51776792625431001"/>
    </cacheField>
    <cacheField name="SLP% ind3" numFmtId="10">
      <sharedItems containsSemiMixedTypes="0" containsString="0" containsNumber="1" minValue="0.50313750000000002" maxValue="0.78230833333333327"/>
    </cacheField>
    <cacheField name="SLP - SA " numFmtId="10">
      <sharedItems containsSemiMixedTypes="0" containsString="0" containsNumber="1" minValue="-0.1965868263473054" maxValue="0.24919494344644041"/>
    </cacheField>
    <cacheField name="SLP - SA (t3)" numFmtId="10">
      <sharedItems containsSemiMixedTypes="0" containsString="0" containsNumber="1" minValue="-0.33285635359116023" maxValue="3.7314917127071801E-2"/>
    </cacheField>
    <cacheField name="SLP - SA (top)" numFmtId="10">
      <sharedItems containsSemiMixedTypes="0" containsString="0" containsNumber="1" minValue="-0.35667021843367075" maxValue="2.8769312733082774E-4"/>
    </cacheField>
    <cacheField name="CV- obtained2" numFmtId="0">
      <sharedItems containsSemiMixedTypes="0" containsString="0" containsNumber="1" minValue="834.25" maxValue="1384.77"/>
    </cacheField>
    <cacheField name="CV-max. marks2" numFmtId="0">
      <sharedItems containsSemiMixedTypes="0" containsString="0" containsNumber="1" containsInteger="1" minValue="1800" maxValue="1800"/>
    </cacheField>
    <cacheField name="CV % score2" numFmtId="10">
      <sharedItems containsSemiMixedTypes="0" containsString="0" containsNumber="1" minValue="0.32444424587495152" maxValue="0.41463738079090051"/>
    </cacheField>
    <cacheField name="CV % ind3" numFmtId="10">
      <sharedItems containsSemiMixedTypes="0" containsString="0" containsNumber="1" minValue="0.46347222222222223" maxValue="0.76931666666666665"/>
    </cacheField>
    <cacheField name="CV - SA" numFmtId="10">
      <sharedItems containsSemiMixedTypes="0" containsString="0" containsNumber="1" minValue="-0.27107907383136742" maxValue="0.20993446920052422"/>
    </cacheField>
    <cacheField name="CV - SA (t3)" numFmtId="10">
      <sharedItems containsSemiMixedTypes="0" containsString="0" containsNumber="1" minValue="-0.38066072754268743" maxValue="2.8040089086859676E-2"/>
    </cacheField>
    <cacheField name="CV - SA (top)" numFmtId="10">
      <sharedItems containsSemiMixedTypes="0" containsString="0" containsNumber="1" minValue="-0.39765342960288808" maxValue="-1.6606498194947161E-4"/>
    </cacheField>
    <cacheField name="Cert.- obtained21" numFmtId="0">
      <sharedItems containsSemiMixedTypes="0" containsString="0" containsNumber="1" minValue="250" maxValue="766.66"/>
    </cacheField>
    <cacheField name="Cert.-max. marks22" numFmtId="0">
      <sharedItems containsSemiMixedTypes="0" containsString="0" containsNumber="1" containsInteger="1" minValue="1800" maxValue="1800"/>
    </cacheField>
    <cacheField name="Cert. % score23" numFmtId="10">
      <sharedItems containsSemiMixedTypes="0" containsString="0" containsNumber="1" minValue="9.1784380134188756E-2" maxValue="0.20108431249683775"/>
    </cacheField>
    <cacheField name="Cert. % ind3" numFmtId="10">
      <sharedItems containsSemiMixedTypes="0" containsString="0" containsNumber="1" minValue="0.1388888888888889" maxValue="0.4259222222222222"/>
    </cacheField>
    <cacheField name="Cert - SA" numFmtId="10">
      <sharedItems containsSemiMixedTypes="0" containsString="0" containsNumber="1" minValue="-0.50690335305719925" maxValue="0.51214990138067051"/>
    </cacheField>
    <cacheField name="Cert - SA(t3)" numFmtId="10">
      <sharedItems containsSemiMixedTypes="0" containsString="0" containsNumber="1" minValue="-0.66666666666666663" maxValue="2.221333333333329E-2"/>
    </cacheField>
    <cacheField name="Cert - SA (top)" numFmtId="10">
      <sharedItems containsSemiMixedTypes="0" containsString="0" containsNumber="1" minValue="-0.67405475880052146" maxValue="-4.4328552803133222E-4"/>
    </cacheField>
    <cacheField name="Total score (obtained)24" numFmtId="0">
      <sharedItems containsSemiMixedTypes="0" containsString="0" containsNumber="1" minValue="2498.41" maxValue="4006.06"/>
    </cacheField>
    <cacheField name="Total score (max)25" numFmtId="0">
      <sharedItems containsSemiMixedTypes="0" containsString="0" containsNumber="1" containsInteger="1" minValue="6000" maxValue="6000"/>
    </cacheField>
    <cacheField name="Total % score26" numFmtId="9">
      <sharedItems containsSemiMixedTypes="0" containsString="0" containsNumber="1" minValue="0.41640166666666667" maxValue="0.6676766666666667"/>
    </cacheField>
    <cacheField name="TS-SA" numFmtId="9">
      <sharedItems containsSemiMixedTypes="0" containsString="0" containsNumber="1" minValue="-0.20811093502377184" maxValue="0.2697496038034865"/>
    </cacheField>
    <cacheField name="TS-SA (t3)" numFmtId="9">
      <sharedItems containsSemiMixedTypes="0" containsString="0" containsNumber="1" minValue="-0.35888888888888892" maxValue="2.7985629971773146E-2"/>
    </cacheField>
    <cacheField name="TS-SA (top)" numFmtId="9">
      <sharedItems containsSemiMixedTypes="0" containsString="0" containsNumber="1" minValue="-0.37633300049925117" maxValue="1.4977533699437203E-5"/>
    </cacheField>
    <cacheField name="SLP + Cert. (obtained)27" numFmtId="0">
      <sharedItems containsSemiMixedTypes="0" containsString="0" containsNumber="1" minValue="1476.17" maxValue="2621.29"/>
    </cacheField>
    <cacheField name="SLP + Cert. (max.)28" numFmtId="0">
      <sharedItems containsSemiMixedTypes="0" containsString="0" containsNumber="1" containsInteger="1" minValue="4200" maxValue="4200"/>
    </cacheField>
    <cacheField name="SLP + Cert. (% score)29" numFmtId="9">
      <sharedItems containsSemiMixedTypes="0" containsString="0" containsNumber="1" minValue="0.35146904761904763" maxValue="0.62411666666666665"/>
    </cacheField>
    <cacheField name="State Rank (based on SLP &amp; Cert. score)30" numFmtId="0">
      <sharedItems containsSemiMixedTypes="0" containsString="0" containsNumber="1" containsInteger="1" minValue="1" maxValue="3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n v="1"/>
    <x v="0"/>
    <x v="0"/>
    <n v="21"/>
    <n v="33"/>
    <n v="21"/>
    <n v="21"/>
    <n v="30"/>
    <n v="21"/>
    <n v="670.18"/>
    <n v="1500"/>
    <n v="0.44678666666666661"/>
    <n v="300"/>
    <n v="1500"/>
    <n v="0.2"/>
    <n v="1089.81"/>
    <n v="1500"/>
    <n v="72.650000000000006"/>
    <n v="1037.8499999999999"/>
    <n v="1500"/>
    <n v="0.69189999999999996"/>
    <n v="3097.85"/>
    <n v="6000"/>
    <n v="0.51630833333333337"/>
    <n v="970.18"/>
    <n v="3000"/>
    <n v="0.32339333333333331"/>
    <n v="21"/>
    <n v="1293.22"/>
    <n v="2400"/>
    <n v="0.50669205573056242"/>
    <n v="0.53884166666666666"/>
    <n v="873.34"/>
    <n v="1800"/>
    <n v="0.3421803250427069"/>
    <n v="0.48518888888888889"/>
    <n v="385.71"/>
    <n v="1800"/>
    <n v="0.15112370116131457"/>
    <n v="0.21428333333333333"/>
    <n v="2552.2800000000002"/>
    <n v="6000"/>
    <n v="0.42538000000000004"/>
    <n v="1678.93"/>
    <n v="4200"/>
    <n v="0.3997452380952381"/>
    <n v="30"/>
    <n v="1293.22"/>
    <n v="2400"/>
    <n v="0.50669205573056242"/>
    <n v="0.53884166666666666"/>
    <n v="-0.13957418496340651"/>
    <n v="-0.28551381215469612"/>
    <n v="-0.31101758124667023"/>
    <n v="873.34"/>
    <n v="1800"/>
    <n v="0.3421803250427069"/>
    <n v="0.48518888888888889"/>
    <n v="-0.2369244211446046"/>
    <n v="-0.3516406829992576"/>
    <n v="-0.36942960288808663"/>
    <n v="385.71"/>
    <n v="1800"/>
    <n v="0.15112370116131457"/>
    <n v="0.21428333333333333"/>
    <n v="-0.23923076923076927"/>
    <n v="-0.48572000000000004"/>
    <n v="-0.49711864406779666"/>
    <n v="2552.2800000000002"/>
    <n v="6000"/>
    <n v="0.42538000000000004"/>
    <n v="-0.19103645007923925"/>
    <n v="-0.34506543494996145"/>
    <n v="-0.3628856714927608"/>
    <n v="1678.93"/>
    <n v="4200"/>
    <n v="0.3997452380952381"/>
    <n v="30"/>
  </r>
  <r>
    <n v="2"/>
    <x v="1"/>
    <x v="0"/>
    <n v="22"/>
    <n v="15"/>
    <n v="22"/>
    <n v="22"/>
    <n v="15"/>
    <n v="22"/>
    <n v="623.51"/>
    <n v="1500"/>
    <n v="0.41567333333333334"/>
    <n v="340"/>
    <n v="1500"/>
    <n v="0.22666666666666666"/>
    <n v="1027.1500000000001"/>
    <n v="1500"/>
    <n v="68.48"/>
    <n v="1099.58"/>
    <n v="1500"/>
    <n v="0.73305333333333333"/>
    <n v="3090.24"/>
    <n v="6000"/>
    <n v="0.51503999999999994"/>
    <n v="963.51"/>
    <n v="3000"/>
    <n v="0.32117000000000001"/>
    <n v="22"/>
    <n v="1543.38"/>
    <n v="2400"/>
    <n v="0.47225027079623277"/>
    <n v="0.64307500000000006"/>
    <n v="1198.0899999999999"/>
    <n v="1800"/>
    <n v="0.36659690221349145"/>
    <n v="0.66560555555555556"/>
    <n v="526.66"/>
    <n v="1800"/>
    <n v="0.16114976714583831"/>
    <n v="0.2925888888888889"/>
    <n v="3268.14"/>
    <n v="6000"/>
    <n v="0.54469000000000001"/>
    <n v="2070.04"/>
    <n v="4200"/>
    <n v="0.49286666666666668"/>
    <n v="15"/>
    <n v="1543.38"/>
    <n v="2400"/>
    <n v="0.47225027079623277"/>
    <n v="0.64307500000000006"/>
    <n v="2.6866267465069933E-2"/>
    <n v="-0.14730386740331486"/>
    <n v="-0.17774107618540219"/>
    <n v="1198.0899999999999"/>
    <n v="1800"/>
    <n v="0.36659690221349145"/>
    <n v="0.66560555555555556"/>
    <n v="4.6823940585408404E-2"/>
    <n v="-0.11054936896807727"/>
    <n v="-0.13495306859205783"/>
    <n v="526.66"/>
    <n v="1800"/>
    <n v="0.16114976714583831"/>
    <n v="0.2925888888888889"/>
    <n v="3.8777120315581788E-2"/>
    <n v="-0.2977866666666667"/>
    <n v="-0.31335071707953066"/>
    <n v="3268.14"/>
    <n v="6000"/>
    <n v="0.54469000000000001"/>
    <n v="3.586053882725828E-2"/>
    <n v="-0.16137028483448809"/>
    <n v="-0.18418871692461311"/>
    <n v="2070.04"/>
    <n v="4200"/>
    <n v="0.49286666666666668"/>
    <n v="15"/>
  </r>
  <r>
    <n v="3"/>
    <x v="2"/>
    <x v="0"/>
    <n v="25"/>
    <n v="24"/>
    <n v="25"/>
    <n v="24"/>
    <n v="24"/>
    <n v="25"/>
    <n v="636.30999999999995"/>
    <n v="1500"/>
    <n v="0.42420666666666662"/>
    <n v="307.69"/>
    <n v="1500"/>
    <n v="0.20512666666666665"/>
    <n v="1089.1400000000001"/>
    <n v="1500"/>
    <n v="72.61"/>
    <n v="972.26"/>
    <n v="1500"/>
    <n v="0.64817333333333338"/>
    <n v="3005.4"/>
    <n v="6000"/>
    <n v="0.50090000000000001"/>
    <n v="944"/>
    <n v="3000"/>
    <n v="0.31466666666666665"/>
    <n v="24"/>
    <n v="1407.66"/>
    <n v="2400"/>
    <n v="0.47984864754307921"/>
    <n v="0.58652500000000007"/>
    <n v="1087.42"/>
    <n v="1800"/>
    <n v="0.37068398356939547"/>
    <n v="0.60412222222222223"/>
    <n v="438.46"/>
    <n v="1800"/>
    <n v="0.14946396004840551"/>
    <n v="0.24358888888888888"/>
    <n v="2933.55"/>
    <n v="6000"/>
    <n v="0.48892500000000005"/>
    <n v="1846.1200000000001"/>
    <n v="4200"/>
    <n v="0.43955238095238097"/>
    <n v="24"/>
    <n v="1407.66"/>
    <n v="2400"/>
    <n v="0.47984864754307921"/>
    <n v="0.58652500000000007"/>
    <n v="-6.3433133732534869E-2"/>
    <n v="-0.2222872928176795"/>
    <n v="-0.25004794885455511"/>
    <n v="1087.42"/>
    <n v="1800"/>
    <n v="0.37068398356939547"/>
    <n v="0.60412222222222223"/>
    <n v="-4.9873307121013483E-2"/>
    <n v="-0.19270972531551592"/>
    <n v="-0.21485920577617323"/>
    <n v="438.46"/>
    <n v="1800"/>
    <n v="0.14946396004840551"/>
    <n v="0.24358888888888888"/>
    <n v="-0.1351873767258383"/>
    <n v="-0.41538666666666668"/>
    <n v="-0.4283441981747067"/>
    <n v="2933.55"/>
    <n v="6000"/>
    <n v="0.48892500000000005"/>
    <n v="-7.0190174326465876E-2"/>
    <n v="-0.24722863741339487"/>
    <n v="-0.26771093359960058"/>
    <n v="1846.1200000000001"/>
    <n v="4200"/>
    <n v="0.43955238095238097"/>
    <n v="24"/>
  </r>
  <r>
    <n v="4"/>
    <x v="3"/>
    <x v="0"/>
    <n v="24"/>
    <n v="22"/>
    <n v="24"/>
    <n v="23"/>
    <n v="23"/>
    <n v="24"/>
    <n v="562.66"/>
    <n v="1500"/>
    <n v="0.37510666666666664"/>
    <n v="400"/>
    <n v="1500"/>
    <n v="0.26666666666666666"/>
    <n v="994.74"/>
    <n v="1500"/>
    <n v="66.319999999999993"/>
    <n v="1069.8900000000001"/>
    <n v="1500"/>
    <n v="0.71326000000000012"/>
    <n v="3027.29"/>
    <n v="6000"/>
    <n v="0.50454833333333338"/>
    <n v="962.66"/>
    <n v="3000"/>
    <n v="0.32088666666666665"/>
    <n v="23"/>
    <n v="1488.29"/>
    <n v="2400"/>
    <n v="0.48857745956397702"/>
    <n v="0.62012083333333334"/>
    <n v="1141.21"/>
    <n v="1800"/>
    <n v="0.37463765974978414"/>
    <n v="0.6340055555555556"/>
    <n v="416.66"/>
    <n v="1800"/>
    <n v="0.13678159787536481"/>
    <n v="0.23147777777777778"/>
    <n v="3046.17"/>
    <n v="6000"/>
    <n v="0.50769500000000001"/>
    <n v="1904.95"/>
    <n v="4200"/>
    <n v="0.4535595238095238"/>
    <n v="23"/>
    <n v="1488.29"/>
    <n v="2400"/>
    <n v="0.48857745956397702"/>
    <n v="0.62012083333333334"/>
    <n v="-9.7870924817032839E-3"/>
    <n v="-0.17774033149171273"/>
    <n v="-0.20709110282365478"/>
    <n v="1141.21"/>
    <n v="1800"/>
    <n v="0.37463765974978414"/>
    <n v="0.6340055555555556"/>
    <n v="-2.8746177370030262E-3"/>
    <n v="-0.15277654046028208"/>
    <n v="-0.17602166064981947"/>
    <n v="416.66"/>
    <n v="1800"/>
    <n v="0.13678159787536481"/>
    <n v="0.23147777777777778"/>
    <n v="-0.17818540433925045"/>
    <n v="-0.44445333333333331"/>
    <n v="-0.45676662320730116"/>
    <n v="3046.17"/>
    <n v="6000"/>
    <n v="0.50769500000000001"/>
    <n v="-3.4494453248811389E-2"/>
    <n v="-0.21832948421862969"/>
    <n v="-0.23959810284573138"/>
    <n v="1904.95"/>
    <n v="4200"/>
    <n v="0.4535595238095238"/>
    <n v="23"/>
  </r>
  <r>
    <n v="5"/>
    <x v="4"/>
    <x v="0"/>
    <n v="28"/>
    <n v="26"/>
    <n v="28"/>
    <n v="28"/>
    <n v="27"/>
    <n v="28"/>
    <n v="566.67999999999995"/>
    <n v="1500"/>
    <n v="0.37778666666666666"/>
    <n v="287.5"/>
    <n v="1500"/>
    <n v="0.19166666666666668"/>
    <n v="1024.7"/>
    <n v="1500"/>
    <n v="68.31"/>
    <n v="1002.37"/>
    <n v="1500"/>
    <n v="0.66824666666666666"/>
    <n v="2881.25"/>
    <n v="6000"/>
    <n v="0.48020833333333335"/>
    <n v="854.18"/>
    <n v="3000"/>
    <n v="0.28472666666666663"/>
    <n v="28"/>
    <n v="1367.2"/>
    <n v="2400"/>
    <n v="0.48048639055333958"/>
    <n v="0.56966666666666665"/>
    <n v="1103.24"/>
    <n v="1800"/>
    <n v="0.38772074715774307"/>
    <n v="0.61291111111111107"/>
    <n v="375"/>
    <n v="1800"/>
    <n v="0.13178934790630656"/>
    <n v="0.20833333333333334"/>
    <n v="2845.45"/>
    <n v="6000"/>
    <n v="0.47424166666666662"/>
    <n v="1742.2"/>
    <n v="4200"/>
    <n v="0.41480952380952379"/>
    <n v="27"/>
    <n v="1367.2"/>
    <n v="2400"/>
    <n v="0.48048639055333958"/>
    <n v="0.56966666666666665"/>
    <n v="-9.0352628077178948E-2"/>
    <n v="-0.24464088397790051"/>
    <n v="-0.27160362280234412"/>
    <n v="1103.24"/>
    <n v="1800"/>
    <n v="0.38772074715774307"/>
    <n v="0.61291111111111107"/>
    <n v="-3.6050677151594573E-2"/>
    <n v="-0.1809651076466221"/>
    <n v="-0.20343682310469313"/>
    <n v="375"/>
    <n v="1800"/>
    <n v="0.13178934790630656"/>
    <n v="0.20833333333333334"/>
    <n v="-0.26035502958579881"/>
    <n v="-0.5"/>
    <n v="-0.5110821382007823"/>
    <n v="2845.45"/>
    <n v="6000"/>
    <n v="0.47424166666666662"/>
    <n v="-9.8114104595879617E-2"/>
    <n v="-0.26983577110597901"/>
    <n v="-0.28970294558162762"/>
    <n v="1742.2"/>
    <n v="4200"/>
    <n v="0.41480952380952379"/>
    <n v="27"/>
  </r>
  <r>
    <n v="6"/>
    <x v="5"/>
    <x v="1"/>
    <n v="10"/>
    <n v="17"/>
    <n v="10"/>
    <n v="16"/>
    <n v="13"/>
    <n v="10"/>
    <n v="711.05"/>
    <n v="1500"/>
    <n v="0.47403333333333331"/>
    <n v="433.33"/>
    <n v="1500"/>
    <n v="0.28888666666666668"/>
    <n v="1350"/>
    <n v="1500"/>
    <n v="90"/>
    <n v="1151.75"/>
    <n v="1500"/>
    <n v="0.76783333333333337"/>
    <n v="3646.13"/>
    <n v="6000"/>
    <n v="0.60768833333333339"/>
    <n v="1144.3799999999999"/>
    <n v="3000"/>
    <n v="0.38145999999999997"/>
    <n v="16"/>
    <n v="1500.23"/>
    <n v="2400"/>
    <n v="0.46229200049303593"/>
    <n v="0.6250958333333333"/>
    <n v="1122.74"/>
    <n v="1800"/>
    <n v="0.34596943177616174"/>
    <n v="0.62374444444444443"/>
    <n v="622.22"/>
    <n v="1800"/>
    <n v="0.19173548625662518"/>
    <n v="0.34567777777777781"/>
    <n v="3245.2"/>
    <n v="6000"/>
    <n v="0.54086666666666661"/>
    <n v="2122.4499999999998"/>
    <n v="4200"/>
    <n v="0.50534523809523801"/>
    <n v="13"/>
    <n v="1500.23"/>
    <n v="2400"/>
    <n v="0.46229200049303593"/>
    <n v="0.6250958333333333"/>
    <n v="-1.8429807052561423E-3"/>
    <n v="-0.17114364640883978"/>
    <n v="-0.20072988811933937"/>
    <n v="1122.74"/>
    <n v="1800"/>
    <n v="0.34596943177616174"/>
    <n v="0.62374444444444443"/>
    <n v="-1.9012669287898638E-2"/>
    <n v="-0.16648849294729026"/>
    <n v="-0.18935740072202165"/>
    <n v="622.22"/>
    <n v="1800"/>
    <n v="0.19173548625662518"/>
    <n v="0.34567777777777781"/>
    <n v="0.22725838264299808"/>
    <n v="-0.17037333333333329"/>
    <n v="-0.18876140808344194"/>
    <n v="3245.2"/>
    <n v="6000"/>
    <n v="0.54086666666666661"/>
    <n v="2.8589540412044315E-2"/>
    <n v="-0.16725686425455483"/>
    <n v="-0.18991512730903648"/>
    <n v="2122.4499999999998"/>
    <n v="4200"/>
    <n v="0.50534523809523801"/>
    <n v="13"/>
  </r>
  <r>
    <n v="7"/>
    <x v="6"/>
    <x v="1"/>
    <n v="32"/>
    <n v="27"/>
    <n v="32"/>
    <n v="30"/>
    <n v="26"/>
    <n v="32"/>
    <n v="512.03"/>
    <n v="1500"/>
    <n v="0.34135333333333334"/>
    <n v="281.82"/>
    <n v="1500"/>
    <n v="0.18787999999999999"/>
    <n v="903.51"/>
    <n v="1500"/>
    <n v="60.23"/>
    <n v="951.84"/>
    <n v="1500"/>
    <n v="0.63456000000000001"/>
    <n v="2649.2"/>
    <n v="6000"/>
    <n v="0.44153333333333328"/>
    <n v="793.84999999999991"/>
    <n v="3000"/>
    <n v="0.26461666666666661"/>
    <n v="30"/>
    <n v="1354.19"/>
    <n v="2400"/>
    <n v="0.481393926898111"/>
    <n v="0.56424583333333334"/>
    <n v="1058.8599999999999"/>
    <n v="1800"/>
    <n v="0.37640860841930135"/>
    <n v="0.58825555555555553"/>
    <n v="400"/>
    <n v="1800"/>
    <n v="0.14219390983484179"/>
    <n v="0.22222222222222221"/>
    <n v="2813.06"/>
    <n v="6000"/>
    <n v="0.46884333333333333"/>
    <n v="1754.19"/>
    <n v="4200"/>
    <n v="0.41766428571428571"/>
    <n v="26"/>
    <n v="1354.19"/>
    <n v="2400"/>
    <n v="0.481393926898111"/>
    <n v="0.56424583333333334"/>
    <n v="-9.9008649367930773E-2"/>
    <n v="-0.25182872928176792"/>
    <n v="-0.27853489611081511"/>
    <n v="1058.8599999999999"/>
    <n v="1800"/>
    <n v="0.37640860841930135"/>
    <n v="0.58825555555555553"/>
    <n v="-7.4827435561380606E-2"/>
    <n v="-0.21391239792130667"/>
    <n v="-0.23548014440433221"/>
    <n v="400"/>
    <n v="1800"/>
    <n v="0.14219390983484179"/>
    <n v="0.22222222222222221"/>
    <n v="-0.21104536489151873"/>
    <n v="-0.46666666666666667"/>
    <n v="-0.4784876140808344"/>
    <n v="2813.06"/>
    <n v="6000"/>
    <n v="0.46884333333333333"/>
    <n v="-0.10838034865293188"/>
    <n v="-0.27814729278932515"/>
    <n v="-0.29778831752371443"/>
    <n v="1754.19"/>
    <n v="4200"/>
    <n v="0.41766428571428571"/>
    <n v="26"/>
  </r>
  <r>
    <n v="8"/>
    <x v="7"/>
    <x v="1"/>
    <n v="15"/>
    <n v="12"/>
    <n v="15"/>
    <n v="20"/>
    <n v="14"/>
    <n v="15"/>
    <n v="622.54999999999995"/>
    <n v="1500"/>
    <n v="0.41503333333333331"/>
    <n v="380"/>
    <n v="1500"/>
    <n v="0.25333333333333335"/>
    <n v="1107.2"/>
    <n v="1500"/>
    <n v="73.81"/>
    <n v="1206.46"/>
    <n v="1500"/>
    <n v="0.80430666666666673"/>
    <n v="3316.21"/>
    <n v="6000"/>
    <n v="0.55270166666666665"/>
    <n v="1002.55"/>
    <n v="3000"/>
    <n v="0.33418333333333333"/>
    <n v="20"/>
    <n v="1519.03"/>
    <n v="2400"/>
    <n v="0.45411279353073941"/>
    <n v="0.63292916666666665"/>
    <n v="1246.018"/>
    <n v="1800"/>
    <n v="0.37249607629183418"/>
    <n v="0.69223222222222225"/>
    <n v="580"/>
    <n v="1800"/>
    <n v="0.17339053227903917"/>
    <n v="0.32222222222222224"/>
    <n v="3345.05"/>
    <n v="6000"/>
    <n v="0.55750833333333338"/>
    <n v="2099.0299999999997"/>
    <n v="4200"/>
    <n v="0.49976904761904756"/>
    <n v="14"/>
    <n v="1519.03"/>
    <n v="2400"/>
    <n v="0.45411279353073941"/>
    <n v="0.63292916666666665"/>
    <n v="1.0665335994677293E-2"/>
    <n v="-0.16075690607734808"/>
    <n v="-0.190713905167821"/>
    <n v="1246.018"/>
    <n v="1800"/>
    <n v="0.37249607629183418"/>
    <n v="0.69223222222222225"/>
    <n v="8.8700742682394085E-2"/>
    <n v="-7.4968077208611705E-2"/>
    <n v="-0.10034801444043319"/>
    <n v="580"/>
    <n v="1800"/>
    <n v="0.17339053227903917"/>
    <n v="0.32222222222222224"/>
    <n v="0.14398422090729784"/>
    <n v="-0.22666666666666666"/>
    <n v="-0.24380704041720991"/>
    <n v="3345.05"/>
    <n v="6000"/>
    <n v="0.55750833333333338"/>
    <n v="6.0237717908082467E-2"/>
    <n v="-0.14163459071080314"/>
    <n v="-0.16499001497753366"/>
    <n v="2099.0299999999997"/>
    <n v="4200"/>
    <n v="0.49976904761904756"/>
    <n v="14"/>
  </r>
  <r>
    <n v="9"/>
    <x v="8"/>
    <x v="1"/>
    <n v="19"/>
    <n v="23"/>
    <n v="19"/>
    <n v="19"/>
    <n v="20"/>
    <n v="19"/>
    <n v="608.23"/>
    <n v="1500"/>
    <n v="0.40548666666666666"/>
    <n v="425"/>
    <n v="1500"/>
    <n v="0.28333333333333333"/>
    <n v="1202.92"/>
    <n v="1500"/>
    <n v="80.19"/>
    <n v="1042.3699999999999"/>
    <n v="1500"/>
    <n v="0.69491333333333327"/>
    <n v="3278.52"/>
    <n v="6000"/>
    <n v="0.54642000000000002"/>
    <n v="1033.23"/>
    <n v="3000"/>
    <n v="0.34440999999999999"/>
    <n v="19"/>
    <n v="1418.36"/>
    <n v="2400"/>
    <n v="0.47229233402372184"/>
    <n v="0.5909833333333333"/>
    <n v="1009.78"/>
    <n v="1800"/>
    <n v="0.33624140066730157"/>
    <n v="0.56098888888888887"/>
    <n v="575"/>
    <n v="1800"/>
    <n v="0.19146626530897662"/>
    <n v="0.31944444444444442"/>
    <n v="3003.14"/>
    <n v="6000"/>
    <n v="0.50052333333333332"/>
    <n v="1993.36"/>
    <n v="4200"/>
    <n v="0.47460952380952376"/>
    <n v="20"/>
    <n v="1418.36"/>
    <n v="2400"/>
    <n v="0.47229233402372184"/>
    <n v="0.5909833333333333"/>
    <n v="-5.6314038589487761E-2"/>
    <n v="-0.21637569060773487"/>
    <n v="-0.24434736281299951"/>
    <n v="1009.78"/>
    <n v="1800"/>
    <n v="0.33624140066730157"/>
    <n v="0.56098888888888887"/>
    <n v="-0.1177107907383137"/>
    <n v="-0.2503489235337788"/>
    <n v="-0.27091696750902527"/>
    <n v="575"/>
    <n v="1800"/>
    <n v="0.19146626530897662"/>
    <n v="0.31944444444444442"/>
    <n v="0.13412228796844181"/>
    <n v="-0.23333333333333334"/>
    <n v="-0.2503259452411995"/>
    <n v="3003.14"/>
    <n v="6000"/>
    <n v="0.50052333333333332"/>
    <n v="-4.8133122028526189E-2"/>
    <n v="-0.22937131126507573"/>
    <n v="-0.25033949076385426"/>
    <n v="1993.36"/>
    <n v="4200"/>
    <n v="0.47460952380952376"/>
    <n v="20"/>
  </r>
  <r>
    <n v="10"/>
    <x v="9"/>
    <x v="1"/>
    <n v="34"/>
    <n v="28"/>
    <n v="34"/>
    <n v="29"/>
    <n v="29"/>
    <n v="34"/>
    <n v="510.02"/>
    <n v="1500"/>
    <n v="0.34001333333333333"/>
    <n v="320"/>
    <n v="1500"/>
    <n v="0.21333333333333335"/>
    <n v="718.56"/>
    <n v="1500"/>
    <n v="47.9"/>
    <n v="1001.96"/>
    <n v="1500"/>
    <n v="0.66797333333333331"/>
    <n v="2550.5300000000002"/>
    <n v="6000"/>
    <n v="0.42508833333333335"/>
    <n v="830.02"/>
    <n v="3000"/>
    <n v="0.27667333333333333"/>
    <n v="29"/>
    <n v="1233.6600000000001"/>
    <n v="2400"/>
    <n v="0.45984389327488651"/>
    <n v="0.51402500000000007"/>
    <n v="969.12"/>
    <n v="1800"/>
    <n v="0.36123722407353565"/>
    <n v="0.53839999999999999"/>
    <n v="480"/>
    <n v="1800"/>
    <n v="0.17891888265157782"/>
    <n v="0.26666666666666666"/>
    <n v="2682.78"/>
    <n v="6000"/>
    <n v="0.44713000000000003"/>
    <n v="1713.66"/>
    <n v="4200"/>
    <n v="0.40801428571428572"/>
    <n v="29"/>
    <n v="1233.6600000000001"/>
    <n v="2400"/>
    <n v="0.45984389327488651"/>
    <n v="0.51402500000000007"/>
    <n v="-0.17920159680638717"/>
    <n v="-0.3184198895027624"/>
    <n v="-0.34274906766116137"/>
    <n v="969.12"/>
    <n v="1800"/>
    <n v="0.36123722407353565"/>
    <n v="0.53839999999999999"/>
    <n v="-0.15323722149410221"/>
    <n v="-0.28053452115812916"/>
    <n v="-0.30027436823104692"/>
    <n v="480"/>
    <n v="1800"/>
    <n v="0.17891888265157782"/>
    <n v="0.26666666666666666"/>
    <n v="-5.3254437869822487E-2"/>
    <n v="-0.36"/>
    <n v="-0.37418513689700128"/>
    <n v="2682.78"/>
    <n v="6000"/>
    <n v="0.44713000000000003"/>
    <n v="-0.1496735340729001"/>
    <n v="-0.31157813702848342"/>
    <n v="-0.33030953569645527"/>
    <n v="1713.66"/>
    <n v="4200"/>
    <n v="0.40801428571428572"/>
    <n v="29"/>
  </r>
  <r>
    <n v="11"/>
    <x v="10"/>
    <x v="1"/>
    <n v="29"/>
    <n v="30"/>
    <n v="29"/>
    <n v="32"/>
    <n v="32"/>
    <n v="29"/>
    <n v="434.25"/>
    <n v="1500"/>
    <n v="0.28949999999999998"/>
    <n v="294.12"/>
    <n v="1500"/>
    <n v="0.19608"/>
    <n v="1061.8599999999999"/>
    <n v="1500"/>
    <n v="70.790000000000006"/>
    <n v="1071.98"/>
    <n v="1500"/>
    <n v="0.71465333333333336"/>
    <n v="2862.21"/>
    <n v="6000"/>
    <n v="0.47703499999999999"/>
    <n v="728.37"/>
    <n v="3000"/>
    <n v="0.24279000000000001"/>
    <n v="32"/>
    <n v="1217.99"/>
    <n v="2400"/>
    <n v="0.46372767007294824"/>
    <n v="0.50749583333333337"/>
    <n v="1008.53"/>
    <n v="1800"/>
    <n v="0.38397956231058589"/>
    <n v="0.56029444444444443"/>
    <n v="400"/>
    <n v="1800"/>
    <n v="0.1522927676164659"/>
    <n v="0.22222222222222221"/>
    <n v="2626.52"/>
    <n v="6000"/>
    <n v="0.43775333333333333"/>
    <n v="1617.99"/>
    <n v="4200"/>
    <n v="0.38523571428571429"/>
    <n v="32"/>
    <n v="1217.99"/>
    <n v="2400"/>
    <n v="0.46372767007294824"/>
    <n v="0.50749583333333337"/>
    <n v="-0.18962741184298071"/>
    <n v="-0.32707734806629835"/>
    <n v="-0.3510974960042621"/>
    <n v="1008.53"/>
    <n v="1800"/>
    <n v="0.38397956231058589"/>
    <n v="0.56029444444444443"/>
    <n v="-0.11880297072957625"/>
    <n v="-0.25127691165553084"/>
    <n v="-0.27181949458483756"/>
    <n v="400"/>
    <n v="1800"/>
    <n v="0.1522927676164659"/>
    <n v="0.22222222222222221"/>
    <n v="-0.21104536489151873"/>
    <n v="-0.46666666666666667"/>
    <n v="-0.4784876140808344"/>
    <n v="2626.52"/>
    <n v="6000"/>
    <n v="0.43775333333333333"/>
    <n v="-0.16750554675118859"/>
    <n v="-0.32601488324352068"/>
    <n v="-0.34435346979530707"/>
    <n v="1617.99"/>
    <n v="4200"/>
    <n v="0.38523571428571429"/>
    <n v="32"/>
  </r>
  <r>
    <n v="12"/>
    <x v="11"/>
    <x v="1"/>
    <n v="33"/>
    <n v="29"/>
    <n v="33"/>
    <n v="33"/>
    <n v="33"/>
    <n v="33"/>
    <n v="512.72"/>
    <n v="1500"/>
    <n v="0.34181333333333336"/>
    <n v="210"/>
    <n v="1500"/>
    <n v="0.14000000000000001"/>
    <n v="864.28"/>
    <n v="1500"/>
    <n v="57.62"/>
    <n v="1029.1500000000001"/>
    <n v="1500"/>
    <n v="0.68610000000000004"/>
    <n v="2616.14"/>
    <n v="6000"/>
    <n v="0.43602333333333332"/>
    <n v="722.72"/>
    <n v="3000"/>
    <n v="0.24090666666666669"/>
    <n v="33"/>
    <n v="1254.93"/>
    <n v="2400"/>
    <n v="0.47548375118877573"/>
    <n v="0.52288750000000006"/>
    <n v="1094.3399999999999"/>
    <n v="1800"/>
    <n v="0.41463738079090051"/>
    <n v="0.60796666666666666"/>
    <n v="290"/>
    <n v="1800"/>
    <n v="0.1098788680203238"/>
    <n v="0.16111111111111112"/>
    <n v="2639.27"/>
    <n v="6000"/>
    <n v="0.43987833333333332"/>
    <n v="1544.93"/>
    <n v="4200"/>
    <n v="0.36784047619047622"/>
    <n v="33"/>
    <n v="1254.93"/>
    <n v="2400"/>
    <n v="0.47548375118877573"/>
    <n v="0.52288750000000006"/>
    <n v="-0.16504990019960075"/>
    <n v="-0.30666850828729281"/>
    <n v="-0.33141715503462971"/>
    <n v="1094.3399999999999"/>
    <n v="1800"/>
    <n v="0.41463738079090051"/>
    <n v="0.60796666666666666"/>
    <n v="-4.3826998689384083E-2"/>
    <n v="-0.18757238307349672"/>
    <n v="-0.20986281588447658"/>
    <n v="290"/>
    <n v="1800"/>
    <n v="0.1098788680203238"/>
    <n v="0.16111111111111112"/>
    <n v="-0.42800788954635111"/>
    <n v="-0.61333333333333329"/>
    <n v="-0.62190352020860495"/>
    <n v="2639.27"/>
    <n v="6000"/>
    <n v="0.43987833333333332"/>
    <n v="-0.16346434231378765"/>
    <n v="-0.32274313574544522"/>
    <n v="-0.34117074388417373"/>
    <n v="1544.93"/>
    <n v="4200"/>
    <n v="0.36784047619047622"/>
    <n v="33"/>
  </r>
  <r>
    <n v="13"/>
    <x v="12"/>
    <x v="1"/>
    <n v="18"/>
    <n v="10"/>
    <n v="18"/>
    <n v="18"/>
    <n v="12"/>
    <n v="18"/>
    <n v="705.97"/>
    <n v="1500"/>
    <n v="0.47064666666666666"/>
    <n v="377.78"/>
    <n v="1500"/>
    <n v="0.25185333333333332"/>
    <n v="1063.49"/>
    <n v="1500"/>
    <n v="70.900000000000006"/>
    <n v="1145.51"/>
    <n v="1500"/>
    <n v="0.76367333333333332"/>
    <n v="3292.75"/>
    <n v="6000"/>
    <n v="0.54879166666666668"/>
    <n v="1083.75"/>
    <n v="3000"/>
    <n v="0.36125000000000002"/>
    <n v="18"/>
    <n v="1479.47"/>
    <n v="2400"/>
    <n v="0.44033286804032279"/>
    <n v="0.61644583333333336"/>
    <n v="1224.8599999999999"/>
    <n v="1800"/>
    <n v="0.36455360145719057"/>
    <n v="0.68047777777777774"/>
    <n v="655.55"/>
    <n v="1800"/>
    <n v="0.19511055421457249"/>
    <n v="0.36419444444444443"/>
    <n v="3359.89"/>
    <n v="6000"/>
    <n v="0.5599816666666666"/>
    <n v="2135.02"/>
    <n v="4200"/>
    <n v="0.50833809523809526"/>
    <n v="12"/>
    <n v="1479.47"/>
    <n v="2400"/>
    <n v="0.44033286804032279"/>
    <n v="0.61644583333333336"/>
    <n v="-1.5655355954757134E-2"/>
    <n v="-0.18261325966850828"/>
    <n v="-0.2117900905700586"/>
    <n v="1224.8599999999999"/>
    <n v="1800"/>
    <n v="0.36455360145719057"/>
    <n v="0.68047777777777774"/>
    <n v="7.021406727828737E-2"/>
    <n v="-9.0675575352635554E-2"/>
    <n v="-0.11562454873646216"/>
    <n v="655.55"/>
    <n v="1800"/>
    <n v="0.19511055421457249"/>
    <n v="0.36419444444444443"/>
    <n v="0.29299802761341215"/>
    <n v="-0.1259333333333334"/>
    <n v="-0.14530638852672756"/>
    <n v="3359.89"/>
    <n v="6000"/>
    <n v="0.5599816666666666"/>
    <n v="6.4941362916006301E-2"/>
    <n v="-0.1378265332306903"/>
    <n v="-0.16128557164253624"/>
    <n v="2135.02"/>
    <n v="4200"/>
    <n v="0.50833809523809526"/>
    <n v="12"/>
  </r>
  <r>
    <n v="14"/>
    <x v="13"/>
    <x v="2"/>
    <n v="20"/>
    <n v="14"/>
    <n v="20"/>
    <n v="11"/>
    <n v="21"/>
    <n v="20"/>
    <n v="938.88"/>
    <n v="1500"/>
    <n v="0.62592000000000003"/>
    <n v="300"/>
    <n v="1500"/>
    <n v="0.2"/>
    <n v="907"/>
    <n v="1500"/>
    <n v="60.47"/>
    <n v="960.51"/>
    <n v="1500"/>
    <n v="0.64034000000000002"/>
    <n v="3106.39"/>
    <n v="6000"/>
    <n v="0.51773166666666659"/>
    <n v="1238.8800000000001"/>
    <n v="3000"/>
    <n v="0.41296000000000005"/>
    <n v="11"/>
    <n v="1692.34"/>
    <n v="2400"/>
    <n v="0.51776792625431001"/>
    <n v="0.70514166666666667"/>
    <n v="1276.19"/>
    <n v="1800"/>
    <n v="0.39044769361150117"/>
    <n v="0.70899444444444448"/>
    <n v="300"/>
    <n v="1800"/>
    <n v="9.1784380134188756E-2"/>
    <n v="0.16666666666666666"/>
    <n v="3268.53"/>
    <n v="6000"/>
    <n v="0.54475499999999999"/>
    <n v="1992.34"/>
    <n v="4200"/>
    <n v="0.47436666666666666"/>
    <n v="21"/>
    <n v="1692.34"/>
    <n v="2400"/>
    <n v="0.51776792625431001"/>
    <n v="0.70514166666666667"/>
    <n v="0.12597471723220222"/>
    <n v="-6.5005524861878494E-2"/>
    <n v="-9.8380394246137495E-2"/>
    <n v="1276.19"/>
    <n v="1800"/>
    <n v="0.39044769361150117"/>
    <n v="0.70899444444444448"/>
    <n v="0.11506334643949327"/>
    <n v="-5.2568671121009609E-2"/>
    <n v="-7.8563176895306813E-2"/>
    <n v="300"/>
    <n v="1800"/>
    <n v="9.1784380134188756E-2"/>
    <n v="0.16666666666666666"/>
    <n v="-0.40828402366863903"/>
    <n v="-0.6"/>
    <n v="-0.60886571056062577"/>
    <n v="3268.53"/>
    <n v="6000"/>
    <n v="0.54475499999999999"/>
    <n v="3.598415213946124E-2"/>
    <n v="-0.16127020785219395"/>
    <n v="-0.18409136295556661"/>
    <n v="1992.34"/>
    <n v="4200"/>
    <n v="0.47436666666666666"/>
    <n v="21"/>
  </r>
  <r>
    <n v="15"/>
    <x v="14"/>
    <x v="2"/>
    <n v="26"/>
    <n v="35"/>
    <n v="26"/>
    <n v="25"/>
    <n v="35"/>
    <n v="26"/>
    <n v="589.20000000000005"/>
    <n v="1500"/>
    <n v="0.39280000000000004"/>
    <n v="342.86"/>
    <n v="1500"/>
    <n v="0.22857333333333335"/>
    <n v="935.6"/>
    <n v="1500"/>
    <n v="62.37"/>
    <n v="1067.49"/>
    <n v="1500"/>
    <n v="0.71165999999999996"/>
    <n v="2935.15"/>
    <n v="6000"/>
    <n v="0.48919166666666669"/>
    <n v="932.06000000000006"/>
    <n v="3000"/>
    <n v="0.31068666666666667"/>
    <n v="25"/>
    <n v="1226.17"/>
    <n v="2400"/>
    <n v="0.49078013616660204"/>
    <n v="0.51090416666666671"/>
    <n v="1022.24"/>
    <n v="1800"/>
    <n v="0.40915622335805574"/>
    <n v="0.56791111111111114"/>
    <n v="250"/>
    <n v="1800"/>
    <n v="0.10006364047534233"/>
    <n v="0.1388888888888889"/>
    <n v="2498.41"/>
    <n v="6000"/>
    <n v="0.41640166666666667"/>
    <n v="1476.17"/>
    <n v="4200"/>
    <n v="0.35146904761904763"/>
    <n v="35"/>
    <n v="1226.17"/>
    <n v="2400"/>
    <n v="0.49078013616660204"/>
    <n v="0.51090416666666671"/>
    <n v="-0.18418496340652024"/>
    <n v="-0.3225580110497237"/>
    <n v="-0.34673947789025034"/>
    <n v="1022.24"/>
    <n v="1800"/>
    <n v="0.40915622335805574"/>
    <n v="0.56791111111111114"/>
    <n v="-0.10682394058540846"/>
    <n v="-0.24109873793615441"/>
    <n v="-0.26192057761732851"/>
    <n v="250"/>
    <n v="1800"/>
    <n v="0.10006364047534233"/>
    <n v="0.1388888888888889"/>
    <n v="-0.50690335305719925"/>
    <n v="-0.66666666666666663"/>
    <n v="-0.67405475880052146"/>
    <n v="2498.41"/>
    <n v="6000"/>
    <n v="0.41640166666666667"/>
    <n v="-0.20811093502377184"/>
    <n v="-0.35888888888888892"/>
    <n v="-0.37633300049925117"/>
    <n v="1476.17"/>
    <n v="4200"/>
    <n v="0.35146904761904763"/>
    <n v="35"/>
  </r>
  <r>
    <n v="16"/>
    <x v="15"/>
    <x v="2"/>
    <n v="6"/>
    <n v="8"/>
    <n v="6"/>
    <n v="10"/>
    <n v="8"/>
    <n v="6"/>
    <n v="806.4"/>
    <n v="1500"/>
    <n v="0.53759999999999997"/>
    <n v="476.47"/>
    <n v="1500"/>
    <n v="0.31764666666666669"/>
    <n v="1314.39"/>
    <n v="1500"/>
    <n v="87.63"/>
    <n v="1181.1199999999999"/>
    <n v="1500"/>
    <n v="0.7874133333333333"/>
    <n v="3778.39"/>
    <n v="6000"/>
    <n v="0.62973166666666669"/>
    <n v="1282.8699999999999"/>
    <n v="3000"/>
    <n v="0.4276233333333333"/>
    <n v="10"/>
    <n v="1650.92"/>
    <n v="2400"/>
    <n v="0.46969856466136539"/>
    <n v="0.6878833333333334"/>
    <n v="1252.1600000000001"/>
    <n v="1800"/>
    <n v="0.35624848855569941"/>
    <n v="0.69564444444444451"/>
    <n v="611.76"/>
    <n v="1800"/>
    <n v="0.17405010171131058"/>
    <n v="0.33986666666666665"/>
    <n v="3514.85"/>
    <n v="6000"/>
    <n v="0.58580833333333326"/>
    <n v="2262.6800000000003"/>
    <n v="4200"/>
    <n v="0.5387333333333334"/>
    <n v="8"/>
    <n v="1650.92"/>
    <n v="2400"/>
    <n v="0.46969856466136539"/>
    <n v="0.6878833333333334"/>
    <n v="9.841650033266805E-2"/>
    <n v="-8.7889502762430904E-2"/>
    <n v="-0.12044752264251461"/>
    <n v="1252.1600000000001"/>
    <n v="1800"/>
    <n v="0.35624848855569941"/>
    <n v="0.69564444444444451"/>
    <n v="9.406727828746185E-2"/>
    <n v="-7.0408314773570832E-2"/>
    <n v="-9.591335740072196E-2"/>
    <n v="611.76"/>
    <n v="1800"/>
    <n v="0.17405010171131058"/>
    <n v="0.33986666666666665"/>
    <n v="0.20662721893491123"/>
    <n v="-0.18432000000000001"/>
    <n v="-0.20239895697522817"/>
    <n v="3514.85"/>
    <n v="6000"/>
    <n v="0.58580833333333326"/>
    <n v="0.11405705229793975"/>
    <n v="-9.8062612265845547E-2"/>
    <n v="-0.1226035946080879"/>
    <n v="2262.6800000000003"/>
    <n v="4200"/>
    <n v="0.5387333333333334"/>
    <n v="8"/>
  </r>
  <r>
    <n v="17"/>
    <x v="16"/>
    <x v="2"/>
    <n v="8"/>
    <n v="21"/>
    <n v="8"/>
    <n v="7"/>
    <n v="22"/>
    <n v="8"/>
    <n v="819.37"/>
    <n v="1500"/>
    <n v="0.54624666666666666"/>
    <n v="544.44000000000005"/>
    <n v="1500"/>
    <n v="0.36296000000000006"/>
    <n v="1214"/>
    <n v="1500"/>
    <n v="80.930000000000007"/>
    <n v="1172.2"/>
    <n v="1500"/>
    <n v="0.78146666666666664"/>
    <n v="3750.02"/>
    <n v="6000"/>
    <n v="0.62500333333333336"/>
    <n v="1363.81"/>
    <n v="3000"/>
    <n v="0.4546033333333333"/>
    <n v="7"/>
    <n v="1546.85"/>
    <n v="2400"/>
    <n v="0.4917753954931583"/>
    <n v="0.64452083333333332"/>
    <n v="1165.25"/>
    <n v="1800"/>
    <n v="0.37045691540770131"/>
    <n v="0.64736111111111116"/>
    <n v="433.33"/>
    <n v="1800"/>
    <n v="0.13776450989368735"/>
    <n v="0.24073888888888889"/>
    <n v="3145.44"/>
    <n v="6000"/>
    <n v="0.52424000000000004"/>
    <n v="1980.1799999999998"/>
    <n v="4200"/>
    <n v="0.47147142857142854"/>
    <n v="22"/>
    <n v="1546.85"/>
    <n v="2400"/>
    <n v="0.4917753954931583"/>
    <n v="0.64452083333333332"/>
    <n v="2.9174983366600071E-2"/>
    <n v="-0.14538674033149177"/>
    <n v="-0.17589238145977629"/>
    <n v="1165.25"/>
    <n v="1800"/>
    <n v="0.37045691540770131"/>
    <n v="0.64736111111111116"/>
    <n v="1.8130187854958499E-2"/>
    <n v="-0.13492947290274684"/>
    <n v="-0.15866425992779784"/>
    <n v="433.33"/>
    <n v="1800"/>
    <n v="0.13776450989368735"/>
    <n v="0.24073888888888889"/>
    <n v="-0.14530571992110458"/>
    <n v="-0.42222666666666669"/>
    <n v="-0.43503259452411996"/>
    <n v="3145.44"/>
    <n v="6000"/>
    <n v="0.52424000000000004"/>
    <n v="-3.0301109350237545E-3"/>
    <n v="-0.19285604311008467"/>
    <n v="-0.21481777333999"/>
    <n v="1980.1799999999998"/>
    <n v="4200"/>
    <n v="0.47147142857142854"/>
    <n v="22"/>
  </r>
  <r>
    <n v="18"/>
    <x v="17"/>
    <x v="2"/>
    <n v="27"/>
    <n v="19"/>
    <n v="27"/>
    <n v="15"/>
    <n v="19"/>
    <n v="27"/>
    <n v="710"/>
    <n v="1500"/>
    <n v="0.47333333333333333"/>
    <n v="450"/>
    <n v="1500"/>
    <n v="0.3"/>
    <n v="801.23"/>
    <n v="1500"/>
    <n v="53.42"/>
    <n v="972.32"/>
    <n v="1500"/>
    <n v="0.64821333333333342"/>
    <n v="2933.55"/>
    <n v="6000"/>
    <n v="0.48892500000000005"/>
    <n v="1160"/>
    <n v="3000"/>
    <n v="0.38666666666666666"/>
    <n v="15"/>
    <n v="1557.08"/>
    <n v="2400"/>
    <n v="0.49070636656434952"/>
    <n v="0.64878333333333327"/>
    <n v="1166.06"/>
    <n v="1800"/>
    <n v="0.36747827073498174"/>
    <n v="0.64781111111111112"/>
    <n v="450"/>
    <n v="1800"/>
    <n v="0.14181536270066875"/>
    <n v="0.25"/>
    <n v="3173.14"/>
    <n v="6000"/>
    <n v="0.52885666666666664"/>
    <n v="2007.08"/>
    <n v="4200"/>
    <n v="0.47787619047619045"/>
    <n v="19"/>
    <n v="1557.08"/>
    <n v="2400"/>
    <n v="0.49070636656434952"/>
    <n v="0.64878333333333327"/>
    <n v="3.5981370592148988E-2"/>
    <n v="-0.13973480662983429"/>
    <n v="-0.17044219499200855"/>
    <n v="1166.06"/>
    <n v="1800"/>
    <n v="0.36747827073498174"/>
    <n v="0.64781111111111112"/>
    <n v="1.8837920489296587E-2"/>
    <n v="-0.13432813659985157"/>
    <n v="-0.15807942238267153"/>
    <n v="450"/>
    <n v="1800"/>
    <n v="0.14181536270066875"/>
    <n v="0.25"/>
    <n v="-0.11242603550295859"/>
    <n v="-0.4"/>
    <n v="-0.41329856584093871"/>
    <n v="3173.14"/>
    <n v="6000"/>
    <n v="0.52885666666666664"/>
    <n v="5.749603803486489E-3"/>
    <n v="-0.18574801129073651"/>
    <n v="-0.20790314528207693"/>
    <n v="2007.08"/>
    <n v="4200"/>
    <n v="0.47787619047619045"/>
    <n v="19"/>
  </r>
  <r>
    <n v="19"/>
    <x v="18"/>
    <x v="2"/>
    <n v="3"/>
    <n v="2"/>
    <n v="3"/>
    <n v="3"/>
    <n v="2"/>
    <n v="3"/>
    <n v="902.05"/>
    <n v="1500"/>
    <n v="0.6013666666666666"/>
    <n v="800"/>
    <n v="1500"/>
    <n v="0.53333333333333333"/>
    <n v="1090.19"/>
    <n v="1500"/>
    <n v="72.680000000000007"/>
    <n v="1215.75"/>
    <n v="1500"/>
    <n v="0.8105"/>
    <n v="4007.99"/>
    <n v="6000"/>
    <n v="0.66799833333333325"/>
    <n v="1702.05"/>
    <n v="3000"/>
    <n v="0.56735000000000002"/>
    <n v="3"/>
    <n v="1798.26"/>
    <n v="2400"/>
    <n v="0.45848365326514012"/>
    <n v="0.74927500000000002"/>
    <n v="1357.26"/>
    <n v="1800"/>
    <n v="0.34604646893699692"/>
    <n v="0.75403333333333333"/>
    <n v="766.66"/>
    <n v="1800"/>
    <n v="0.1954673282018464"/>
    <n v="0.4259222222222222"/>
    <n v="3922.19"/>
    <n v="6000"/>
    <n v="0.65369833333333338"/>
    <n v="2564.92"/>
    <n v="4200"/>
    <n v="0.61069523809523807"/>
    <n v="2"/>
    <n v="1798.26"/>
    <n v="2400"/>
    <n v="0.45848365326514012"/>
    <n v="0.74927500000000002"/>
    <n v="0.19644710578842314"/>
    <n v="-6.4861878453038721E-3"/>
    <n v="-4.1949920085242412E-2"/>
    <n v="1357.26"/>
    <n v="1800"/>
    <n v="0.34604646893699692"/>
    <n v="0.75403333333333333"/>
    <n v="0.18589777195281781"/>
    <n v="7.6169265033407506E-3"/>
    <n v="-2.0028880866425999E-2"/>
    <n v="766.66"/>
    <n v="1800"/>
    <n v="0.1954673282018464"/>
    <n v="0.4259222222222222"/>
    <n v="0.51214990138067051"/>
    <n v="2.221333333333329E-2"/>
    <n v="-4.4328552803133222E-4"/>
    <n v="3922.19"/>
    <n v="6000"/>
    <n v="0.65369833333333338"/>
    <n v="0.24316640253565772"/>
    <n v="6.4639466256094574E-3"/>
    <n v="-2.0921118322516211E-2"/>
    <n v="2564.92"/>
    <n v="4200"/>
    <n v="0.61069523809523807"/>
    <n v="2"/>
  </r>
  <r>
    <n v="20"/>
    <x v="19"/>
    <x v="3"/>
    <n v="30"/>
    <n v="31"/>
    <n v="30"/>
    <n v="34"/>
    <n v="31"/>
    <n v="30"/>
    <n v="441.32"/>
    <n v="1500"/>
    <n v="0.29421333333333333"/>
    <n v="257.14"/>
    <n v="1500"/>
    <n v="0.17142666666666664"/>
    <n v="1124.72"/>
    <n v="1500"/>
    <n v="74.98"/>
    <n v="977.53"/>
    <n v="1500"/>
    <n v="0.65168666666666664"/>
    <n v="2800.72"/>
    <n v="6000"/>
    <n v="0.46678666666666663"/>
    <n v="698.46"/>
    <n v="3000"/>
    <n v="0.23282"/>
    <n v="34"/>
    <n v="1237.1199999999999"/>
    <n v="2400"/>
    <n v="0.47206609047373738"/>
    <n v="0.51546666666666663"/>
    <n v="997.81"/>
    <n v="1800"/>
    <n v="0.38074905080800564"/>
    <n v="0.55433888888888883"/>
    <n v="385.71"/>
    <n v="1800"/>
    <n v="0.14718104287104344"/>
    <n v="0.21428333333333333"/>
    <n v="2620.65"/>
    <n v="6000"/>
    <n v="0.43677500000000002"/>
    <n v="1622.83"/>
    <n v="4200"/>
    <n v="0.3863880952380952"/>
    <n v="31"/>
    <n v="1237.1199999999999"/>
    <n v="2400"/>
    <n v="0.47206609047373738"/>
    <n v="0.51546666666666663"/>
    <n v="-0.17689953426480379"/>
    <n v="-0.31650828729281771"/>
    <n v="-0.34090570058604164"/>
    <n v="997.81"/>
    <n v="1800"/>
    <n v="0.38074905080800564"/>
    <n v="0.55433888888888883"/>
    <n v="-0.128169506334644"/>
    <n v="-0.25923533778767638"/>
    <n v="-0.27955956678700367"/>
    <n v="385.71"/>
    <n v="1800"/>
    <n v="0.14718104287104344"/>
    <n v="0.21428333333333333"/>
    <n v="-0.23923076923076927"/>
    <n v="-0.48572000000000004"/>
    <n v="-0.49711864406779666"/>
    <n v="2620.65"/>
    <n v="6000"/>
    <n v="0.43677500000000002"/>
    <n v="-0.16936608557844687"/>
    <n v="-0.3275211701308699"/>
    <n v="-0.34581877184223664"/>
    <n v="1622.83"/>
    <n v="4200"/>
    <n v="0.3863880952380952"/>
    <n v="31"/>
  </r>
  <r>
    <n v="21"/>
    <x v="20"/>
    <x v="3"/>
    <n v="9"/>
    <n v="11"/>
    <n v="9"/>
    <n v="8"/>
    <n v="10"/>
    <n v="9"/>
    <n v="818.56"/>
    <n v="1500"/>
    <n v="0.54570666666666667"/>
    <n v="525"/>
    <n v="1500"/>
    <n v="0.35"/>
    <n v="1220.19"/>
    <n v="1500"/>
    <n v="81.349999999999994"/>
    <n v="1182.8800000000001"/>
    <n v="1500"/>
    <n v="0.78858666666666677"/>
    <n v="3746.63"/>
    <n v="6000"/>
    <n v="0.62443833333333332"/>
    <n v="1343.56"/>
    <n v="3000"/>
    <n v="0.44785333333333333"/>
    <n v="8"/>
    <n v="1579.01"/>
    <n v="2400"/>
    <n v="0.47080238649679329"/>
    <n v="0.65792083333333329"/>
    <n v="1137.3599999999999"/>
    <n v="1800"/>
    <n v="0.33911868975243525"/>
    <n v="0.63186666666666658"/>
    <n v="637.5"/>
    <n v="1800"/>
    <n v="0.19007892375077151"/>
    <n v="0.35416666666666669"/>
    <n v="3353.87"/>
    <n v="6000"/>
    <n v="0.55897833333333335"/>
    <n v="2216.5100000000002"/>
    <n v="4200"/>
    <n v="0.52774047619047626"/>
    <n v="10"/>
    <n v="1579.01"/>
    <n v="2400"/>
    <n v="0.47080238649679329"/>
    <n v="0.65792083333333329"/>
    <n v="5.0572188955422481E-2"/>
    <n v="-0.12761878453038675"/>
    <n v="-0.15875865743207246"/>
    <n v="1137.3599999999999"/>
    <n v="1800"/>
    <n v="0.33911868975243525"/>
    <n v="0.63186666666666658"/>
    <n v="-6.2385321100918304E-3"/>
    <n v="-0.15563474387527848"/>
    <n v="-0.17880144404332138"/>
    <n v="637.5"/>
    <n v="1800"/>
    <n v="0.19007892375077151"/>
    <n v="0.35416666666666669"/>
    <n v="0.25739644970414199"/>
    <n v="-0.15"/>
    <n v="-0.16883963494132986"/>
    <n v="3353.87"/>
    <n v="6000"/>
    <n v="0.55897833333333335"/>
    <n v="6.3033280507131501E-2"/>
    <n v="-0.13937131126507574"/>
    <n v="-0.16278831752371445"/>
    <n v="2216.5100000000002"/>
    <n v="4200"/>
    <n v="0.52774047619047626"/>
    <n v="10"/>
  </r>
  <r>
    <n v="22"/>
    <x v="21"/>
    <x v="3"/>
    <n v="35"/>
    <n v="32"/>
    <n v="35"/>
    <n v="35"/>
    <n v="28"/>
    <n v="35"/>
    <n v="450.15"/>
    <n v="1500"/>
    <n v="0.30009999999999998"/>
    <n v="225"/>
    <n v="1500"/>
    <n v="0.15"/>
    <n v="888.77"/>
    <n v="1500"/>
    <n v="59.25"/>
    <n v="862.55"/>
    <n v="1500"/>
    <n v="0.57503333333333329"/>
    <n v="2426.46"/>
    <n v="6000"/>
    <n v="0.40440999999999999"/>
    <n v="675.15"/>
    <n v="3000"/>
    <n v="0.22505"/>
    <n v="35"/>
    <n v="1218.45"/>
    <n v="2400"/>
    <n v="0.47422130716868344"/>
    <n v="0.50768750000000007"/>
    <n v="834.25"/>
    <n v="1800"/>
    <n v="0.32469048832982406"/>
    <n v="0.46347222222222223"/>
    <n v="516.66"/>
    <n v="1800"/>
    <n v="0.20108431249683775"/>
    <n v="0.28703333333333331"/>
    <n v="2569.37"/>
    <n v="6000"/>
    <n v="0.42822833333333332"/>
    <n v="1735.1100000000001"/>
    <n v="4200"/>
    <n v="0.41312142857142858"/>
    <n v="28"/>
    <n v="1218.45"/>
    <n v="2400"/>
    <n v="0.47422130716868344"/>
    <n v="0.50768750000000007"/>
    <n v="-0.18932135728542912"/>
    <n v="-0.32682320441988949"/>
    <n v="-0.35085242408098027"/>
    <n v="834.25"/>
    <n v="1800"/>
    <n v="0.32469048832982406"/>
    <n v="0.46347222222222223"/>
    <n v="-0.27107907383136742"/>
    <n v="-0.38066072754268743"/>
    <n v="-0.39765342960288808"/>
    <n v="516.66"/>
    <n v="1800"/>
    <n v="0.20108431249683775"/>
    <n v="0.28703333333333331"/>
    <n v="1.905325443786976E-2"/>
    <n v="-0.31112000000000006"/>
    <n v="-0.32638852672750984"/>
    <n v="2569.37"/>
    <n v="6000"/>
    <n v="0.42822833333333332"/>
    <n v="-0.18561965134706818"/>
    <n v="-0.34068001026430589"/>
    <n v="-0.35861957064403399"/>
    <n v="1735.1100000000001"/>
    <n v="4200"/>
    <n v="0.41312142857142858"/>
    <n v="28"/>
  </r>
  <r>
    <n v="23"/>
    <x v="22"/>
    <x v="3"/>
    <n v="31"/>
    <n v="34"/>
    <n v="31"/>
    <n v="31"/>
    <n v="34"/>
    <n v="31"/>
    <n v="517.15"/>
    <n v="1500"/>
    <n v="0.34476666666666667"/>
    <n v="271.43"/>
    <n v="1500"/>
    <n v="0.18095333333333333"/>
    <n v="1009.72"/>
    <n v="1500"/>
    <n v="67.31"/>
    <n v="893.66"/>
    <n v="1500"/>
    <n v="0.59577333333333327"/>
    <n v="2691.96"/>
    <n v="6000"/>
    <n v="0.44866"/>
    <n v="788.57999999999993"/>
    <n v="3000"/>
    <n v="0.26285999999999998"/>
    <n v="31"/>
    <n v="1207.53"/>
    <n v="2400"/>
    <n v="0.47495673379483949"/>
    <n v="0.50313750000000002"/>
    <n v="1006.29"/>
    <n v="1800"/>
    <n v="0.39580317809943355"/>
    <n v="0.55904999999999994"/>
    <n v="328.57"/>
    <n v="1800"/>
    <n v="0.12923615481434864"/>
    <n v="0.18253888888888889"/>
    <n v="2542.4"/>
    <n v="6000"/>
    <n v="0.42373333333333335"/>
    <n v="1536.1"/>
    <n v="4200"/>
    <n v="0.3657380952380952"/>
    <n v="34"/>
    <n v="1207.53"/>
    <n v="2400"/>
    <n v="0.47495673379483949"/>
    <n v="0.50313750000000002"/>
    <n v="-0.1965868263473054"/>
    <n v="-0.33285635359116023"/>
    <n v="-0.35667021843367075"/>
    <n v="1006.29"/>
    <n v="1800"/>
    <n v="0.39580317809943355"/>
    <n v="0.55904999999999994"/>
    <n v="-0.12076015727391877"/>
    <n v="-0.2529398663697105"/>
    <n v="-0.27343682310469319"/>
    <n v="328.57"/>
    <n v="1800"/>
    <n v="0.12923615481434864"/>
    <n v="0.18253888888888889"/>
    <n v="-0.35193293885601579"/>
    <n v="-0.56190666666666667"/>
    <n v="-0.57161668839634938"/>
    <n v="2542.4"/>
    <n v="6000"/>
    <n v="0.42373333333333335"/>
    <n v="-0.19416798732171153"/>
    <n v="-0.34760071850141133"/>
    <n v="-0.36535197204193709"/>
    <n v="1536.1"/>
    <n v="4200"/>
    <n v="0.3657380952380952"/>
    <n v="34"/>
  </r>
  <r>
    <n v="24"/>
    <x v="23"/>
    <x v="3"/>
    <n v="4"/>
    <n v="6"/>
    <n v="4"/>
    <n v="9"/>
    <n v="4"/>
    <n v="4"/>
    <n v="828.72"/>
    <n v="1500"/>
    <n v="0.55247999999999997"/>
    <n v="490"/>
    <n v="1500"/>
    <n v="0.32666666666666666"/>
    <n v="1232.3"/>
    <n v="1500"/>
    <n v="82.15"/>
    <n v="1237.3699999999999"/>
    <n v="1500"/>
    <n v="0.82491333333333328"/>
    <n v="3788.39"/>
    <n v="6000"/>
    <n v="0.63139833333333328"/>
    <n v="1318.72"/>
    <n v="3000"/>
    <n v="0.43957333333333332"/>
    <n v="9"/>
    <n v="1714.51"/>
    <n v="2400"/>
    <n v="0.47875694256346391"/>
    <n v="0.71437916666666668"/>
    <n v="1161.8900000000001"/>
    <n v="1800"/>
    <n v="0.32444424587495152"/>
    <n v="0.64549444444444448"/>
    <n v="704.76"/>
    <n v="1800"/>
    <n v="0.19679601917808984"/>
    <n v="0.39153333333333334"/>
    <n v="3581.17"/>
    <n v="6000"/>
    <n v="0.59686166666666662"/>
    <n v="2419.27"/>
    <n v="4200"/>
    <n v="0.57601666666666662"/>
    <n v="4"/>
    <n v="1714.51"/>
    <n v="2400"/>
    <n v="0.47875694256346391"/>
    <n v="0.71437916666666668"/>
    <n v="0.14072521623419826"/>
    <n v="-5.2756906077348072E-2"/>
    <n v="-8.6568993074054343E-2"/>
    <n v="1161.8900000000001"/>
    <n v="1800"/>
    <n v="0.32444424587495152"/>
    <n v="0.64549444444444448"/>
    <n v="1.5194408038444823E-2"/>
    <n v="-0.13742390497401627"/>
    <n v="-0.16109025270758115"/>
    <n v="704.76"/>
    <n v="1800"/>
    <n v="0.19679601917808984"/>
    <n v="0.39153333333333334"/>
    <n v="0.39005917159763309"/>
    <n v="-6.0320000000000012E-2"/>
    <n v="-8.1147327249022169E-2"/>
    <n v="3581.17"/>
    <n v="6000"/>
    <n v="0.59686166666666662"/>
    <n v="0.13507765451664028"/>
    <n v="-8.1044393122915045E-2"/>
    <n v="-0.10604842735896154"/>
    <n v="2419.27"/>
    <n v="4200"/>
    <n v="0.57601666666666662"/>
    <n v="4"/>
  </r>
  <r>
    <n v="25"/>
    <x v="24"/>
    <x v="3"/>
    <n v="23"/>
    <n v="18"/>
    <n v="23"/>
    <n v="27"/>
    <n v="18"/>
    <n v="23"/>
    <n v="634.96"/>
    <n v="1500"/>
    <n v="0.42330666666666666"/>
    <n v="290"/>
    <n v="1500"/>
    <n v="0.19333333333333333"/>
    <n v="961.65"/>
    <n v="1500"/>
    <n v="64.11"/>
    <n v="1146.45"/>
    <n v="1500"/>
    <n v="0.76429999999999998"/>
    <n v="3033.07"/>
    <n v="6000"/>
    <n v="0.50551166666666669"/>
    <n v="924.96"/>
    <n v="3000"/>
    <n v="0.30832000000000004"/>
    <n v="27"/>
    <n v="1578.54"/>
    <n v="2400"/>
    <n v="0.49025569672933045"/>
    <n v="0.657725"/>
    <n v="1211.28"/>
    <n v="1800"/>
    <n v="0.37619377420547045"/>
    <n v="0.67293333333333327"/>
    <n v="430"/>
    <n v="1800"/>
    <n v="0.13354742331116862"/>
    <n v="0.2388888888888889"/>
    <n v="3219.83"/>
    <n v="6000"/>
    <n v="0.53663833333333333"/>
    <n v="2008.54"/>
    <n v="4200"/>
    <n v="0.4782238095238095"/>
    <n v="18"/>
    <n v="1578.54"/>
    <n v="2400"/>
    <n v="0.49025569672933045"/>
    <n v="0.657725"/>
    <n v="5.0259481037924131E-2"/>
    <n v="-0.12787845303867407"/>
    <n v="-0.15900905700586043"/>
    <n v="1211.28"/>
    <n v="1800"/>
    <n v="0.37619377420547045"/>
    <n v="0.67293333333333327"/>
    <n v="5.8348623853210983E-2"/>
    <n v="-0.10075723830734969"/>
    <n v="-0.12542960288808666"/>
    <n v="430"/>
    <n v="1800"/>
    <n v="0.13354742331116862"/>
    <n v="0.2388888888888889"/>
    <n v="-0.15187376725838264"/>
    <n v="-0.42666666666666669"/>
    <n v="-0.43937418513689702"/>
    <n v="3219.83"/>
    <n v="6000"/>
    <n v="0.53663833333333333"/>
    <n v="2.0548335974643402E-2"/>
    <n v="-0.17376700025660766"/>
    <n v="-0.1962481278082876"/>
    <n v="2008.54"/>
    <n v="4200"/>
    <n v="0.4782238095238095"/>
    <n v="18"/>
  </r>
  <r>
    <n v="26"/>
    <x v="25"/>
    <x v="4"/>
    <n v="17"/>
    <n v="16"/>
    <n v="17"/>
    <n v="13"/>
    <n v="16"/>
    <n v="17"/>
    <n v="677.83"/>
    <n v="1500"/>
    <n v="0.45188666666666671"/>
    <n v="493.75"/>
    <n v="1500"/>
    <n v="0.32916666666666666"/>
    <n v="1065.29"/>
    <n v="1500"/>
    <n v="71.02"/>
    <n v="1059.83"/>
    <n v="1500"/>
    <n v="0.70655333333333326"/>
    <n v="3296.7"/>
    <n v="6000"/>
    <n v="0.54944999999999999"/>
    <n v="1171.58"/>
    <n v="3000"/>
    <n v="0.39052666666666663"/>
    <n v="13"/>
    <n v="1535.13"/>
    <n v="2400"/>
    <n v="0.47006102620789336"/>
    <n v="0.63963750000000008"/>
    <n v="1199.42"/>
    <n v="1800"/>
    <n v="0.36726570131146641"/>
    <n v="0.66634444444444452"/>
    <n v="531.25"/>
    <n v="1800"/>
    <n v="0.16267021045314944"/>
    <n v="0.2951388888888889"/>
    <n v="3265.81"/>
    <n v="6000"/>
    <n v="0.54430166666666668"/>
    <n v="2066.38"/>
    <n v="4200"/>
    <n v="0.4919952380952381"/>
    <n v="16"/>
    <n v="1535.13"/>
    <n v="2400"/>
    <n v="0.47006102620789336"/>
    <n v="0.63963750000000008"/>
    <n v="2.137724550898211E-2"/>
    <n v="-0.15186187845303861"/>
    <n v="-0.1821363878529568"/>
    <n v="1199.42"/>
    <n v="1800"/>
    <n v="0.36726570131146641"/>
    <n v="0.66634444444444452"/>
    <n v="4.79860200961119E-2"/>
    <n v="-0.10956198960653299"/>
    <n v="-0.13399277978339344"/>
    <n v="531.25"/>
    <n v="1800"/>
    <n v="0.16267021045314944"/>
    <n v="0.2951388888888889"/>
    <n v="4.7830374753451678E-2"/>
    <n v="-0.29166666666666669"/>
    <n v="-0.30736636245110821"/>
    <n v="3265.81"/>
    <n v="6000"/>
    <n v="0.54430166666666668"/>
    <n v="3.512202852614895E-2"/>
    <n v="-0.16196818065178345"/>
    <n v="-0.18477034448327509"/>
    <n v="2066.38"/>
    <n v="4200"/>
    <n v="0.4919952380952381"/>
    <n v="16"/>
  </r>
  <r>
    <n v="27"/>
    <x v="26"/>
    <x v="4"/>
    <n v="7"/>
    <n v="3"/>
    <n v="7"/>
    <n v="4"/>
    <n v="3"/>
    <n v="7"/>
    <n v="834.01"/>
    <n v="1500"/>
    <n v="0.55600666666666665"/>
    <n v="620"/>
    <n v="1500"/>
    <n v="0.41333333333333333"/>
    <n v="1134.1099999999999"/>
    <n v="1500"/>
    <n v="75.61"/>
    <n v="1183.28"/>
    <n v="1500"/>
    <n v="0.7888533333333333"/>
    <n v="3771.4"/>
    <n v="6000"/>
    <n v="0.62856666666666672"/>
    <n v="1454.01"/>
    <n v="3000"/>
    <n v="0.48466999999999999"/>
    <n v="4"/>
    <n v="1727.55"/>
    <n v="2400"/>
    <n v="0.45913973922149165"/>
    <n v="0.71981249999999997"/>
    <n v="1295.03"/>
    <n v="1800"/>
    <n v="0.34418670167810383"/>
    <n v="0.71946111111111111"/>
    <n v="740"/>
    <n v="1800"/>
    <n v="0.19667355910040452"/>
    <n v="0.41111111111111109"/>
    <n v="3762.58"/>
    <n v="6000"/>
    <n v="0.62709666666666664"/>
    <n v="2467.5500000000002"/>
    <n v="4200"/>
    <n v="0.58751190476190485"/>
    <n v="3"/>
    <n v="1727.55"/>
    <n v="2400"/>
    <n v="0.45913973922149165"/>
    <n v="0.71981249999999997"/>
    <n v="0.1494011976047904"/>
    <n v="-4.5552486187845326E-2"/>
    <n v="-7.9621736814065022E-2"/>
    <n v="1295.03"/>
    <n v="1800"/>
    <n v="0.34418670167810383"/>
    <n v="0.71946111111111111"/>
    <n v="0.13152468326780251"/>
    <n v="-3.8582034149962897E-2"/>
    <n v="-6.4960288808664279E-2"/>
    <n v="740"/>
    <n v="1800"/>
    <n v="0.19667355910040452"/>
    <n v="0.41111111111111109"/>
    <n v="0.45956607495069035"/>
    <n v="-1.3333333333333334E-2"/>
    <n v="-3.5202086049543675E-2"/>
    <n v="3762.58"/>
    <n v="6000"/>
    <n v="0.62709666666666664"/>
    <n v="0.1925768621236133"/>
    <n v="-3.4493199897356962E-2"/>
    <n v="-6.076385421867201E-2"/>
    <n v="2467.5500000000002"/>
    <n v="4200"/>
    <n v="0.58751190476190485"/>
    <n v="3"/>
  </r>
  <r>
    <n v="28"/>
    <x v="27"/>
    <x v="4"/>
    <n v="13"/>
    <n v="20"/>
    <n v="13"/>
    <n v="12"/>
    <n v="17"/>
    <n v="13"/>
    <n v="766.54"/>
    <n v="1500"/>
    <n v="0.51102666666666663"/>
    <n v="405.88"/>
    <n v="1500"/>
    <n v="0.27058666666666664"/>
    <n v="1102.8900000000001"/>
    <n v="1500"/>
    <n v="73.53"/>
    <n v="1194.21"/>
    <n v="1500"/>
    <n v="0.79614000000000007"/>
    <n v="3469.53"/>
    <n v="6000"/>
    <n v="0.57825500000000007"/>
    <n v="1172.42"/>
    <n v="3000"/>
    <n v="0.39080666666666669"/>
    <n v="12"/>
    <n v="1478.06"/>
    <n v="2400"/>
    <n v="0.46682753349462131"/>
    <n v="0.61585833333333329"/>
    <n v="1156.56"/>
    <n v="1800"/>
    <n v="0.36528561231515583"/>
    <n v="0.64253333333333329"/>
    <n v="531.57000000000005"/>
    <n v="1800"/>
    <n v="0.16789001257035294"/>
    <n v="0.29531666666666667"/>
    <n v="3166.18"/>
    <n v="6000"/>
    <n v="0.52769666666666659"/>
    <n v="2009.63"/>
    <n v="4200"/>
    <n v="0.47848333333333337"/>
    <n v="17"/>
    <n v="1478.06"/>
    <n v="2400"/>
    <n v="0.46682753349462131"/>
    <n v="0.61585833333333329"/>
    <n v="-1.6593479707252199E-2"/>
    <n v="-0.18339226519337021"/>
    <n v="-0.21254128929142252"/>
    <n v="1156.56"/>
    <n v="1800"/>
    <n v="0.36528561231515583"/>
    <n v="0.64253333333333329"/>
    <n v="1.0537352555701133E-2"/>
    <n v="-0.14138084632516709"/>
    <n v="-0.1649386281588448"/>
    <n v="531.57000000000005"/>
    <n v="1800"/>
    <n v="0.16789001257035294"/>
    <n v="0.29531666666666667"/>
    <n v="4.8461538461538563E-2"/>
    <n v="-0.29123999999999994"/>
    <n v="-0.30694915254237282"/>
    <n v="3166.18"/>
    <n v="6000"/>
    <n v="0.52769666666666659"/>
    <n v="3.5435816164817229E-3"/>
    <n v="-0.18753400051321534"/>
    <n v="-0.20964053919121323"/>
    <n v="2009.63"/>
    <n v="4200"/>
    <n v="0.47848333333333337"/>
    <n v="17"/>
  </r>
  <r>
    <n v="29"/>
    <x v="28"/>
    <x v="4"/>
    <n v="14"/>
    <n v="25"/>
    <n v="14"/>
    <n v="26"/>
    <n v="25"/>
    <n v="14"/>
    <n v="627.20000000000005"/>
    <n v="1500"/>
    <n v="0.41813333333333336"/>
    <n v="300"/>
    <n v="1500"/>
    <n v="0.2"/>
    <n v="1302.49"/>
    <n v="1500"/>
    <n v="86.83"/>
    <n v="1167.1099999999999"/>
    <n v="1500"/>
    <n v="0.77807333333333328"/>
    <n v="3396.79"/>
    <n v="6000"/>
    <n v="0.5661316666666667"/>
    <n v="927.2"/>
    <n v="3000"/>
    <n v="0.30906666666666666"/>
    <n v="26"/>
    <n v="1457.43"/>
    <n v="2400"/>
    <n v="0.5017454350161118"/>
    <n v="0.60726250000000004"/>
    <n v="1087.29"/>
    <n v="1800"/>
    <n v="0.37431835082211024"/>
    <n v="0.60404999999999998"/>
    <n v="360"/>
    <n v="1800"/>
    <n v="0.12393621416177808"/>
    <n v="0.2"/>
    <n v="2904.72"/>
    <n v="6000"/>
    <n v="0.48411999999999994"/>
    <n v="1817.43"/>
    <n v="4200"/>
    <n v="0.43272142857142859"/>
    <n v="25"/>
    <n v="1457.43"/>
    <n v="2400"/>
    <n v="0.5017454350161118"/>
    <n v="0.60726250000000004"/>
    <n v="-3.0319361277445066E-2"/>
    <n v="-0.19479005524861875"/>
    <n v="-0.22353223228556204"/>
    <n v="1087.29"/>
    <n v="1800"/>
    <n v="0.37431835082211024"/>
    <n v="0.60404999999999998"/>
    <n v="-4.9986893840104879E-2"/>
    <n v="-0.19280623608017819"/>
    <n v="-0.21495306859205779"/>
    <n v="360"/>
    <n v="1800"/>
    <n v="0.12393621416177808"/>
    <n v="0.2"/>
    <n v="-0.28994082840236685"/>
    <n v="-0.52"/>
    <n v="-0.53063885267275102"/>
    <n v="2904.72"/>
    <n v="6000"/>
    <n v="0.48411999999999994"/>
    <n v="-7.9328050713153783E-2"/>
    <n v="-0.25462663587374906"/>
    <n v="-0.27490763854218675"/>
    <n v="1817.43"/>
    <n v="4200"/>
    <n v="0.43272142857142859"/>
    <n v="25"/>
  </r>
  <r>
    <n v="30"/>
    <x v="29"/>
    <x v="4"/>
    <n v="16"/>
    <n v="13"/>
    <n v="16"/>
    <n v="17"/>
    <n v="11"/>
    <n v="16"/>
    <n v="706.79"/>
    <n v="1500"/>
    <n v="0.4711933333333333"/>
    <n v="411.76"/>
    <n v="1500"/>
    <n v="0.27450666666666668"/>
    <n v="1093.45"/>
    <n v="1500"/>
    <n v="72.900000000000006"/>
    <n v="1100.21"/>
    <n v="1500"/>
    <n v="0.73347333333333331"/>
    <n v="3312.21"/>
    <n v="6000"/>
    <n v="0.55203500000000005"/>
    <n v="1118.55"/>
    <n v="3000"/>
    <n v="0.37284999999999996"/>
    <n v="17"/>
    <n v="1623.13"/>
    <n v="2400"/>
    <n v="0.49096788244333001"/>
    <n v="0.67630416666666671"/>
    <n v="1135.79"/>
    <n v="1800"/>
    <n v="0.34355622236069183"/>
    <n v="0.63099444444444441"/>
    <n v="547.04999999999995"/>
    <n v="1800"/>
    <n v="0.16547287037429143"/>
    <n v="0.30391666666666667"/>
    <n v="3305.98"/>
    <n v="6000"/>
    <n v="0.55099666666666669"/>
    <n v="2170.1800000000003"/>
    <n v="4200"/>
    <n v="0.51670952380952384"/>
    <n v="11"/>
    <n v="1623.13"/>
    <n v="2400"/>
    <n v="0.49096788244333001"/>
    <n v="0.67630416666666671"/>
    <n v="7.9926813040585562E-2"/>
    <n v="-0.10324309392265188"/>
    <n v="-0.13525306339904097"/>
    <n v="1135.79"/>
    <n v="1800"/>
    <n v="0.34355622236069183"/>
    <n v="0.63099444444444441"/>
    <n v="-7.6103101791175501E-3"/>
    <n v="-0.15680029695619899"/>
    <n v="-0.17993501805054155"/>
    <n v="547.04999999999995"/>
    <n v="1800"/>
    <n v="0.16547287037429143"/>
    <n v="0.30391666666666667"/>
    <n v="7.8994082840236596E-2"/>
    <n v="-0.27060000000000006"/>
    <n v="-0.28676662320730123"/>
    <n v="3305.98"/>
    <n v="6000"/>
    <n v="0.55099666666666669"/>
    <n v="4.7854199683042796E-2"/>
    <n v="-0.15166025147549397"/>
    <n v="-0.17474288567149276"/>
    <n v="2170.1800000000003"/>
    <n v="4200"/>
    <n v="0.51670952380952384"/>
    <n v="11"/>
  </r>
  <r>
    <n v="31"/>
    <x v="30"/>
    <x v="5"/>
    <n v="1"/>
    <n v="5"/>
    <n v="1"/>
    <n v="1"/>
    <n v="6"/>
    <n v="1"/>
    <n v="1113.99"/>
    <n v="1500"/>
    <n v="0.74265999999999999"/>
    <n v="770"/>
    <n v="1500"/>
    <n v="0.51333333333333331"/>
    <n v="1252.55"/>
    <n v="1500"/>
    <n v="83.5"/>
    <n v="1238.93"/>
    <n v="1500"/>
    <n v="0.82595333333333343"/>
    <n v="4375.47"/>
    <n v="6000"/>
    <n v="0.72924500000000003"/>
    <n v="1883.99"/>
    <n v="3000"/>
    <n v="0.62799666666666665"/>
    <n v="1"/>
    <n v="1753.86"/>
    <n v="2400"/>
    <n v="0.48554999709311175"/>
    <n v="0.73077499999999995"/>
    <n v="1298.24"/>
    <n v="1800"/>
    <n v="0.3594131961651223"/>
    <n v="0.72124444444444447"/>
    <n v="560"/>
    <n v="1800"/>
    <n v="0.15503403827679665"/>
    <n v="0.31111111111111112"/>
    <n v="3612.11"/>
    <n v="6000"/>
    <n v="0.60201833333333332"/>
    <n v="2313.8599999999997"/>
    <n v="4200"/>
    <n v="0.55091904761904753"/>
    <n v="6"/>
    <n v="1753.86"/>
    <n v="2400"/>
    <n v="0.48554999709311175"/>
    <n v="0.73077499999999995"/>
    <n v="0.16690618762475043"/>
    <n v="-3.1016574585635413E-2"/>
    <n v="-6.5604688332445441E-2"/>
    <n v="1298.24"/>
    <n v="1800"/>
    <n v="0.3594131961651223"/>
    <n v="0.72124444444444447"/>
    <n v="0.13432940148536479"/>
    <n v="-3.6198960653303629E-2"/>
    <n v="-6.2642599277978328E-2"/>
    <n v="560"/>
    <n v="1800"/>
    <n v="0.15503403827679665"/>
    <n v="0.31111111111111112"/>
    <n v="0.10453648915187377"/>
    <n v="-0.25333333333333335"/>
    <n v="-0.26988265971316816"/>
    <n v="3612.11"/>
    <n v="6000"/>
    <n v="0.60201833333333332"/>
    <n v="0.14488431061806661"/>
    <n v="-7.3104952527585296E-2"/>
    <n v="-9.8325012481278048E-2"/>
    <n v="2313.8599999999997"/>
    <n v="4200"/>
    <n v="0.55091904761904753"/>
    <n v="6"/>
  </r>
  <r>
    <n v="32"/>
    <x v="31"/>
    <x v="5"/>
    <n v="2"/>
    <n v="1"/>
    <n v="2"/>
    <n v="2"/>
    <n v="1"/>
    <n v="2"/>
    <n v="1124.5999999999999"/>
    <n v="1500"/>
    <n v="0.74973333333333325"/>
    <n v="686.67"/>
    <n v="1500"/>
    <n v="0.45777999999999996"/>
    <n v="1188.83"/>
    <n v="1500"/>
    <n v="79.260000000000005"/>
    <n v="1143.5899999999999"/>
    <n v="1500"/>
    <n v="0.76239333333333326"/>
    <n v="4143.6899999999996"/>
    <n v="6000"/>
    <n v="0.69061499999999998"/>
    <n v="1811.27"/>
    <n v="3000"/>
    <n v="0.60375666666666661"/>
    <n v="2"/>
    <n v="1877.54"/>
    <n v="2400"/>
    <n v="0.46867495743947918"/>
    <n v="0.78230833333333327"/>
    <n v="1384.77"/>
    <n v="1800"/>
    <n v="0.34566881175019842"/>
    <n v="0.76931666666666665"/>
    <n v="743.75"/>
    <n v="1800"/>
    <n v="0.18565623081032237"/>
    <n v="0.41319444444444442"/>
    <n v="4006.06"/>
    <n v="6000"/>
    <n v="0.6676766666666667"/>
    <n v="2621.29"/>
    <n v="4200"/>
    <n v="0.62411666666666665"/>
    <n v="1"/>
    <n v="1877.54"/>
    <n v="2400"/>
    <n v="0.46867495743947918"/>
    <n v="0.78230833333333327"/>
    <n v="0.24919494344644041"/>
    <n v="3.7314917127071801E-2"/>
    <n v="2.8769312733082774E-4"/>
    <n v="1384.77"/>
    <n v="1800"/>
    <n v="0.34566881175019842"/>
    <n v="0.76931666666666665"/>
    <n v="0.20993446920052422"/>
    <n v="2.8040089086859676E-2"/>
    <n v="-1.6606498194947161E-4"/>
    <n v="743.75"/>
    <n v="1800"/>
    <n v="0.18565623081032237"/>
    <n v="0.41319444444444442"/>
    <n v="0.46696252465483234"/>
    <n v="-8.3333333333333332E-3"/>
    <n v="-3.0312907431551499E-2"/>
    <n v="4006.06"/>
    <n v="6000"/>
    <n v="0.6676766666666667"/>
    <n v="0.2697496038034865"/>
    <n v="2.7985629971773146E-2"/>
    <n v="1.4977533699437203E-5"/>
    <n v="2621.29"/>
    <n v="4200"/>
    <n v="0.62411666666666665"/>
    <n v="1"/>
  </r>
  <r>
    <n v="33"/>
    <x v="32"/>
    <x v="5"/>
    <n v="5"/>
    <n v="7"/>
    <n v="5"/>
    <n v="5"/>
    <n v="7"/>
    <n v="5"/>
    <n v="872.74"/>
    <n v="1500"/>
    <n v="0.58182666666666671"/>
    <n v="518.17999999999995"/>
    <n v="1500"/>
    <n v="0.34545333333333328"/>
    <n v="1238.1400000000001"/>
    <n v="1500"/>
    <n v="82.54"/>
    <n v="1158.3900000000001"/>
    <n v="1500"/>
    <n v="0.77226000000000006"/>
    <n v="3787.45"/>
    <n v="6000"/>
    <n v="0.63124166666666659"/>
    <n v="1390.92"/>
    <n v="3000"/>
    <n v="0.46364"/>
    <n v="5"/>
    <n v="1712.57"/>
    <n v="2400"/>
    <n v="0.48568390005955586"/>
    <n v="0.71357083333333327"/>
    <n v="1259"/>
    <n v="1800"/>
    <n v="0.35705170017866766"/>
    <n v="0.69944444444444442"/>
    <n v="554.54"/>
    <n v="1800"/>
    <n v="0.1572672357562179"/>
    <n v="0.30807777777777778"/>
    <n v="3526.1"/>
    <n v="6000"/>
    <n v="0.58768333333333334"/>
    <n v="2267.1099999999997"/>
    <n v="4200"/>
    <n v="0.53978809523809512"/>
    <n v="7"/>
    <n v="1712.57"/>
    <n v="2400"/>
    <n v="0.48568390005955586"/>
    <n v="0.71357083333333327"/>
    <n v="0.13943446440452426"/>
    <n v="-5.382872928176799E-2"/>
    <n v="-8.7602557272242976E-2"/>
    <n v="1259"/>
    <n v="1800"/>
    <n v="0.35705170017866766"/>
    <n v="0.69944444444444442"/>
    <n v="0.1000436871996505"/>
    <n v="-6.5330363771343727E-2"/>
    <n v="-9.0974729241877259E-2"/>
    <n v="554.54"/>
    <n v="1800"/>
    <n v="0.1572672357562179"/>
    <n v="0.30807777777777778"/>
    <n v="9.3767258382642923E-2"/>
    <n v="-0.26061333333333336"/>
    <n v="-0.27700130378096482"/>
    <n v="3526.1"/>
    <n v="6000"/>
    <n v="0.58768333333333334"/>
    <n v="0.11762282091917588"/>
    <n v="-9.5175776238131921E-2"/>
    <n v="-0.11979530703944086"/>
    <n v="2267.1099999999997"/>
    <n v="4200"/>
    <n v="0.53978809523809512"/>
    <n v="7"/>
  </r>
  <r>
    <n v="34"/>
    <x v="33"/>
    <x v="5"/>
    <n v="11"/>
    <n v="4"/>
    <n v="11"/>
    <n v="6"/>
    <n v="5"/>
    <n v="11"/>
    <n v="827.49"/>
    <n v="1500"/>
    <n v="0.55166000000000004"/>
    <n v="543.75"/>
    <n v="1500"/>
    <n v="0.36249999999999999"/>
    <n v="1115.75"/>
    <n v="1500"/>
    <n v="74.38"/>
    <n v="1124.95"/>
    <n v="1500"/>
    <n v="0.74996666666666667"/>
    <n v="3611.94"/>
    <n v="6000"/>
    <n v="0.60199000000000003"/>
    <n v="1371.24"/>
    <n v="3000"/>
    <n v="0.45707999999999999"/>
    <n v="6"/>
    <n v="1684"/>
    <n v="2400"/>
    <n v="0.46418421828786588"/>
    <n v="0.70166666666666666"/>
    <n v="1268.8699999999999"/>
    <n v="1800"/>
    <n v="0.34975619302786481"/>
    <n v="0.70492777777777771"/>
    <n v="675"/>
    <n v="1800"/>
    <n v="0.18605958868426928"/>
    <n v="0.375"/>
    <n v="3627.87"/>
    <n v="6000"/>
    <n v="0.60464499999999999"/>
    <n v="2359"/>
    <n v="4200"/>
    <n v="0.56166666666666665"/>
    <n v="5"/>
    <n v="1684"/>
    <n v="2400"/>
    <n v="0.46418421828786588"/>
    <n v="0.70166666666666666"/>
    <n v="0.12042581503659348"/>
    <n v="-6.9613259668508287E-2"/>
    <n v="-0.1028236547682472"/>
    <n v="1268.8699999999999"/>
    <n v="1800"/>
    <n v="0.34975619302786481"/>
    <n v="0.70492777777777771"/>
    <n v="0.10866754041065958"/>
    <n v="-5.8002969561989685E-2"/>
    <n v="-8.3848375451263613E-2"/>
    <n v="675"/>
    <n v="1800"/>
    <n v="0.18605958868426928"/>
    <n v="0.375"/>
    <n v="0.33136094674556216"/>
    <n v="-0.1"/>
    <n v="-0.11994784876140809"/>
    <n v="3627.87"/>
    <n v="6000"/>
    <n v="0.60464499999999999"/>
    <n v="0.14987955625990487"/>
    <n v="-6.90608160123172E-2"/>
    <n v="-9.4390913629555692E-2"/>
    <n v="2359"/>
    <n v="4200"/>
    <n v="0.56166666666666665"/>
    <n v="5"/>
  </r>
  <r>
    <n v="35"/>
    <x v="34"/>
    <x v="5"/>
    <n v="12"/>
    <n v="9"/>
    <n v="12"/>
    <n v="14"/>
    <n v="9"/>
    <n v="12"/>
    <n v="807.22"/>
    <n v="1500"/>
    <n v="0.53814666666666666"/>
    <n v="361.54"/>
    <n v="1500"/>
    <n v="0.24102666666666667"/>
    <n v="1246.0999999999999"/>
    <n v="1500"/>
    <n v="83.07"/>
    <n v="1163.51"/>
    <n v="1500"/>
    <n v="0.77567333333333333"/>
    <n v="3578.37"/>
    <n v="6000"/>
    <n v="0.59639500000000001"/>
    <n v="1168.76"/>
    <n v="3000"/>
    <n v="0.38958666666666664"/>
    <n v="14"/>
    <n v="1692.88"/>
    <n v="2400"/>
    <n v="0.4857465044144948"/>
    <n v="0.7053666666666667"/>
    <n v="1246.07"/>
    <n v="1800"/>
    <n v="0.35754108191707001"/>
    <n v="0.6922611111111111"/>
    <n v="546.15"/>
    <n v="1800"/>
    <n v="0.15670954431854373"/>
    <n v="0.30341666666666667"/>
    <n v="3485.11"/>
    <n v="6000"/>
    <n v="0.58085166666666666"/>
    <n v="2239.0300000000002"/>
    <n v="4200"/>
    <n v="0.53310238095238105"/>
    <n v="9"/>
    <n v="1692.88"/>
    <n v="2400"/>
    <n v="0.4857465044144948"/>
    <n v="0.7053666666666667"/>
    <n v="0.1263339986693281"/>
    <n v="-6.4707182320441925E-2"/>
    <n v="-9.8092701118806552E-2"/>
    <n v="1246.07"/>
    <n v="1800"/>
    <n v="0.35754108191707001"/>
    <n v="0.6922611111111111"/>
    <n v="8.874617737003053E-2"/>
    <n v="-7.4929472902746888E-2"/>
    <n v="-0.10031046931407947"/>
    <n v="546.15"/>
    <n v="1800"/>
    <n v="0.15670954431854373"/>
    <n v="0.30341666666666667"/>
    <n v="7.7218934911242557E-2"/>
    <n v="-0.27180000000000004"/>
    <n v="-0.2879400260756193"/>
    <n v="3485.11"/>
    <n v="6000"/>
    <n v="0.58085166666666666"/>
    <n v="0.10463074484944536"/>
    <n v="-0.10569412368488577"/>
    <n v="-0.13002745881178229"/>
    <n v="2239.0300000000002"/>
    <n v="4200"/>
    <n v="0.53310238095238105"/>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District">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dataField="1" showAll="0"/>
    <pivotField dataField="1" showAll="0"/>
    <pivotField dataField="1"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showAll="0"/>
    <pivotField showAll="0"/>
    <pivotField showAll="0"/>
    <pivotField numFmtId="9" showAll="0"/>
    <pivotField showAll="0"/>
    <pivotField showAll="0"/>
    <pivotField showAll="0" defaultSubtotal="0"/>
    <pivotField showAll="0"/>
    <pivotField numFmtId="10" showAll="0" defaultSubtotal="0"/>
    <pivotField showAll="0"/>
    <pivotField showAll="0"/>
    <pivotField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showAll="0"/>
    <pivotField numFmtId="10" showAll="0" defaultSubtotal="0"/>
    <pivotField numFmtId="10" showAll="0" defaultSubtotal="0"/>
    <pivotField numFmtId="10" showAll="0" defaultSubtotal="0"/>
    <pivotField numFmtId="10" showAll="0" defaultSubtotal="0"/>
    <pivotField showAll="0"/>
    <pivotField showAll="0"/>
    <pivotField showAll="0"/>
    <pivotField numFmtId="9" showAll="0" defaultSubtotal="0"/>
    <pivotField numFmtId="9" showAll="0" defaultSubtotal="0"/>
    <pivotField numFmtId="9" showAll="0" defaultSubtota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R 20" fld="3" baseField="0" baseItem="0"/>
    <dataField name="SR 21" fld="4" baseField="0" baseItem="0"/>
    <dataField name="SR 22"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77"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pivotField showAll="0"/>
    <pivotField showAll="0"/>
    <pivotField numFmtId="10" showAll="0"/>
    <pivotField showAll="0"/>
    <pivotField showAll="0"/>
    <pivotField showAll="0"/>
    <pivotField showAll="0"/>
    <pivotField showAll="0"/>
    <pivotField numFmtId="10" showAll="0"/>
    <pivotField showAll="0"/>
    <pivotField showAll="0"/>
    <pivotField numFmtId="9" showAll="0"/>
    <pivotField showAll="0"/>
    <pivotField showAll="0"/>
    <pivotField numFmtId="9" showAll="0"/>
    <pivotField showAll="0"/>
    <pivotField showAll="0"/>
    <pivotField showAll="0"/>
    <pivotField numFmtId="10" showAll="0"/>
    <pivotField numFmtId="10" showAll="0"/>
    <pivotField showAll="0"/>
    <pivotField showAll="0"/>
    <pivotField numFmtId="10" showAll="0"/>
    <pivotField numFmtId="10" showAll="0"/>
    <pivotField showAll="0"/>
    <pivotField showAll="0"/>
    <pivotField numFmtId="10" showAll="0"/>
    <pivotField numFmtId="10" showAll="0"/>
    <pivotField showAll="0"/>
    <pivotField showAll="0"/>
    <pivotField numFmtId="9" showAll="0"/>
    <pivotField showAll="0"/>
    <pivotField showAll="0"/>
    <pivotField numFmtId="9" showAll="0"/>
    <pivotField showAll="0"/>
    <pivotField showAll="0"/>
    <pivotField showAll="0"/>
    <pivotField numFmtId="10" showAll="0"/>
    <pivotField dataField="1" numFmtId="10" showAll="0"/>
    <pivotField numFmtId="10" showAll="0"/>
    <pivotField numFmtId="10" showAll="0"/>
    <pivotField numFmtId="10" showAll="0"/>
    <pivotField showAll="0"/>
    <pivotField showAll="0"/>
    <pivotField numFmtId="10" showAll="0"/>
    <pivotField dataField="1" numFmtId="10" showAll="0"/>
    <pivotField numFmtId="10" showAll="0"/>
    <pivotField numFmtId="10" showAll="0"/>
    <pivotField numFmtId="10" showAll="0"/>
    <pivotField showAll="0"/>
    <pivotField showAll="0"/>
    <pivotField numFmtId="10" showAll="0"/>
    <pivotField dataField="1" numFmtId="10" showAll="0"/>
    <pivotField numFmtId="10" showAll="0"/>
    <pivotField numFmtId="10" showAll="0"/>
    <pivotField numFmtId="10" showAll="0"/>
    <pivotField showAll="0"/>
    <pivotField showAll="0"/>
    <pivotField numFmtId="9" showAll="0"/>
    <pivotField numFmtId="9" showAll="0"/>
    <pivotField numFmtId="9" showAll="0"/>
    <pivotField numFmtId="9" showAl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LP% 22" fld="50" baseField="0" baseItem="0"/>
    <dataField name=" CV % 22" fld="57" baseField="0" baseItem="0"/>
    <dataField name=" Cert. % 22" fld="64"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numFmtId="10" showAll="0"/>
    <pivotField dataField="1" numFmtId="10" showAll="0" defaultSubtotal="0"/>
    <pivotField showAll="0"/>
    <pivotField showAll="0"/>
    <pivotField numFmtId="10" showAll="0"/>
    <pivotField dataField="1" numFmtId="10" showAll="0" defaultSubtotal="0"/>
    <pivotField showAll="0" defaultSubtotal="0"/>
    <pivotField showAll="0" defaultSubtotal="0"/>
    <pivotField numFmtId="10" showAll="0"/>
    <pivotField dataField="1"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pivotField numFmtId="10" showAll="0"/>
    <pivotField numFmtId="10" showAll="0"/>
    <pivotField showAll="0" defaultSubtotal="0"/>
    <pivotField showAll="0" defaultSubtotal="0"/>
    <pivotField numFmtId="10" showAll="0" defaultSubtotal="0"/>
    <pivotField numFmtId="10" showAll="0" defaultSubtotal="0"/>
    <pivotField numFmtId="10" showAll="0"/>
    <pivotField numFmtId="10" showAll="0"/>
    <pivotField numFmtId="10" showAll="0"/>
    <pivotField showAll="0"/>
    <pivotField showAll="0"/>
    <pivotField numFmtId="10" showAll="0"/>
    <pivotField numFmtId="10" showAll="0" defaultSubtotal="0"/>
    <pivotField numFmtId="10" showAll="0"/>
    <pivotField numFmtId="10" showAll="0"/>
    <pivotField numFmtId="10" showAll="0"/>
    <pivotField showAll="0"/>
    <pivotField showAll="0"/>
    <pivotField numFmtId="9" showAll="0"/>
    <pivotField numFmtId="9" showAll="0"/>
    <pivotField numFmtId="9" showAll="0"/>
    <pivotField numFmtId="9" showAl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LP% 21" fld="31" baseField="0" baseItem="0"/>
    <dataField name="CV% 21" fld="35" baseField="0" baseItem="0"/>
    <dataField name="Cert% 21" fld="39"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District">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dataField="1" showAll="0"/>
    <pivotField dataField="1" showAll="0"/>
    <pivotField dataField="1"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showAll="0"/>
    <pivotField showAll="0"/>
    <pivotField showAll="0"/>
    <pivotField numFmtId="9" showAll="0"/>
    <pivotField showAll="0"/>
    <pivotField showAll="0"/>
    <pivotField showAll="0" defaultSubtotal="0"/>
    <pivotField showAll="0"/>
    <pivotField numFmtId="10" showAll="0" defaultSubtotal="0"/>
    <pivotField showAll="0"/>
    <pivotField showAll="0"/>
    <pivotField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showAll="0"/>
    <pivotField numFmtId="10" showAll="0" defaultSubtotal="0"/>
    <pivotField numFmtId="10" showAll="0" defaultSubtotal="0"/>
    <pivotField numFmtId="10" showAll="0" defaultSubtotal="0"/>
    <pivotField numFmtId="10" showAll="0" defaultSubtotal="0"/>
    <pivotField showAll="0"/>
    <pivotField showAll="0"/>
    <pivotField showAll="0"/>
    <pivotField numFmtId="9" showAll="0" defaultSubtotal="0"/>
    <pivotField numFmtId="9" showAll="0" defaultSubtotal="0"/>
    <pivotField numFmtId="9" showAll="0" defaultSubtota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R 20" fld="6" baseField="0" baseItem="0"/>
    <dataField name="SR 21" fld="7" baseField="0" baseItem="0"/>
    <dataField name="SR 22"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1"/>
          </reference>
          <reference field="1"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pivotArea type="data" outline="0" fieldPosition="0">
        <references count="2">
          <reference field="4294967294" count="1" selected="0">
            <x v="1"/>
          </reference>
          <reference field="1" count="1" selected="0">
            <x v="1"/>
          </reference>
        </references>
      </pivotArea>
    </chartFormat>
    <chartFormat chart="10" format="19"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1"/>
          </reference>
          <reference field="1"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rowHeaderCaption="District">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dataField="1" showAll="0"/>
    <pivotField showAll="0"/>
    <pivotField showAll="0"/>
    <pivotField numFmtId="9" showAll="0"/>
    <pivotField showAll="0"/>
    <pivotField showAll="0"/>
    <pivotField showAll="0" defaultSubtotal="0"/>
    <pivotField showAll="0"/>
    <pivotField numFmtId="10" showAll="0" defaultSubtotal="0"/>
    <pivotField showAll="0"/>
    <pivotField showAll="0"/>
    <pivotField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dataField="1"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showAll="0"/>
    <pivotField numFmtId="10" showAll="0" defaultSubtotal="0"/>
    <pivotField numFmtId="10" showAll="0" defaultSubtotal="0"/>
    <pivotField numFmtId="10" showAll="0" defaultSubtotal="0"/>
    <pivotField numFmtId="10" showAll="0" defaultSubtotal="0"/>
    <pivotField showAll="0"/>
    <pivotField showAll="0"/>
    <pivotField dataField="1" showAll="0"/>
    <pivotField numFmtId="9" showAll="0" defaultSubtotal="0"/>
    <pivotField numFmtId="9" showAll="0" defaultSubtotal="0"/>
    <pivotField numFmtId="9" showAll="0" defaultSubtota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TS % 20" fld="23" baseField="0" baseItem="0"/>
    <dataField name="TS % 21" fld="42" baseField="0" baseItem="0"/>
    <dataField name="TS % 22" fld="70" baseField="0" baseItem="0"/>
  </dataFields>
  <formats count="6">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fieldPosition="0">
        <references count="1">
          <reference field="4294967294" count="3">
            <x v="0"/>
            <x v="1"/>
            <x v="2"/>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9" format="12"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1"/>
          </reference>
        </references>
      </pivotArea>
    </chartFormat>
    <chartFormat chart="19"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District">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dataField="1" numFmtId="9" showAll="0"/>
    <pivotField showAll="0"/>
    <pivotField showAll="0"/>
    <pivotField showAll="0" defaultSubtotal="0"/>
    <pivotField showAll="0"/>
    <pivotField numFmtId="10" showAll="0" defaultSubtotal="0"/>
    <pivotField showAll="0"/>
    <pivotField showAll="0"/>
    <pivotField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dataField="1" numFmtId="9" showAll="0"/>
    <pivotField showAll="0"/>
    <pivotField showAll="0" defaultSubtotal="0"/>
    <pivotField showAll="0"/>
    <pivotField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showAll="0"/>
    <pivotField numFmtId="10" showAll="0" defaultSubtotal="0"/>
    <pivotField numFmtId="10" showAll="0" defaultSubtotal="0"/>
    <pivotField numFmtId="10" showAll="0" defaultSubtotal="0"/>
    <pivotField numFmtId="10" showAll="0" defaultSubtotal="0"/>
    <pivotField showAll="0"/>
    <pivotField showAll="0"/>
    <pivotField numFmtId="9" showAll="0"/>
    <pivotField numFmtId="9" showAll="0" defaultSubtotal="0"/>
    <pivotField numFmtId="9" showAll="0" defaultSubtotal="0"/>
    <pivotField numFmtId="9" showAll="0" defaultSubtotal="0"/>
    <pivotField showAll="0"/>
    <pivotField showAll="0"/>
    <pivotField dataField="1"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LP+Cert)% 20" fld="26" baseField="0" baseItem="0"/>
    <dataField name="(SLP + Cert)% 21" fld="45" baseField="0" baseItem="0"/>
    <dataField name="(SLP + Cert)% 22" fld="76" baseField="0" baseItem="0"/>
  </dataFields>
  <formats count="6">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District">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showAll="0"/>
    <pivotField numFmtId="10" showAll="0" defaultSubtotal="0"/>
    <pivotField showAll="0"/>
    <pivotField showAll="0"/>
    <pivotField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dataField="1"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dataField="1"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dataField="1" showAll="0"/>
    <pivotField numFmtId="10" showAll="0" defaultSubtotal="0"/>
    <pivotField numFmtId="10" showAll="0" defaultSubtotal="0"/>
    <pivotField numFmtId="10" showAll="0" defaultSubtotal="0"/>
    <pivotField numFmtId="10" showAll="0" defaultSubtotal="0"/>
    <pivotField showAll="0"/>
    <pivotField showAll="0"/>
    <pivotField numFmtId="9" showAll="0"/>
    <pivotField numFmtId="9" showAll="0" defaultSubtotal="0"/>
    <pivotField numFmtId="9" showAll="0" defaultSubtotal="0"/>
    <pivotField numFmtId="9" showAll="0" defaultSubtota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 SLP % 22" fld="49" baseField="0" baseItem="0"/>
    <dataField name="Cert% 22" fld="63" baseField="0" baseItem="0"/>
    <dataField name=" CV % 22" fld="56" baseField="0" baseItem="0"/>
  </dataFields>
  <formats count="6">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fieldPosition="0">
        <references count="1">
          <reference field="4294967294" count="1">
            <x v="1"/>
          </reference>
        </references>
      </pivotArea>
    </format>
  </formats>
  <chartFormats count="6">
    <chartFormat chart="0" format="4" series="1">
      <pivotArea type="data" outline="0" fieldPosition="0">
        <references count="1">
          <reference field="4294967294" count="1" selected="0">
            <x v="1"/>
          </reference>
        </references>
      </pivotArea>
    </chartFormat>
    <chartFormat chart="20" format="28" series="1">
      <pivotArea type="data" outline="0" fieldPosition="0">
        <references count="1">
          <reference field="4294967294" count="1" selected="0">
            <x v="1"/>
          </reference>
        </references>
      </pivotArea>
    </chartFormat>
    <chartFormat chart="20" format="30"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2"/>
          </reference>
        </references>
      </pivotArea>
    </chartFormat>
    <chartFormat chart="20" format="3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Districts">
  <location ref="A3:D38"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showAll="0"/>
    <pivotField numFmtId="10" showAll="0" defaultSubtotal="0"/>
    <pivotField showAll="0"/>
    <pivotField showAll="0"/>
    <pivotField numFmtId="10"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defaultSubtotal="0"/>
    <pivotField numFmtId="10" showAll="0" defaultSubtotal="0"/>
    <pivotField numFmtId="10" showAll="0" defaultSubtotal="0"/>
    <pivotField showAll="0" defaultSubtotal="0"/>
    <pivotField showAll="0" defaultSubtotal="0"/>
    <pivotField numFmtId="10" showAll="0" defaultSubtotal="0"/>
    <pivotField numFmtId="10" showAll="0" defaultSubtotal="0"/>
    <pivotField numFmtId="10" showAll="0" defaultSubtotal="0"/>
    <pivotField numFmtId="10" showAll="0" defaultSubtotal="0"/>
    <pivotField numFmtId="10" showAll="0" defaultSubtotal="0"/>
    <pivotField showAll="0"/>
    <pivotField showAll="0"/>
    <pivotField numFmtId="10" showAll="0"/>
    <pivotField numFmtId="10" showAll="0" defaultSubtotal="0"/>
    <pivotField numFmtId="10" showAll="0" defaultSubtotal="0"/>
    <pivotField numFmtId="10" showAll="0" defaultSubtotal="0"/>
    <pivotField numFmtId="10" showAll="0" defaultSubtotal="0"/>
    <pivotField showAll="0"/>
    <pivotField showAll="0"/>
    <pivotField numFmtId="9" showAll="0"/>
    <pivotField dataField="1" numFmtId="9" showAll="0" defaultSubtotal="0"/>
    <pivotField dataField="1" numFmtId="9" showAll="0" defaultSubtotal="0"/>
    <pivotField dataField="1" numFmtId="9" showAll="0" defaultSubtotal="0"/>
    <pivotField showAll="0"/>
    <pivotField showAll="0"/>
    <pivotField numFmtId="9" showAll="0"/>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2"/>
  </colFields>
  <colItems count="3">
    <i>
      <x/>
    </i>
    <i i="1">
      <x v="1"/>
    </i>
    <i i="2">
      <x v="2"/>
    </i>
  </colItems>
  <dataFields count="3">
    <dataField name="TS - SA" fld="71" baseField="0" baseItem="0"/>
    <dataField name=" TS-SA (t3)" fld="72" baseField="0" baseItem="0"/>
    <dataField name=" TS-SA (top)" fld="73" baseField="0" baseItem="0"/>
  </dataFields>
  <formats count="5">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Districts">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showAll="0"/>
    <pivotField numFmtId="10" showAll="0" defaultSubtotal="0"/>
    <pivotField showAll="0"/>
    <pivotField showAll="0"/>
    <pivotField numFmtId="10"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numFmtId="10" showAll="0" defaultSubtotal="0"/>
    <pivotField numFmtId="10" showAll="0" defaultSubtotal="0"/>
    <pivotField dataField="1" numFmtId="10" showAll="0"/>
    <pivotField dataField="1" numFmtId="10" showAll="0"/>
    <pivotField dataField="1" numFmtId="10" showAll="0"/>
    <pivotField showAll="0" defaultSubtotal="0"/>
    <pivotField showAll="0" defaultSubtotal="0"/>
    <pivotField numFmtId="10" showAll="0" defaultSubtotal="0"/>
    <pivotField numFmtId="10" showAll="0" defaultSubtotal="0"/>
    <pivotField numFmtId="10" showAll="0"/>
    <pivotField numFmtId="10" showAll="0"/>
    <pivotField numFmtId="10" showAll="0"/>
    <pivotField showAll="0"/>
    <pivotField showAll="0"/>
    <pivotField numFmtId="10" showAll="0"/>
    <pivotField numFmtId="10" showAll="0" defaultSubtotal="0"/>
    <pivotField numFmtId="10" showAll="0"/>
    <pivotField numFmtId="10" showAll="0"/>
    <pivotField numFmtId="10" showAll="0"/>
    <pivotField showAll="0"/>
    <pivotField showAll="0"/>
    <pivotField numFmtId="9" showAll="0"/>
    <pivotField numFmtId="9" showAll="0"/>
    <pivotField numFmtId="9" showAll="0"/>
    <pivotField numFmtId="9" showAl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 SLP - SA " fld="51" baseField="0" baseItem="0"/>
    <dataField name=" SLP - SA (t3)" fld="52" baseField="0" baseItem="0"/>
    <dataField name=" SLP - SA (top)" fld="53" baseField="0" baseItem="0"/>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Districts">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showAll="0"/>
    <pivotField numFmtId="10" showAll="0" defaultSubtotal="0"/>
    <pivotField showAll="0"/>
    <pivotField showAll="0"/>
    <pivotField numFmtId="10"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pivotField numFmtId="10" showAll="0"/>
    <pivotField numFmtId="10" showAll="0"/>
    <pivotField showAll="0" defaultSubtotal="0"/>
    <pivotField showAll="0" defaultSubtotal="0"/>
    <pivotField numFmtId="10" showAll="0" defaultSubtotal="0"/>
    <pivotField numFmtId="10" showAll="0" defaultSubtotal="0"/>
    <pivotField numFmtId="10" showAll="0"/>
    <pivotField numFmtId="10" showAll="0"/>
    <pivotField numFmtId="10" showAll="0"/>
    <pivotField showAll="0"/>
    <pivotField showAll="0"/>
    <pivotField numFmtId="10" showAll="0"/>
    <pivotField numFmtId="10" showAll="0" defaultSubtotal="0"/>
    <pivotField dataField="1" numFmtId="10" showAll="0"/>
    <pivotField dataField="1" numFmtId="10" showAll="0"/>
    <pivotField dataField="1" numFmtId="10" showAll="0"/>
    <pivotField showAll="0"/>
    <pivotField showAll="0"/>
    <pivotField numFmtId="9" showAll="0"/>
    <pivotField numFmtId="9" showAll="0"/>
    <pivotField numFmtId="9" showAll="0"/>
    <pivotField numFmtId="9" showAl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 Cert - SA" fld="65" baseField="0" baseItem="0"/>
    <dataField name=" Cert - SA(t3)" fld="66" baseField="0" baseItem="0"/>
    <dataField name=" Cert - SA (top)" fld="67" baseField="0"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Districts">
  <location ref="A3:D39" firstHeaderRow="0" firstDataRow="1" firstDataCol="1"/>
  <pivotFields count="78">
    <pivotField showAll="0"/>
    <pivotField axis="axisRow" showAll="0">
      <items count="36">
        <item x="25"/>
        <item x="0"/>
        <item x="1"/>
        <item x="5"/>
        <item x="6"/>
        <item x="19"/>
        <item x="2"/>
        <item x="20"/>
        <item x="26"/>
        <item x="21"/>
        <item x="22"/>
        <item x="7"/>
        <item x="27"/>
        <item x="8"/>
        <item x="30"/>
        <item x="9"/>
        <item x="13"/>
        <item x="23"/>
        <item x="10"/>
        <item x="28"/>
        <item x="29"/>
        <item x="11"/>
        <item x="14"/>
        <item x="12"/>
        <item x="31"/>
        <item x="15"/>
        <item x="16"/>
        <item x="32"/>
        <item x="33"/>
        <item x="17"/>
        <item x="34"/>
        <item x="18"/>
        <item x="24"/>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0" showAll="0" defaultSubtotal="0"/>
    <pivotField showAll="0"/>
    <pivotField showAll="0"/>
    <pivotField numFmtId="10" showAll="0" defaultSubtotal="0"/>
    <pivotField showAll="0"/>
    <pivotField showAll="0"/>
    <pivotField showAll="0"/>
    <pivotField showAll="0"/>
    <pivotField showAll="0"/>
    <pivotField numFmtId="10" showAll="0" defaultSubtotal="0"/>
    <pivotField showAll="0"/>
    <pivotField showAll="0"/>
    <pivotField numFmtId="9" showAll="0"/>
    <pivotField showAll="0"/>
    <pivotField showAll="0"/>
    <pivotField numFmtId="9" showAll="0"/>
    <pivotField showAll="0"/>
    <pivotField showAll="0"/>
    <pivotField showAll="0" defaultSubtotal="0"/>
    <pivotField showAll="0"/>
    <pivotField numFmtId="10" showAll="0" defaultSubtotal="0"/>
    <pivotField showAll="0"/>
    <pivotField showAll="0"/>
    <pivotField numFmtId="10" showAll="0"/>
    <pivotField numFmtId="10" showAll="0" defaultSubtotal="0"/>
    <pivotField showAll="0" defaultSubtotal="0"/>
    <pivotField showAll="0" defaultSubtotal="0"/>
    <pivotField showAll="0"/>
    <pivotField numFmtId="10" showAll="0" defaultSubtotal="0"/>
    <pivotField showAll="0" defaultSubtotal="0"/>
    <pivotField showAll="0" defaultSubtotal="0"/>
    <pivotField numFmtId="9" showAll="0"/>
    <pivotField showAll="0"/>
    <pivotField showAll="0"/>
    <pivotField numFmtId="9" showAll="0"/>
    <pivotField showAll="0"/>
    <pivotField showAll="0" defaultSubtotal="0"/>
    <pivotField showAll="0"/>
    <pivotField numFmtId="10" showAll="0" defaultSubtotal="0"/>
    <pivotField numFmtId="10" showAll="0" defaultSubtotal="0"/>
    <pivotField numFmtId="10" showAll="0"/>
    <pivotField numFmtId="10" showAll="0"/>
    <pivotField numFmtId="10" showAll="0"/>
    <pivotField showAll="0" defaultSubtotal="0"/>
    <pivotField showAll="0" defaultSubtotal="0"/>
    <pivotField numFmtId="10" showAll="0" defaultSubtotal="0"/>
    <pivotField numFmtId="10" showAll="0" defaultSubtotal="0"/>
    <pivotField dataField="1" numFmtId="10" showAll="0"/>
    <pivotField dataField="1" numFmtId="10" showAll="0"/>
    <pivotField dataField="1" numFmtId="10" showAll="0"/>
    <pivotField showAll="0"/>
    <pivotField showAll="0"/>
    <pivotField numFmtId="10" showAll="0"/>
    <pivotField numFmtId="10" showAll="0" defaultSubtotal="0"/>
    <pivotField numFmtId="10" showAll="0"/>
    <pivotField numFmtId="10" showAll="0"/>
    <pivotField numFmtId="10" showAll="0"/>
    <pivotField showAll="0"/>
    <pivotField showAll="0"/>
    <pivotField numFmtId="9" showAll="0"/>
    <pivotField numFmtId="9" showAll="0"/>
    <pivotField numFmtId="9" showAll="0"/>
    <pivotField numFmtId="9" showAll="0"/>
    <pivotField showAll="0"/>
    <pivotField showAll="0"/>
    <pivotField numFmtId="9"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 CV - SA" fld="58" baseField="0" baseItem="0"/>
    <dataField name=" CV - SA (t3)" fld="59" baseField="0" baseItem="0"/>
    <dataField name=" CV - SA (top)" fld="60"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3" name="PivotTable1"/>
    <pivotTable tabId="4" name="PivotTable2"/>
    <pivotTable tabId="5" name="PivotTable3"/>
    <pivotTable tabId="6" name="PivotTable4"/>
    <pivotTable tabId="7" name="PivotTable5"/>
  </pivotTables>
  <data>
    <tabular pivotCacheId="1">
      <items count="35">
        <i x="25" s="1"/>
        <i x="0" s="1"/>
        <i x="1" s="1"/>
        <i x="5" s="1"/>
        <i x="6" s="1"/>
        <i x="19" s="1"/>
        <i x="2" s="1"/>
        <i x="20" s="1"/>
        <i x="26" s="1"/>
        <i x="21" s="1"/>
        <i x="22" s="1"/>
        <i x="7" s="1"/>
        <i x="27" s="1"/>
        <i x="8" s="1"/>
        <i x="30" s="1"/>
        <i x="9" s="1"/>
        <i x="13" s="1"/>
        <i x="23" s="1"/>
        <i x="10" s="1"/>
        <i x="28" s="1"/>
        <i x="29" s="1"/>
        <i x="11" s="1"/>
        <i x="14" s="1"/>
        <i x="12" s="1"/>
        <i x="31" s="1"/>
        <i x="15" s="1"/>
        <i x="16" s="1"/>
        <i x="32" s="1"/>
        <i x="33" s="1"/>
        <i x="17" s="1"/>
        <i x="34" s="1"/>
        <i x="18" s="1"/>
        <i x="24"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vision" sourceName="Division">
  <pivotTables>
    <pivotTable tabId="3" name="PivotTable1"/>
    <pivotTable tabId="4" name="PivotTable2"/>
    <pivotTable tabId="5" name="PivotTable3"/>
    <pivotTable tabId="6" name="PivotTable4"/>
    <pivotTable tabId="7" name="PivotTable5"/>
  </pivotTables>
  <data>
    <tabular pivotCacheId="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strict1" sourceName="District">
  <pivotTables>
    <pivotTable tabId="12" name="PivotTable4"/>
    <pivotTable tabId="11" name="PivotTable3"/>
    <pivotTable tabId="10" name="PivotTable2"/>
    <pivotTable tabId="9" name="PivotTable1"/>
    <pivotTable tabId="14" name="PivotTable1"/>
    <pivotTable tabId="14" name="PivotTable2"/>
  </pivotTables>
  <data>
    <tabular pivotCacheId="1">
      <items count="35">
        <i x="25" s="1"/>
        <i x="0" s="1"/>
        <i x="1" s="1"/>
        <i x="5" s="1"/>
        <i x="6" s="1"/>
        <i x="19" s="1"/>
        <i x="2" s="1"/>
        <i x="20" s="1"/>
        <i x="26" s="1"/>
        <i x="21" s="1"/>
        <i x="22" s="1"/>
        <i x="7" s="1"/>
        <i x="27" s="1"/>
        <i x="8" s="1"/>
        <i x="30" s="1"/>
        <i x="9" s="1"/>
        <i x="13" s="1"/>
        <i x="23" s="1"/>
        <i x="10" s="1"/>
        <i x="28" s="1"/>
        <i x="29" s="1"/>
        <i x="11" s="1"/>
        <i x="14" s="1"/>
        <i x="12" s="1"/>
        <i x="31" s="1"/>
        <i x="15" s="1"/>
        <i x="16" s="1"/>
        <i x="32" s="1"/>
        <i x="33" s="1"/>
        <i x="17" s="1"/>
        <i x="34" s="1"/>
        <i x="18" s="1"/>
        <i x="24"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vision1" sourceName="Division">
  <pivotTables>
    <pivotTable tabId="12" name="PivotTable4"/>
    <pivotTable tabId="11" name="PivotTable3"/>
    <pivotTable tabId="10" name="PivotTable2"/>
    <pivotTable tabId="9" name="PivotTable1"/>
    <pivotTable tabId="14" name="PivotTable1"/>
    <pivotTable tabId="14" name="PivotTable2"/>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trict" cache="Slicer_District" caption="District" style="SlicerStyleDark5" rowHeight="241300"/>
  <slicer name="Division" cache="Slicer_Division" caption="Division"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ivision 1" cache="Slicer_Division" caption="Divis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ivision 2" cache="Slicer_Division" caption="Divi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ivision 3" cache="Slicer_Division" caption="Division"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Division 4" cache="Slicer_Division" caption="Division"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District 2" cache="Slicer_District1" caption="District" rowHeight="241300"/>
  <slicer name="Division 6" cache="Slicer_Division1" caption="Division"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Division 8" cache="Slicer_Division1" caption="Division"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District 1" cache="Slicer_District" caption="Choose District" style="SlicerStyleDark5" rowHeight="241300"/>
  <slicer name="Division 5" cache="Slicer_Division" caption="Choose Division" style="SlicerStyleDark5"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District 3" cache="Slicer_District1" caption="Choose District" style="SlicerStyleDark6" rowHeight="241300"/>
  <slicer name="Division 7" cache="Slicer_Division1" caption="Choose Division" style="SlicerStyleDark6" rowHeight="241300"/>
</slicers>
</file>

<file path=xl/tables/table1.xml><?xml version="1.0" encoding="utf-8"?>
<table xmlns="http://schemas.openxmlformats.org/spreadsheetml/2006/main" id="1" name="Table1" displayName="Table1" ref="A1:BZ36" totalsRowShown="0" headerRowDxfId="132" dataDxfId="130" headerRowBorderDxfId="131" tableBorderDxfId="129">
  <autoFilter ref="A1:BZ36"/>
  <tableColumns count="78">
    <tableColumn id="1" name="SR.NO" dataDxfId="128">
      <calculatedColumnFormula>A1+1</calculatedColumnFormula>
    </tableColumn>
    <tableColumn id="2" name="District" dataDxfId="127"/>
    <tableColumn id="3" name="Division" dataDxfId="126"/>
    <tableColumn id="4" name="SR TS 20" dataDxfId="125"/>
    <tableColumn id="5" name="SR TS 21" dataDxfId="124"/>
    <tableColumn id="6" name="SR TS 22" dataDxfId="123"/>
    <tableColumn id="7" name="SR (SLP+Cert) 20" dataDxfId="122"/>
    <tableColumn id="8" name="SR (SLP+Cert) 21" dataDxfId="121"/>
    <tableColumn id="9" name="SR (SLP+Cert) 22" dataDxfId="120"/>
    <tableColumn id="10" name="SLP- obtained" dataDxfId="119"/>
    <tableColumn id="11" name="SLP-max. marks" dataDxfId="118"/>
    <tableColumn id="12" name="SLP % ind" dataDxfId="117">
      <calculatedColumnFormula>Table1[[#This Row],[SLP- obtained]]/Table1[[#This Row],[SLP-max. marks]]</calculatedColumnFormula>
    </tableColumn>
    <tableColumn id="13" name="Cert.- obtained" dataDxfId="116"/>
    <tableColumn id="14" name="Cert.-max. marks" dataDxfId="115"/>
    <tableColumn id="15" name="Cert. % ind" dataDxfId="114">
      <calculatedColumnFormula>Table1[[#This Row],[Cert.- obtained]]/Table1[[#This Row],[Cert.-max. marks]]</calculatedColumnFormula>
    </tableColumn>
    <tableColumn id="16" name="DO- obtained" dataDxfId="113"/>
    <tableColumn id="17" name="DO-max. marks" dataDxfId="112"/>
    <tableColumn id="18" name="DO % score" dataDxfId="111">
      <calculatedColumnFormula>ROUND(P2*100/Q2,2)</calculatedColumnFormula>
    </tableColumn>
    <tableColumn id="19" name="CP- obtained" dataDxfId="110"/>
    <tableColumn id="20" name="CP-max. marks" dataDxfId="109"/>
    <tableColumn id="21" name="CP % ind" dataDxfId="108">
      <calculatedColumnFormula>Table1[[#This Row],[CP- obtained]]/Table1[[#This Row],[CP-max. marks]]</calculatedColumnFormula>
    </tableColumn>
    <tableColumn id="22" name="Total score (obtained)" dataDxfId="107"/>
    <tableColumn id="23" name="Total score (max)" dataDxfId="106"/>
    <tableColumn id="24" name="Total % score" dataDxfId="105" dataCellStyle="Percent">
      <calculatedColumnFormula>Table1[[#This Row],[Total score (obtained)]]/Table1[[#This Row],[Total score (max)]]</calculatedColumnFormula>
    </tableColumn>
    <tableColumn id="25" name="SLP + Cert. (obtained)">
      <calculatedColumnFormula>J2+M2</calculatedColumnFormula>
    </tableColumn>
    <tableColumn id="26" name="SLP + Cert. (max.)"/>
    <tableColumn id="27" name="SLP + Cert. (% score)" dataDxfId="104" dataCellStyle="Percent">
      <calculatedColumnFormula>(Y2/Z2)</calculatedColumnFormula>
    </tableColumn>
    <tableColumn id="28" name="State Rank (based on SLP &amp; Cert. score)" dataDxfId="103"/>
    <tableColumn id="29" name="SLP- obtained2" dataDxfId="102"/>
    <tableColumn id="30" name="SLP-max. marks2" dataDxfId="101"/>
    <tableColumn id="31" name="SLP % score" dataDxfId="100">
      <calculatedColumnFormula>Table1[[#This Row],[SLP- obtained2]]/Table1[[#This Row],[Total score (obtained)2]]</calculatedColumnFormula>
    </tableColumn>
    <tableColumn id="73" name="SLP% ind2" dataDxfId="99">
      <calculatedColumnFormula>Table1[[#This Row],[SLP- obtained2]]/Table1[[#This Row],[SLP-max. marks2]]</calculatedColumnFormula>
    </tableColumn>
    <tableColumn id="32" name="CV- obtained" dataDxfId="98"/>
    <tableColumn id="33" name="CV-max. marks" dataDxfId="97"/>
    <tableColumn id="34" name="CV % score" dataDxfId="96">
      <calculatedColumnFormula>Table1[[#This Row],[CV- obtained]]/Table1[[#This Row],[Total score (obtained)2]]</calculatedColumnFormula>
    </tableColumn>
    <tableColumn id="74" name="CV% ind2" dataDxfId="95">
      <calculatedColumnFormula>Table1[[#This Row],[CV- obtained]]/Table1[[#This Row],[CV-max. marks]]</calculatedColumnFormula>
    </tableColumn>
    <tableColumn id="35" name="Cert.- obtained2" dataDxfId="94"/>
    <tableColumn id="36" name="Cert.-max. marks2" dataDxfId="93"/>
    <tableColumn id="37" name="Cert. % score" dataDxfId="92">
      <calculatedColumnFormula>Table1[[#This Row],[Cert.- obtained2]]/Table1[[#This Row],[Total score (obtained)2]]</calculatedColumnFormula>
    </tableColumn>
    <tableColumn id="75" name="Cert% ind2" dataDxfId="91">
      <calculatedColumnFormula>Table1[[#This Row],[Cert.- obtained2]]/Table1[[#This Row],[Cert.-max. marks2]]</calculatedColumnFormula>
    </tableColumn>
    <tableColumn id="38" name="Total score (obtained)2" dataDxfId="90"/>
    <tableColumn id="39" name="Total score (max)2" dataDxfId="89"/>
    <tableColumn id="40" name="Total % score10" dataDxfId="88" dataCellStyle="Percent">
      <calculatedColumnFormula>Table1[[#This Row],[Total score (obtained)2]]/Table1[[#This Row],[Total score (max)2]]</calculatedColumnFormula>
    </tableColumn>
    <tableColumn id="41" name="SLP + Cert. (obtained)11" dataDxfId="87">
      <calculatedColumnFormula>AC2+AK2</calculatedColumnFormula>
    </tableColumn>
    <tableColumn id="42" name="SLP + Cert. (max.)12" dataDxfId="86"/>
    <tableColumn id="43" name="SLP + Cert. (% score)13" dataDxfId="85" dataCellStyle="Percent">
      <calculatedColumnFormula>AR2/AS2</calculatedColumnFormula>
    </tableColumn>
    <tableColumn id="44" name="State Rank (based on SLP &amp; Cert. score)14" dataDxfId="84"/>
    <tableColumn id="45" name="SLP- obtained3" dataDxfId="83"/>
    <tableColumn id="46" name="SLP-max. marks3" dataDxfId="82"/>
    <tableColumn id="47" name="SLP % score2" dataDxfId="81">
      <calculatedColumnFormula>Table1[[#This Row],[SLP- obtained3]]/Table1[[#This Row],[Total score (obtained)24]]</calculatedColumnFormula>
    </tableColumn>
    <tableColumn id="76" name="SLP% ind3" dataDxfId="80">
      <calculatedColumnFormula>Table1[[#This Row],[SLP- obtained3]]/Table1[[#This Row],[SLP-max. marks3]]</calculatedColumnFormula>
    </tableColumn>
    <tableColumn id="70" name="SLP - SA " dataDxfId="79">
      <calculatedColumnFormula>(Table1[[#This Row],[SLP- obtained3]]-1503)/1503</calculatedColumnFormula>
    </tableColumn>
    <tableColumn id="71" name="SLP - SA (t3)" dataDxfId="78">
      <calculatedColumnFormula>(Table1[[#This Row],[SLP- obtained3]]-1810)/1810</calculatedColumnFormula>
    </tableColumn>
    <tableColumn id="72" name="SLP - SA (top)" dataDxfId="77">
      <calculatedColumnFormula>(Table1[[#This Row],[SLP- obtained3]]-1877)/1877</calculatedColumnFormula>
    </tableColumn>
    <tableColumn id="48" name="CV- obtained2" dataDxfId="76"/>
    <tableColumn id="49" name="CV-max. marks2" dataDxfId="75"/>
    <tableColumn id="50" name="CV % score2" dataDxfId="74">
      <calculatedColumnFormula>Table1[[#This Row],[CV- obtained2]]/Table1[[#This Row],[Total score (obtained)24]]</calculatedColumnFormula>
    </tableColumn>
    <tableColumn id="77" name="CV % ind3" dataDxfId="73">
      <calculatedColumnFormula>Table1[[#This Row],[CV- obtained2]]/Table1[[#This Row],[CV-max. marks2]]</calculatedColumnFormula>
    </tableColumn>
    <tableColumn id="67" name="CV - SA" dataDxfId="72">
      <calculatedColumnFormula>(Table1[[#This Row],[CV- obtained2]]-1144.5)/1144.5</calculatedColumnFormula>
    </tableColumn>
    <tableColumn id="68" name="CV - SA (t3)" dataDxfId="71">
      <calculatedColumnFormula>(Table1[[#This Row],[CV- obtained2]]-1347)/1347</calculatedColumnFormula>
    </tableColumn>
    <tableColumn id="69" name="CV - SA (top)" dataDxfId="70">
      <calculatedColumnFormula>(Table1[[#This Row],[CV- obtained2]]-1385)/1385</calculatedColumnFormula>
    </tableColumn>
    <tableColumn id="51" name="Cert.- obtained21" dataDxfId="69"/>
    <tableColumn id="52" name="Cert.-max. marks22" dataDxfId="68"/>
    <tableColumn id="53" name="Cert. % score23" dataDxfId="67">
      <calculatedColumnFormula>Table1[[#This Row],[Cert.- obtained21]]/Table1[[#This Row],[Total score (obtained)24]]</calculatedColumnFormula>
    </tableColumn>
    <tableColumn id="78" name="Cert. % ind3" dataDxfId="66">
      <calculatedColumnFormula>Table1[[#This Row],[Cert.- obtained21]]/Table1[[#This Row],[Cert.-max. marks22]]</calculatedColumnFormula>
    </tableColumn>
    <tableColumn id="64" name="Cert - SA" dataDxfId="65">
      <calculatedColumnFormula>(Table1[[#This Row],[Cert.- obtained21]]-507)/507</calculatedColumnFormula>
    </tableColumn>
    <tableColumn id="65" name="Cert - SA(t3)" dataDxfId="64">
      <calculatedColumnFormula>(Table1[[#This Row],[Cert.- obtained21]]-750)/750</calculatedColumnFormula>
    </tableColumn>
    <tableColumn id="66" name="Cert - SA (top)" dataDxfId="63">
      <calculatedColumnFormula>(Table1[[#This Row],[Cert.- obtained21]]-767)/767</calculatedColumnFormula>
    </tableColumn>
    <tableColumn id="54" name="Total score (obtained)24" dataDxfId="62"/>
    <tableColumn id="55" name="Total score (max)25" dataDxfId="61"/>
    <tableColumn id="56" name="Total % score26" dataDxfId="60" dataCellStyle="Percent">
      <calculatedColumnFormula>Table1[[#This Row],[Total score (obtained)24]]/Table1[[#This Row],[Total score (max)25]]</calculatedColumnFormula>
    </tableColumn>
    <tableColumn id="61" name="TS-SA" dataDxfId="59" dataCellStyle="Percent">
      <calculatedColumnFormula>(Table1[[#This Row],[Total score (obtained)24]]-3155)/3155</calculatedColumnFormula>
    </tableColumn>
    <tableColumn id="62" name="TS-SA (t3)" dataDxfId="58" dataCellStyle="Percent">
      <calculatedColumnFormula>(Table1[[#This Row],[Total score (obtained)24]]-3897)/3897</calculatedColumnFormula>
    </tableColumn>
    <tableColumn id="63" name="TS-SA (top)" dataDxfId="57" dataCellStyle="Percent">
      <calculatedColumnFormula>(Table1[[#This Row],[Total score (obtained)24]]-4006)/4006</calculatedColumnFormula>
    </tableColumn>
    <tableColumn id="57" name="SLP + Cert. (obtained)27" dataDxfId="56">
      <calculatedColumnFormula>AV2+BJ2</calculatedColumnFormula>
    </tableColumn>
    <tableColumn id="58" name="SLP + Cert. (max.)28" dataDxfId="55"/>
    <tableColumn id="59" name="SLP + Cert. (% score)29" dataDxfId="54" dataCellStyle="Percent">
      <calculatedColumnFormula>BW2/BX2</calculatedColumnFormula>
    </tableColumn>
    <tableColumn id="60" name="State Rank (based on SLP &amp; Cert. score)30" dataDxfId="53"/>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7.xml"/></Relationships>
</file>

<file path=xl/worksheets/_rels/sheet13.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9.xml"/><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8"/>
  <sheetViews>
    <sheetView topLeftCell="A2" zoomScale="87" zoomScaleNormal="87" workbookViewId="0">
      <selection activeCell="AY1" sqref="A1:BZ36"/>
    </sheetView>
  </sheetViews>
  <sheetFormatPr defaultRowHeight="15"/>
  <cols>
    <col min="1" max="1" width="8.5703125" style="3" customWidth="1"/>
    <col min="2" max="2" width="13" style="3" customWidth="1"/>
    <col min="3" max="6" width="11.28515625" style="3" customWidth="1"/>
    <col min="7" max="9" width="17.140625" style="3" customWidth="1"/>
    <col min="10" max="10" width="17.42578125" style="3" customWidth="1"/>
    <col min="11" max="11" width="19.140625" style="3" customWidth="1"/>
    <col min="12" max="12" width="16" style="44" customWidth="1"/>
    <col min="13" max="13" width="18.28515625" style="3" customWidth="1"/>
    <col min="14" max="14" width="20" style="3" customWidth="1"/>
    <col min="15" max="15" width="16.85546875" style="44" customWidth="1"/>
    <col min="16" max="16" width="16.5703125" style="3" customWidth="1"/>
    <col min="17" max="17" width="18.28515625" style="3" customWidth="1"/>
    <col min="18" max="18" width="15.140625" style="3" customWidth="1"/>
    <col min="19" max="19" width="16.28515625" style="3" customWidth="1"/>
    <col min="20" max="20" width="18" style="3" customWidth="1"/>
    <col min="21" max="21" width="14.85546875" style="44" customWidth="1"/>
    <col min="22" max="22" width="25.42578125" style="3" customWidth="1"/>
    <col min="23" max="23" width="20.5703125" style="3" customWidth="1"/>
    <col min="24" max="24" width="17" style="32" customWidth="1"/>
    <col min="25" max="25" width="25.5703125" customWidth="1"/>
    <col min="26" max="26" width="21.28515625" customWidth="1"/>
    <col min="27" max="27" width="24.85546875" customWidth="1"/>
    <col min="28" max="28" width="44.140625" customWidth="1"/>
    <col min="29" max="29" width="18.5703125" style="3" customWidth="1"/>
    <col min="30" max="30" width="20.28515625" style="3" customWidth="1"/>
    <col min="31" max="31" width="17.140625" style="44" customWidth="1"/>
    <col min="32" max="32" width="16.140625" style="3" customWidth="1"/>
    <col min="33" max="33" width="17.85546875" style="3" customWidth="1"/>
    <col min="34" max="34" width="14.7109375" style="44" customWidth="1"/>
    <col min="35" max="35" width="19.42578125" style="3" customWidth="1"/>
    <col min="36" max="36" width="21.140625" style="3" customWidth="1"/>
    <col min="37" max="37" width="18" style="44" customWidth="1"/>
    <col min="38" max="38" width="26.5703125" style="3" customWidth="1"/>
    <col min="39" max="39" width="21.7109375" style="3" customWidth="1"/>
    <col min="40" max="40" width="19.28515625" style="32" customWidth="1"/>
    <col min="41" max="41" width="27.85546875" style="3" customWidth="1"/>
    <col min="42" max="42" width="23.5703125" style="3" customWidth="1"/>
    <col min="43" max="43" width="27.140625" style="3" customWidth="1"/>
    <col min="44" max="44" width="46.42578125" style="3" customWidth="1"/>
    <col min="45" max="45" width="19.7109375" style="3" customWidth="1"/>
    <col min="46" max="46" width="21.42578125" style="3" customWidth="1"/>
    <col min="47" max="47" width="18.28515625" style="3" customWidth="1"/>
    <col min="48" max="48" width="18.42578125" style="3" customWidth="1"/>
    <col min="49" max="49" width="20.140625" style="3" customWidth="1"/>
    <col min="50" max="50" width="17" style="3" customWidth="1"/>
    <col min="51" max="51" width="20.5703125" style="3" customWidth="1"/>
    <col min="52" max="52" width="22.28515625" style="3" customWidth="1"/>
    <col min="53" max="53" width="19.140625" style="3" customWidth="1"/>
    <col min="54" max="54" width="27.7109375" style="3" customWidth="1"/>
    <col min="55" max="55" width="22.85546875" style="3" customWidth="1"/>
    <col min="56" max="57" width="19.28515625" style="32" customWidth="1"/>
    <col min="58" max="58" width="27.85546875" style="3" customWidth="1"/>
    <col min="59" max="59" width="23.5703125" style="3" customWidth="1"/>
    <col min="60" max="60" width="27.140625" style="32" customWidth="1"/>
    <col min="61" max="61" width="23.7109375" style="3" customWidth="1"/>
    <col min="62" max="62" width="13.7109375" customWidth="1"/>
    <col min="65" max="65" width="12.28515625" customWidth="1"/>
  </cols>
  <sheetData>
    <row r="1" spans="1:78" s="7" customFormat="1" ht="30.75" customHeight="1">
      <c r="A1" s="23" t="s">
        <v>36</v>
      </c>
      <c r="B1" s="4" t="s">
        <v>37</v>
      </c>
      <c r="C1" s="4" t="s">
        <v>38</v>
      </c>
      <c r="D1" s="55" t="s">
        <v>39</v>
      </c>
      <c r="E1" s="5" t="s">
        <v>40</v>
      </c>
      <c r="F1" s="6" t="s">
        <v>41</v>
      </c>
      <c r="G1" s="55" t="s">
        <v>42</v>
      </c>
      <c r="H1" s="5" t="s">
        <v>43</v>
      </c>
      <c r="I1" s="6" t="s">
        <v>44</v>
      </c>
      <c r="J1" s="8" t="s">
        <v>45</v>
      </c>
      <c r="K1" s="8" t="s">
        <v>46</v>
      </c>
      <c r="L1" s="50" t="s">
        <v>135</v>
      </c>
      <c r="M1" s="8" t="s">
        <v>48</v>
      </c>
      <c r="N1" s="8" t="s">
        <v>49</v>
      </c>
      <c r="O1" s="50" t="s">
        <v>136</v>
      </c>
      <c r="P1" s="8" t="s">
        <v>51</v>
      </c>
      <c r="Q1" s="8" t="s">
        <v>52</v>
      </c>
      <c r="R1" s="8" t="s">
        <v>53</v>
      </c>
      <c r="S1" s="8" t="s">
        <v>54</v>
      </c>
      <c r="T1" s="8" t="s">
        <v>55</v>
      </c>
      <c r="U1" s="50" t="s">
        <v>137</v>
      </c>
      <c r="V1" s="8" t="s">
        <v>56</v>
      </c>
      <c r="W1" s="8" t="s">
        <v>57</v>
      </c>
      <c r="X1" s="34" t="s">
        <v>58</v>
      </c>
      <c r="Y1" s="8" t="s">
        <v>59</v>
      </c>
      <c r="Z1" s="8" t="s">
        <v>60</v>
      </c>
      <c r="AA1" s="8" t="s">
        <v>61</v>
      </c>
      <c r="AB1" s="8" t="s">
        <v>62</v>
      </c>
      <c r="AC1" s="14" t="s">
        <v>66</v>
      </c>
      <c r="AD1" s="14" t="s">
        <v>138</v>
      </c>
      <c r="AE1" s="42" t="s">
        <v>47</v>
      </c>
      <c r="AF1" s="42" t="s">
        <v>139</v>
      </c>
      <c r="AG1" s="14" t="s">
        <v>63</v>
      </c>
      <c r="AH1" s="14" t="s">
        <v>64</v>
      </c>
      <c r="AI1" s="42" t="s">
        <v>65</v>
      </c>
      <c r="AJ1" s="42" t="s">
        <v>140</v>
      </c>
      <c r="AK1" s="14" t="s">
        <v>141</v>
      </c>
      <c r="AL1" s="14" t="s">
        <v>142</v>
      </c>
      <c r="AM1" s="42" t="s">
        <v>50</v>
      </c>
      <c r="AN1" s="42" t="s">
        <v>145</v>
      </c>
      <c r="AO1" s="14" t="s">
        <v>143</v>
      </c>
      <c r="AP1" s="14" t="s">
        <v>144</v>
      </c>
      <c r="AQ1" s="33" t="s">
        <v>68</v>
      </c>
      <c r="AR1" s="14" t="s">
        <v>69</v>
      </c>
      <c r="AS1" s="14" t="s">
        <v>70</v>
      </c>
      <c r="AT1" s="14" t="s">
        <v>71</v>
      </c>
      <c r="AU1" s="14" t="s">
        <v>72</v>
      </c>
      <c r="AV1" s="20" t="s">
        <v>146</v>
      </c>
      <c r="AW1" s="20" t="s">
        <v>67</v>
      </c>
      <c r="AX1" s="20" t="s">
        <v>147</v>
      </c>
      <c r="AY1" s="20" t="s">
        <v>148</v>
      </c>
      <c r="AZ1" s="20" t="s">
        <v>119</v>
      </c>
      <c r="BA1" s="20" t="s">
        <v>120</v>
      </c>
      <c r="BB1" s="20" t="s">
        <v>121</v>
      </c>
      <c r="BC1" s="20" t="s">
        <v>150</v>
      </c>
      <c r="BD1" s="20" t="s">
        <v>151</v>
      </c>
      <c r="BE1" s="20" t="s">
        <v>152</v>
      </c>
      <c r="BF1" s="20" t="s">
        <v>149</v>
      </c>
      <c r="BG1" s="20" t="s">
        <v>116</v>
      </c>
      <c r="BH1" s="20" t="s">
        <v>117</v>
      </c>
      <c r="BI1" s="20" t="s">
        <v>118</v>
      </c>
      <c r="BJ1" s="20" t="s">
        <v>73</v>
      </c>
      <c r="BK1" s="20" t="s">
        <v>74</v>
      </c>
      <c r="BL1" s="20" t="s">
        <v>75</v>
      </c>
      <c r="BM1" s="20" t="s">
        <v>153</v>
      </c>
      <c r="BN1" s="20" t="s">
        <v>113</v>
      </c>
      <c r="BO1" s="20" t="s">
        <v>114</v>
      </c>
      <c r="BP1" s="20" t="s">
        <v>115</v>
      </c>
      <c r="BQ1" s="20" t="s">
        <v>76</v>
      </c>
      <c r="BR1" s="20" t="s">
        <v>77</v>
      </c>
      <c r="BS1" s="31" t="s">
        <v>78</v>
      </c>
      <c r="BT1" s="31" t="s">
        <v>110</v>
      </c>
      <c r="BU1" s="31" t="s">
        <v>111</v>
      </c>
      <c r="BV1" s="31" t="s">
        <v>112</v>
      </c>
      <c r="BW1" s="20" t="s">
        <v>79</v>
      </c>
      <c r="BX1" s="20" t="s">
        <v>80</v>
      </c>
      <c r="BY1" s="20" t="s">
        <v>81</v>
      </c>
      <c r="BZ1" s="25" t="s">
        <v>82</v>
      </c>
    </row>
    <row r="2" spans="1:78">
      <c r="A2" s="24">
        <v>1</v>
      </c>
      <c r="B2" s="1" t="s">
        <v>0</v>
      </c>
      <c r="C2" s="1" t="s">
        <v>1</v>
      </c>
      <c r="D2" s="1">
        <v>21</v>
      </c>
      <c r="E2" s="2">
        <v>33</v>
      </c>
      <c r="F2" s="1">
        <v>21</v>
      </c>
      <c r="G2" s="2">
        <v>21</v>
      </c>
      <c r="H2" s="2">
        <v>30</v>
      </c>
      <c r="I2" s="1">
        <v>21</v>
      </c>
      <c r="J2" s="9">
        <v>670.18</v>
      </c>
      <c r="K2" s="9">
        <v>1500</v>
      </c>
      <c r="L2" s="51">
        <f>Table1[[#This Row],[SLP- obtained]]/Table1[[#This Row],[SLP-max. marks]]</f>
        <v>0.44678666666666661</v>
      </c>
      <c r="M2" s="9">
        <v>300</v>
      </c>
      <c r="N2" s="9">
        <v>1500</v>
      </c>
      <c r="O2" s="51">
        <f>Table1[[#This Row],[Cert.- obtained]]/Table1[[#This Row],[Cert.-max. marks]]</f>
        <v>0.2</v>
      </c>
      <c r="P2" s="9">
        <v>1089.81</v>
      </c>
      <c r="Q2" s="9">
        <v>1500</v>
      </c>
      <c r="R2" s="10">
        <f t="shared" ref="R2:R36" si="0">ROUND(P2*100/Q2,2)</f>
        <v>72.650000000000006</v>
      </c>
      <c r="S2" s="9">
        <v>1037.8499999999999</v>
      </c>
      <c r="T2" s="9">
        <v>1500</v>
      </c>
      <c r="U2" s="51">
        <f>Table1[[#This Row],[CP- obtained]]/Table1[[#This Row],[CP-max. marks]]</f>
        <v>0.69189999999999996</v>
      </c>
      <c r="V2" s="9">
        <v>3097.85</v>
      </c>
      <c r="W2" s="9">
        <v>6000</v>
      </c>
      <c r="X2" s="35">
        <f>Table1[[#This Row],[Total score (obtained)]]/Table1[[#This Row],[Total score (max)]]</f>
        <v>0.51630833333333337</v>
      </c>
      <c r="Y2">
        <f>J2+M2</f>
        <v>970.18</v>
      </c>
      <c r="Z2">
        <v>3000</v>
      </c>
      <c r="AA2" s="21">
        <f>(Y2/Z2)</f>
        <v>0.32339333333333331</v>
      </c>
      <c r="AB2" s="9">
        <v>21</v>
      </c>
      <c r="AC2" s="15">
        <v>1293.22</v>
      </c>
      <c r="AD2" s="9">
        <v>2400</v>
      </c>
      <c r="AE2" s="43">
        <f>Table1[[#This Row],[SLP- obtained2]]/Table1[[#This Row],[Total score (obtained)2]]</f>
        <v>0.50669205573056242</v>
      </c>
      <c r="AF2" s="43">
        <f>Table1[[#This Row],[SLP- obtained2]]/Table1[[#This Row],[SLP-max. marks2]]</f>
        <v>0.53884166666666666</v>
      </c>
      <c r="AG2" s="15">
        <v>873.34</v>
      </c>
      <c r="AH2" s="9">
        <v>1800</v>
      </c>
      <c r="AI2" s="43">
        <f>Table1[[#This Row],[CV- obtained]]/Table1[[#This Row],[Total score (obtained)2]]</f>
        <v>0.3421803250427069</v>
      </c>
      <c r="AJ2" s="43">
        <f>Table1[[#This Row],[CV- obtained]]/Table1[[#This Row],[CV-max. marks]]</f>
        <v>0.48518888888888889</v>
      </c>
      <c r="AK2" s="15">
        <v>385.71</v>
      </c>
      <c r="AL2" s="9">
        <v>1800</v>
      </c>
      <c r="AM2" s="43">
        <f>Table1[[#This Row],[Cert.- obtained2]]/Table1[[#This Row],[Total score (obtained)2]]</f>
        <v>0.15112370116131457</v>
      </c>
      <c r="AN2" s="43">
        <f>Table1[[#This Row],[Cert.- obtained2]]/Table1[[#This Row],[Cert.-max. marks2]]</f>
        <v>0.21428333333333333</v>
      </c>
      <c r="AO2" s="16">
        <v>2552.2800000000002</v>
      </c>
      <c r="AP2" s="9">
        <v>6000</v>
      </c>
      <c r="AQ2" s="22">
        <f>Table1[[#This Row],[Total score (obtained)2]]/Table1[[#This Row],[Total score (max)2]]</f>
        <v>0.42538000000000004</v>
      </c>
      <c r="AR2" s="9">
        <f t="shared" ref="AR2:AR36" si="1">AC2+AK2</f>
        <v>1678.93</v>
      </c>
      <c r="AS2" s="9">
        <v>4200</v>
      </c>
      <c r="AT2" s="22">
        <f>AR2/AS2</f>
        <v>0.3997452380952381</v>
      </c>
      <c r="AU2" s="9">
        <v>30</v>
      </c>
      <c r="AV2" s="9">
        <v>1293.22</v>
      </c>
      <c r="AW2" s="9">
        <v>2400</v>
      </c>
      <c r="AX2" s="43">
        <f>Table1[[#This Row],[SLP- obtained3]]/Table1[[#This Row],[Total score (obtained)24]]</f>
        <v>0.50669205573056242</v>
      </c>
      <c r="AY2" s="43">
        <f>Table1[[#This Row],[SLP- obtained3]]/Table1[[#This Row],[SLP-max. marks3]]</f>
        <v>0.53884166666666666</v>
      </c>
      <c r="AZ2" s="43">
        <f>(Table1[[#This Row],[SLP- obtained3]]-1503)/1503</f>
        <v>-0.13957418496340651</v>
      </c>
      <c r="BA2" s="43">
        <f>(Table1[[#This Row],[SLP- obtained3]]-1810)/1810</f>
        <v>-0.28551381215469612</v>
      </c>
      <c r="BB2" s="43">
        <f>(Table1[[#This Row],[SLP- obtained3]]-1877)/1877</f>
        <v>-0.31101758124667023</v>
      </c>
      <c r="BC2" s="9">
        <v>873.34</v>
      </c>
      <c r="BD2" s="9">
        <v>1800</v>
      </c>
      <c r="BE2" s="43">
        <f>Table1[[#This Row],[CV- obtained2]]/Table1[[#This Row],[Total score (obtained)24]]</f>
        <v>0.3421803250427069</v>
      </c>
      <c r="BF2" s="43">
        <f>Table1[[#This Row],[CV- obtained2]]/Table1[[#This Row],[CV-max. marks2]]</f>
        <v>0.48518888888888889</v>
      </c>
      <c r="BG2" s="43">
        <f>(Table1[[#This Row],[CV- obtained2]]-1144.5)/1144.5</f>
        <v>-0.2369244211446046</v>
      </c>
      <c r="BH2" s="43">
        <f>(Table1[[#This Row],[CV- obtained2]]-1347)/1347</f>
        <v>-0.3516406829992576</v>
      </c>
      <c r="BI2" s="43">
        <f>(Table1[[#This Row],[CV- obtained2]]-1385)/1385</f>
        <v>-0.36942960288808663</v>
      </c>
      <c r="BJ2" s="9">
        <v>385.71</v>
      </c>
      <c r="BK2" s="9">
        <v>1800</v>
      </c>
      <c r="BL2" s="43">
        <f>Table1[[#This Row],[Cert.- obtained21]]/Table1[[#This Row],[Total score (obtained)24]]</f>
        <v>0.15112370116131457</v>
      </c>
      <c r="BM2" s="43">
        <f>Table1[[#This Row],[Cert.- obtained21]]/Table1[[#This Row],[Cert.-max. marks22]]</f>
        <v>0.21428333333333333</v>
      </c>
      <c r="BN2" s="43">
        <f>(Table1[[#This Row],[Cert.- obtained21]]-507)/507</f>
        <v>-0.23923076923076927</v>
      </c>
      <c r="BO2" s="43">
        <f>(Table1[[#This Row],[Cert.- obtained21]]-750)/750</f>
        <v>-0.48572000000000004</v>
      </c>
      <c r="BP2" s="43">
        <f>(Table1[[#This Row],[Cert.- obtained21]]-767)/767</f>
        <v>-0.49711864406779666</v>
      </c>
      <c r="BQ2" s="9">
        <v>2552.2800000000002</v>
      </c>
      <c r="BR2" s="9">
        <v>6000</v>
      </c>
      <c r="BS2" s="22">
        <f>Table1[[#This Row],[Total score (obtained)24]]/Table1[[#This Row],[Total score (max)25]]</f>
        <v>0.42538000000000004</v>
      </c>
      <c r="BT2" s="22">
        <f>(Table1[[#This Row],[Total score (obtained)24]]-3155)/3155</f>
        <v>-0.19103645007923925</v>
      </c>
      <c r="BU2" s="22">
        <f>(Table1[[#This Row],[Total score (obtained)24]]-3897)/3897</f>
        <v>-0.34506543494996145</v>
      </c>
      <c r="BV2" s="22">
        <f>(Table1[[#This Row],[Total score (obtained)24]]-4006)/4006</f>
        <v>-0.3628856714927608</v>
      </c>
      <c r="BW2" s="9">
        <f t="shared" ref="BW2:BW36" si="2">AV2+BJ2</f>
        <v>1678.93</v>
      </c>
      <c r="BX2" s="9">
        <v>4200</v>
      </c>
      <c r="BY2" s="22">
        <f>BW2/BX2</f>
        <v>0.3997452380952381</v>
      </c>
      <c r="BZ2" s="26">
        <v>30</v>
      </c>
    </row>
    <row r="3" spans="1:78">
      <c r="A3" s="24">
        <v>2</v>
      </c>
      <c r="B3" s="1" t="s">
        <v>1</v>
      </c>
      <c r="C3" s="1" t="s">
        <v>1</v>
      </c>
      <c r="D3" s="1">
        <v>22</v>
      </c>
      <c r="E3" s="2">
        <v>15</v>
      </c>
      <c r="F3" s="1">
        <v>22</v>
      </c>
      <c r="G3" s="2">
        <v>22</v>
      </c>
      <c r="H3" s="2">
        <v>15</v>
      </c>
      <c r="I3" s="1">
        <v>22</v>
      </c>
      <c r="J3" s="9">
        <v>623.51</v>
      </c>
      <c r="K3" s="9">
        <v>1500</v>
      </c>
      <c r="L3" s="51">
        <f>Table1[[#This Row],[SLP- obtained]]/Table1[[#This Row],[SLP-max. marks]]</f>
        <v>0.41567333333333334</v>
      </c>
      <c r="M3" s="9">
        <v>340</v>
      </c>
      <c r="N3" s="9">
        <v>1500</v>
      </c>
      <c r="O3" s="51">
        <f>Table1[[#This Row],[Cert.- obtained]]/Table1[[#This Row],[Cert.-max. marks]]</f>
        <v>0.22666666666666666</v>
      </c>
      <c r="P3" s="11">
        <v>1027.1500000000001</v>
      </c>
      <c r="Q3" s="9">
        <v>1500</v>
      </c>
      <c r="R3" s="10">
        <f t="shared" si="0"/>
        <v>68.48</v>
      </c>
      <c r="S3" s="11">
        <v>1099.58</v>
      </c>
      <c r="T3" s="9">
        <v>1500</v>
      </c>
      <c r="U3" s="51">
        <f>Table1[[#This Row],[CP- obtained]]/Table1[[#This Row],[CP-max. marks]]</f>
        <v>0.73305333333333333</v>
      </c>
      <c r="V3" s="11">
        <v>3090.24</v>
      </c>
      <c r="W3" s="9">
        <v>6000</v>
      </c>
      <c r="X3" s="35">
        <f>Table1[[#This Row],[Total score (obtained)]]/Table1[[#This Row],[Total score (max)]]</f>
        <v>0.51503999999999994</v>
      </c>
      <c r="Y3">
        <f t="shared" ref="Y3:Y36" si="3">J3+M3</f>
        <v>963.51</v>
      </c>
      <c r="Z3">
        <v>3000</v>
      </c>
      <c r="AA3" s="21">
        <f t="shared" ref="AA3:AA36" si="4">(Y3/Z3)</f>
        <v>0.32117000000000001</v>
      </c>
      <c r="AB3" s="9">
        <v>22</v>
      </c>
      <c r="AC3" s="15">
        <v>1543.38</v>
      </c>
      <c r="AD3" s="9">
        <v>2400</v>
      </c>
      <c r="AE3" s="43">
        <f>Table1[[#This Row],[SLP- obtained2]]/Table1[[#This Row],[Total score (obtained)2]]</f>
        <v>0.47225027079623277</v>
      </c>
      <c r="AF3" s="43">
        <f>Table1[[#This Row],[SLP- obtained2]]/Table1[[#This Row],[SLP-max. marks2]]</f>
        <v>0.64307500000000006</v>
      </c>
      <c r="AG3" s="15">
        <v>1198.0899999999999</v>
      </c>
      <c r="AH3" s="9">
        <v>1800</v>
      </c>
      <c r="AI3" s="43">
        <f>Table1[[#This Row],[CV- obtained]]/Table1[[#This Row],[Total score (obtained)2]]</f>
        <v>0.36659690221349145</v>
      </c>
      <c r="AJ3" s="43">
        <f>Table1[[#This Row],[CV- obtained]]/Table1[[#This Row],[CV-max. marks]]</f>
        <v>0.66560555555555556</v>
      </c>
      <c r="AK3" s="17">
        <v>526.66</v>
      </c>
      <c r="AL3" s="9">
        <v>1800</v>
      </c>
      <c r="AM3" s="43">
        <f>Table1[[#This Row],[Cert.- obtained2]]/Table1[[#This Row],[Total score (obtained)2]]</f>
        <v>0.16114976714583831</v>
      </c>
      <c r="AN3" s="43">
        <f>Table1[[#This Row],[Cert.- obtained2]]/Table1[[#This Row],[Cert.-max. marks2]]</f>
        <v>0.2925888888888889</v>
      </c>
      <c r="AO3" s="18">
        <v>3268.14</v>
      </c>
      <c r="AP3" s="9">
        <v>6000</v>
      </c>
      <c r="AQ3" s="22">
        <f>Table1[[#This Row],[Total score (obtained)2]]/Table1[[#This Row],[Total score (max)2]]</f>
        <v>0.54469000000000001</v>
      </c>
      <c r="AR3" s="9">
        <f t="shared" si="1"/>
        <v>2070.04</v>
      </c>
      <c r="AS3" s="9">
        <v>4200</v>
      </c>
      <c r="AT3" s="22">
        <f t="shared" ref="AT3:AT36" si="5">AR3/AS3</f>
        <v>0.49286666666666668</v>
      </c>
      <c r="AU3" s="9">
        <v>15</v>
      </c>
      <c r="AV3" s="9">
        <v>1543.38</v>
      </c>
      <c r="AW3" s="9">
        <v>2400</v>
      </c>
      <c r="AX3" s="43">
        <f>Table1[[#This Row],[SLP- obtained3]]/Table1[[#This Row],[Total score (obtained)24]]</f>
        <v>0.47225027079623277</v>
      </c>
      <c r="AY3" s="43">
        <f>Table1[[#This Row],[SLP- obtained3]]/Table1[[#This Row],[SLP-max. marks3]]</f>
        <v>0.64307500000000006</v>
      </c>
      <c r="AZ3" s="43">
        <f>(Table1[[#This Row],[SLP- obtained3]]-1503)/1503</f>
        <v>2.6866267465069933E-2</v>
      </c>
      <c r="BA3" s="43">
        <f>(Table1[[#This Row],[SLP- obtained3]]-1810)/1810</f>
        <v>-0.14730386740331486</v>
      </c>
      <c r="BB3" s="43">
        <f>(Table1[[#This Row],[SLP- obtained3]]-1877)/1877</f>
        <v>-0.17774107618540219</v>
      </c>
      <c r="BC3" s="9">
        <v>1198.0899999999999</v>
      </c>
      <c r="BD3" s="9">
        <v>1800</v>
      </c>
      <c r="BE3" s="43">
        <f>Table1[[#This Row],[CV- obtained2]]/Table1[[#This Row],[Total score (obtained)24]]</f>
        <v>0.36659690221349145</v>
      </c>
      <c r="BF3" s="43">
        <f>Table1[[#This Row],[CV- obtained2]]/Table1[[#This Row],[CV-max. marks2]]</f>
        <v>0.66560555555555556</v>
      </c>
      <c r="BG3" s="43">
        <f>(Table1[[#This Row],[CV- obtained2]]-1144.5)/1144.5</f>
        <v>4.6823940585408404E-2</v>
      </c>
      <c r="BH3" s="43">
        <f>(Table1[[#This Row],[CV- obtained2]]-1347)/1347</f>
        <v>-0.11054936896807727</v>
      </c>
      <c r="BI3" s="43">
        <f>(Table1[[#This Row],[CV- obtained2]]-1385)/1385</f>
        <v>-0.13495306859205783</v>
      </c>
      <c r="BJ3" s="9">
        <v>526.66</v>
      </c>
      <c r="BK3" s="9">
        <v>1800</v>
      </c>
      <c r="BL3" s="43">
        <f>Table1[[#This Row],[Cert.- obtained21]]/Table1[[#This Row],[Total score (obtained)24]]</f>
        <v>0.16114976714583831</v>
      </c>
      <c r="BM3" s="43">
        <f>Table1[[#This Row],[Cert.- obtained21]]/Table1[[#This Row],[Cert.-max. marks22]]</f>
        <v>0.2925888888888889</v>
      </c>
      <c r="BN3" s="43">
        <f>(Table1[[#This Row],[Cert.- obtained21]]-507)/507</f>
        <v>3.8777120315581788E-2</v>
      </c>
      <c r="BO3" s="43">
        <f>(Table1[[#This Row],[Cert.- obtained21]]-750)/750</f>
        <v>-0.2977866666666667</v>
      </c>
      <c r="BP3" s="43">
        <f>(Table1[[#This Row],[Cert.- obtained21]]-767)/767</f>
        <v>-0.31335071707953066</v>
      </c>
      <c r="BQ3" s="9">
        <v>3268.14</v>
      </c>
      <c r="BR3" s="9">
        <v>6000</v>
      </c>
      <c r="BS3" s="22">
        <f>Table1[[#This Row],[Total score (obtained)24]]/Table1[[#This Row],[Total score (max)25]]</f>
        <v>0.54469000000000001</v>
      </c>
      <c r="BT3" s="22">
        <f>(Table1[[#This Row],[Total score (obtained)24]]-3155)/3155</f>
        <v>3.586053882725828E-2</v>
      </c>
      <c r="BU3" s="22">
        <f>(Table1[[#This Row],[Total score (obtained)24]]-3897)/3897</f>
        <v>-0.16137028483448809</v>
      </c>
      <c r="BV3" s="22">
        <f>(Table1[[#This Row],[Total score (obtained)24]]-4006)/4006</f>
        <v>-0.18418871692461311</v>
      </c>
      <c r="BW3" s="9">
        <f t="shared" si="2"/>
        <v>2070.04</v>
      </c>
      <c r="BX3" s="9">
        <v>4200</v>
      </c>
      <c r="BY3" s="22">
        <f t="shared" ref="BY3:BY36" si="6">BW3/BX3</f>
        <v>0.49286666666666668</v>
      </c>
      <c r="BZ3" s="26">
        <v>15</v>
      </c>
    </row>
    <row r="4" spans="1:78">
      <c r="A4" s="24">
        <f t="shared" ref="A4:A36" si="7">A3+1</f>
        <v>3</v>
      </c>
      <c r="B4" s="1" t="s">
        <v>2</v>
      </c>
      <c r="C4" s="1" t="s">
        <v>1</v>
      </c>
      <c r="D4" s="1">
        <v>25</v>
      </c>
      <c r="E4" s="2">
        <v>24</v>
      </c>
      <c r="F4" s="1">
        <v>25</v>
      </c>
      <c r="G4" s="2">
        <v>24</v>
      </c>
      <c r="H4" s="2">
        <v>24</v>
      </c>
      <c r="I4" s="1">
        <v>25</v>
      </c>
      <c r="J4" s="9">
        <v>636.30999999999995</v>
      </c>
      <c r="K4" s="9">
        <v>1500</v>
      </c>
      <c r="L4" s="51">
        <f>Table1[[#This Row],[SLP- obtained]]/Table1[[#This Row],[SLP-max. marks]]</f>
        <v>0.42420666666666662</v>
      </c>
      <c r="M4" s="9">
        <v>307.69</v>
      </c>
      <c r="N4" s="9">
        <v>1500</v>
      </c>
      <c r="O4" s="51">
        <f>Table1[[#This Row],[Cert.- obtained]]/Table1[[#This Row],[Cert.-max. marks]]</f>
        <v>0.20512666666666665</v>
      </c>
      <c r="P4" s="11">
        <v>1089.1400000000001</v>
      </c>
      <c r="Q4" s="9">
        <v>1500</v>
      </c>
      <c r="R4" s="10">
        <f t="shared" si="0"/>
        <v>72.61</v>
      </c>
      <c r="S4" s="11">
        <v>972.26</v>
      </c>
      <c r="T4" s="9">
        <v>1500</v>
      </c>
      <c r="U4" s="51">
        <f>Table1[[#This Row],[CP- obtained]]/Table1[[#This Row],[CP-max. marks]]</f>
        <v>0.64817333333333338</v>
      </c>
      <c r="V4" s="11">
        <v>3005.4</v>
      </c>
      <c r="W4" s="9">
        <v>6000</v>
      </c>
      <c r="X4" s="35">
        <f>Table1[[#This Row],[Total score (obtained)]]/Table1[[#This Row],[Total score (max)]]</f>
        <v>0.50090000000000001</v>
      </c>
      <c r="Y4">
        <f t="shared" si="3"/>
        <v>944</v>
      </c>
      <c r="Z4">
        <v>3000</v>
      </c>
      <c r="AA4" s="21">
        <f t="shared" si="4"/>
        <v>0.31466666666666665</v>
      </c>
      <c r="AB4" s="9">
        <v>24</v>
      </c>
      <c r="AC4" s="15">
        <v>1407.66</v>
      </c>
      <c r="AD4" s="9">
        <v>2400</v>
      </c>
      <c r="AE4" s="43">
        <f>Table1[[#This Row],[SLP- obtained2]]/Table1[[#This Row],[Total score (obtained)2]]</f>
        <v>0.47984864754307921</v>
      </c>
      <c r="AF4" s="43">
        <f>Table1[[#This Row],[SLP- obtained2]]/Table1[[#This Row],[SLP-max. marks2]]</f>
        <v>0.58652500000000007</v>
      </c>
      <c r="AG4" s="15">
        <v>1087.42</v>
      </c>
      <c r="AH4" s="9">
        <v>1800</v>
      </c>
      <c r="AI4" s="43">
        <f>Table1[[#This Row],[CV- obtained]]/Table1[[#This Row],[Total score (obtained)2]]</f>
        <v>0.37068398356939547</v>
      </c>
      <c r="AJ4" s="43">
        <f>Table1[[#This Row],[CV- obtained]]/Table1[[#This Row],[CV-max. marks]]</f>
        <v>0.60412222222222223</v>
      </c>
      <c r="AK4" s="17">
        <v>438.46</v>
      </c>
      <c r="AL4" s="9">
        <v>1800</v>
      </c>
      <c r="AM4" s="43">
        <f>Table1[[#This Row],[Cert.- obtained2]]/Table1[[#This Row],[Total score (obtained)2]]</f>
        <v>0.14946396004840551</v>
      </c>
      <c r="AN4" s="43">
        <f>Table1[[#This Row],[Cert.- obtained2]]/Table1[[#This Row],[Cert.-max. marks2]]</f>
        <v>0.24358888888888888</v>
      </c>
      <c r="AO4" s="18">
        <v>2933.55</v>
      </c>
      <c r="AP4" s="9">
        <v>6000</v>
      </c>
      <c r="AQ4" s="22">
        <f>Table1[[#This Row],[Total score (obtained)2]]/Table1[[#This Row],[Total score (max)2]]</f>
        <v>0.48892500000000005</v>
      </c>
      <c r="AR4" s="9">
        <f t="shared" si="1"/>
        <v>1846.1200000000001</v>
      </c>
      <c r="AS4" s="9">
        <v>4200</v>
      </c>
      <c r="AT4" s="22">
        <f t="shared" si="5"/>
        <v>0.43955238095238097</v>
      </c>
      <c r="AU4" s="9">
        <v>24</v>
      </c>
      <c r="AV4" s="9">
        <v>1407.66</v>
      </c>
      <c r="AW4" s="9">
        <v>2400</v>
      </c>
      <c r="AX4" s="43">
        <f>Table1[[#This Row],[SLP- obtained3]]/Table1[[#This Row],[Total score (obtained)24]]</f>
        <v>0.47984864754307921</v>
      </c>
      <c r="AY4" s="43">
        <f>Table1[[#This Row],[SLP- obtained3]]/Table1[[#This Row],[SLP-max. marks3]]</f>
        <v>0.58652500000000007</v>
      </c>
      <c r="AZ4" s="43">
        <f>(Table1[[#This Row],[SLP- obtained3]]-1503)/1503</f>
        <v>-6.3433133732534869E-2</v>
      </c>
      <c r="BA4" s="43">
        <f>(Table1[[#This Row],[SLP- obtained3]]-1810)/1810</f>
        <v>-0.2222872928176795</v>
      </c>
      <c r="BB4" s="43">
        <f>(Table1[[#This Row],[SLP- obtained3]]-1877)/1877</f>
        <v>-0.25004794885455511</v>
      </c>
      <c r="BC4" s="9">
        <v>1087.42</v>
      </c>
      <c r="BD4" s="9">
        <v>1800</v>
      </c>
      <c r="BE4" s="43">
        <f>Table1[[#This Row],[CV- obtained2]]/Table1[[#This Row],[Total score (obtained)24]]</f>
        <v>0.37068398356939547</v>
      </c>
      <c r="BF4" s="43">
        <f>Table1[[#This Row],[CV- obtained2]]/Table1[[#This Row],[CV-max. marks2]]</f>
        <v>0.60412222222222223</v>
      </c>
      <c r="BG4" s="43">
        <f>(Table1[[#This Row],[CV- obtained2]]-1144.5)/1144.5</f>
        <v>-4.9873307121013483E-2</v>
      </c>
      <c r="BH4" s="43">
        <f>(Table1[[#This Row],[CV- obtained2]]-1347)/1347</f>
        <v>-0.19270972531551592</v>
      </c>
      <c r="BI4" s="43">
        <f>(Table1[[#This Row],[CV- obtained2]]-1385)/1385</f>
        <v>-0.21485920577617323</v>
      </c>
      <c r="BJ4" s="9">
        <v>438.46</v>
      </c>
      <c r="BK4" s="9">
        <v>1800</v>
      </c>
      <c r="BL4" s="43">
        <f>Table1[[#This Row],[Cert.- obtained21]]/Table1[[#This Row],[Total score (obtained)24]]</f>
        <v>0.14946396004840551</v>
      </c>
      <c r="BM4" s="43">
        <f>Table1[[#This Row],[Cert.- obtained21]]/Table1[[#This Row],[Cert.-max. marks22]]</f>
        <v>0.24358888888888888</v>
      </c>
      <c r="BN4" s="43">
        <f>(Table1[[#This Row],[Cert.- obtained21]]-507)/507</f>
        <v>-0.1351873767258383</v>
      </c>
      <c r="BO4" s="43">
        <f>(Table1[[#This Row],[Cert.- obtained21]]-750)/750</f>
        <v>-0.41538666666666668</v>
      </c>
      <c r="BP4" s="43">
        <f>(Table1[[#This Row],[Cert.- obtained21]]-767)/767</f>
        <v>-0.4283441981747067</v>
      </c>
      <c r="BQ4" s="9">
        <v>2933.55</v>
      </c>
      <c r="BR4" s="9">
        <v>6000</v>
      </c>
      <c r="BS4" s="22">
        <f>Table1[[#This Row],[Total score (obtained)24]]/Table1[[#This Row],[Total score (max)25]]</f>
        <v>0.48892500000000005</v>
      </c>
      <c r="BT4" s="22">
        <f>(Table1[[#This Row],[Total score (obtained)24]]-3155)/3155</f>
        <v>-7.0190174326465876E-2</v>
      </c>
      <c r="BU4" s="22">
        <f>(Table1[[#This Row],[Total score (obtained)24]]-3897)/3897</f>
        <v>-0.24722863741339487</v>
      </c>
      <c r="BV4" s="22">
        <f>(Table1[[#This Row],[Total score (obtained)24]]-4006)/4006</f>
        <v>-0.26771093359960058</v>
      </c>
      <c r="BW4" s="9">
        <f t="shared" si="2"/>
        <v>1846.1200000000001</v>
      </c>
      <c r="BX4" s="9">
        <v>4200</v>
      </c>
      <c r="BY4" s="22">
        <f t="shared" si="6"/>
        <v>0.43955238095238097</v>
      </c>
      <c r="BZ4" s="26">
        <v>24</v>
      </c>
    </row>
    <row r="5" spans="1:78">
      <c r="A5" s="24">
        <f t="shared" si="7"/>
        <v>4</v>
      </c>
      <c r="B5" s="1" t="s">
        <v>3</v>
      </c>
      <c r="C5" s="1" t="s">
        <v>1</v>
      </c>
      <c r="D5" s="1">
        <v>24</v>
      </c>
      <c r="E5" s="2">
        <v>22</v>
      </c>
      <c r="F5" s="1">
        <v>24</v>
      </c>
      <c r="G5" s="2">
        <v>23</v>
      </c>
      <c r="H5" s="2">
        <v>23</v>
      </c>
      <c r="I5" s="1">
        <v>24</v>
      </c>
      <c r="J5" s="9">
        <v>562.66</v>
      </c>
      <c r="K5" s="9">
        <v>1500</v>
      </c>
      <c r="L5" s="51">
        <f>Table1[[#This Row],[SLP- obtained]]/Table1[[#This Row],[SLP-max. marks]]</f>
        <v>0.37510666666666664</v>
      </c>
      <c r="M5" s="9">
        <v>400</v>
      </c>
      <c r="N5" s="9">
        <v>1500</v>
      </c>
      <c r="O5" s="51">
        <f>Table1[[#This Row],[Cert.- obtained]]/Table1[[#This Row],[Cert.-max. marks]]</f>
        <v>0.26666666666666666</v>
      </c>
      <c r="P5" s="9">
        <v>994.74</v>
      </c>
      <c r="Q5" s="9">
        <v>1500</v>
      </c>
      <c r="R5" s="10">
        <f t="shared" si="0"/>
        <v>66.319999999999993</v>
      </c>
      <c r="S5" s="9">
        <v>1069.8900000000001</v>
      </c>
      <c r="T5" s="9">
        <v>1500</v>
      </c>
      <c r="U5" s="51">
        <f>Table1[[#This Row],[CP- obtained]]/Table1[[#This Row],[CP-max. marks]]</f>
        <v>0.71326000000000012</v>
      </c>
      <c r="V5" s="11">
        <v>3027.29</v>
      </c>
      <c r="W5" s="9">
        <v>6000</v>
      </c>
      <c r="X5" s="35">
        <f>Table1[[#This Row],[Total score (obtained)]]/Table1[[#This Row],[Total score (max)]]</f>
        <v>0.50454833333333338</v>
      </c>
      <c r="Y5">
        <f t="shared" si="3"/>
        <v>962.66</v>
      </c>
      <c r="Z5">
        <v>3000</v>
      </c>
      <c r="AA5" s="21">
        <f t="shared" si="4"/>
        <v>0.32088666666666665</v>
      </c>
      <c r="AB5" s="9">
        <v>23</v>
      </c>
      <c r="AC5" s="15">
        <v>1488.29</v>
      </c>
      <c r="AD5" s="9">
        <v>2400</v>
      </c>
      <c r="AE5" s="43">
        <f>Table1[[#This Row],[SLP- obtained2]]/Table1[[#This Row],[Total score (obtained)2]]</f>
        <v>0.48857745956397702</v>
      </c>
      <c r="AF5" s="43">
        <f>Table1[[#This Row],[SLP- obtained2]]/Table1[[#This Row],[SLP-max. marks2]]</f>
        <v>0.62012083333333334</v>
      </c>
      <c r="AG5" s="15">
        <v>1141.21</v>
      </c>
      <c r="AH5" s="9">
        <v>1800</v>
      </c>
      <c r="AI5" s="43">
        <f>Table1[[#This Row],[CV- obtained]]/Table1[[#This Row],[Total score (obtained)2]]</f>
        <v>0.37463765974978414</v>
      </c>
      <c r="AJ5" s="43">
        <f>Table1[[#This Row],[CV- obtained]]/Table1[[#This Row],[CV-max. marks]]</f>
        <v>0.6340055555555556</v>
      </c>
      <c r="AK5" s="17">
        <v>416.66</v>
      </c>
      <c r="AL5" s="9">
        <v>1800</v>
      </c>
      <c r="AM5" s="43">
        <f>Table1[[#This Row],[Cert.- obtained2]]/Table1[[#This Row],[Total score (obtained)2]]</f>
        <v>0.13678159787536481</v>
      </c>
      <c r="AN5" s="43">
        <f>Table1[[#This Row],[Cert.- obtained2]]/Table1[[#This Row],[Cert.-max. marks2]]</f>
        <v>0.23147777777777778</v>
      </c>
      <c r="AO5" s="18">
        <v>3046.17</v>
      </c>
      <c r="AP5" s="9">
        <v>6000</v>
      </c>
      <c r="AQ5" s="22">
        <f>Table1[[#This Row],[Total score (obtained)2]]/Table1[[#This Row],[Total score (max)2]]</f>
        <v>0.50769500000000001</v>
      </c>
      <c r="AR5" s="9">
        <f t="shared" si="1"/>
        <v>1904.95</v>
      </c>
      <c r="AS5" s="9">
        <v>4200</v>
      </c>
      <c r="AT5" s="22">
        <f t="shared" si="5"/>
        <v>0.4535595238095238</v>
      </c>
      <c r="AU5" s="9">
        <v>23</v>
      </c>
      <c r="AV5" s="9">
        <v>1488.29</v>
      </c>
      <c r="AW5" s="9">
        <v>2400</v>
      </c>
      <c r="AX5" s="43">
        <f>Table1[[#This Row],[SLP- obtained3]]/Table1[[#This Row],[Total score (obtained)24]]</f>
        <v>0.48857745956397702</v>
      </c>
      <c r="AY5" s="43">
        <f>Table1[[#This Row],[SLP- obtained3]]/Table1[[#This Row],[SLP-max. marks3]]</f>
        <v>0.62012083333333334</v>
      </c>
      <c r="AZ5" s="43">
        <f>(Table1[[#This Row],[SLP- obtained3]]-1503)/1503</f>
        <v>-9.7870924817032839E-3</v>
      </c>
      <c r="BA5" s="43">
        <f>(Table1[[#This Row],[SLP- obtained3]]-1810)/1810</f>
        <v>-0.17774033149171273</v>
      </c>
      <c r="BB5" s="43">
        <f>(Table1[[#This Row],[SLP- obtained3]]-1877)/1877</f>
        <v>-0.20709110282365478</v>
      </c>
      <c r="BC5" s="9">
        <v>1141.21</v>
      </c>
      <c r="BD5" s="9">
        <v>1800</v>
      </c>
      <c r="BE5" s="43">
        <f>Table1[[#This Row],[CV- obtained2]]/Table1[[#This Row],[Total score (obtained)24]]</f>
        <v>0.37463765974978414</v>
      </c>
      <c r="BF5" s="43">
        <f>Table1[[#This Row],[CV- obtained2]]/Table1[[#This Row],[CV-max. marks2]]</f>
        <v>0.6340055555555556</v>
      </c>
      <c r="BG5" s="43">
        <f>(Table1[[#This Row],[CV- obtained2]]-1144.5)/1144.5</f>
        <v>-2.8746177370030262E-3</v>
      </c>
      <c r="BH5" s="43">
        <f>(Table1[[#This Row],[CV- obtained2]]-1347)/1347</f>
        <v>-0.15277654046028208</v>
      </c>
      <c r="BI5" s="43">
        <f>(Table1[[#This Row],[CV- obtained2]]-1385)/1385</f>
        <v>-0.17602166064981947</v>
      </c>
      <c r="BJ5" s="9">
        <v>416.66</v>
      </c>
      <c r="BK5" s="9">
        <v>1800</v>
      </c>
      <c r="BL5" s="43">
        <f>Table1[[#This Row],[Cert.- obtained21]]/Table1[[#This Row],[Total score (obtained)24]]</f>
        <v>0.13678159787536481</v>
      </c>
      <c r="BM5" s="43">
        <f>Table1[[#This Row],[Cert.- obtained21]]/Table1[[#This Row],[Cert.-max. marks22]]</f>
        <v>0.23147777777777778</v>
      </c>
      <c r="BN5" s="43">
        <f>(Table1[[#This Row],[Cert.- obtained21]]-507)/507</f>
        <v>-0.17818540433925045</v>
      </c>
      <c r="BO5" s="43">
        <f>(Table1[[#This Row],[Cert.- obtained21]]-750)/750</f>
        <v>-0.44445333333333331</v>
      </c>
      <c r="BP5" s="43">
        <f>(Table1[[#This Row],[Cert.- obtained21]]-767)/767</f>
        <v>-0.45676662320730116</v>
      </c>
      <c r="BQ5" s="9">
        <v>3046.17</v>
      </c>
      <c r="BR5" s="9">
        <v>6000</v>
      </c>
      <c r="BS5" s="22">
        <f>Table1[[#This Row],[Total score (obtained)24]]/Table1[[#This Row],[Total score (max)25]]</f>
        <v>0.50769500000000001</v>
      </c>
      <c r="BT5" s="22">
        <f>(Table1[[#This Row],[Total score (obtained)24]]-3155)/3155</f>
        <v>-3.4494453248811389E-2</v>
      </c>
      <c r="BU5" s="22">
        <f>(Table1[[#This Row],[Total score (obtained)24]]-3897)/3897</f>
        <v>-0.21832948421862969</v>
      </c>
      <c r="BV5" s="22">
        <f>(Table1[[#This Row],[Total score (obtained)24]]-4006)/4006</f>
        <v>-0.23959810284573138</v>
      </c>
      <c r="BW5" s="9">
        <f t="shared" si="2"/>
        <v>1904.95</v>
      </c>
      <c r="BX5" s="9">
        <v>4200</v>
      </c>
      <c r="BY5" s="22">
        <f t="shared" si="6"/>
        <v>0.4535595238095238</v>
      </c>
      <c r="BZ5" s="26">
        <v>23</v>
      </c>
    </row>
    <row r="6" spans="1:78">
      <c r="A6" s="24">
        <f t="shared" si="7"/>
        <v>5</v>
      </c>
      <c r="B6" s="1" t="s">
        <v>4</v>
      </c>
      <c r="C6" s="1" t="s">
        <v>1</v>
      </c>
      <c r="D6" s="1">
        <v>28</v>
      </c>
      <c r="E6" s="2">
        <v>26</v>
      </c>
      <c r="F6" s="1">
        <v>28</v>
      </c>
      <c r="G6" s="2">
        <v>28</v>
      </c>
      <c r="H6" s="2">
        <v>27</v>
      </c>
      <c r="I6" s="1">
        <v>28</v>
      </c>
      <c r="J6" s="9">
        <v>566.67999999999995</v>
      </c>
      <c r="K6" s="9">
        <v>1500</v>
      </c>
      <c r="L6" s="51">
        <f>Table1[[#This Row],[SLP- obtained]]/Table1[[#This Row],[SLP-max. marks]]</f>
        <v>0.37778666666666666</v>
      </c>
      <c r="M6" s="9">
        <v>287.5</v>
      </c>
      <c r="N6" s="9">
        <v>1500</v>
      </c>
      <c r="O6" s="51">
        <f>Table1[[#This Row],[Cert.- obtained]]/Table1[[#This Row],[Cert.-max. marks]]</f>
        <v>0.19166666666666668</v>
      </c>
      <c r="P6" s="11">
        <v>1024.7</v>
      </c>
      <c r="Q6" s="9">
        <v>1500</v>
      </c>
      <c r="R6" s="10">
        <f t="shared" si="0"/>
        <v>68.31</v>
      </c>
      <c r="S6" s="11">
        <v>1002.37</v>
      </c>
      <c r="T6" s="9">
        <v>1500</v>
      </c>
      <c r="U6" s="51">
        <f>Table1[[#This Row],[CP- obtained]]/Table1[[#This Row],[CP-max. marks]]</f>
        <v>0.66824666666666666</v>
      </c>
      <c r="V6" s="11">
        <v>2881.25</v>
      </c>
      <c r="W6" s="9">
        <v>6000</v>
      </c>
      <c r="X6" s="35">
        <f>Table1[[#This Row],[Total score (obtained)]]/Table1[[#This Row],[Total score (max)]]</f>
        <v>0.48020833333333335</v>
      </c>
      <c r="Y6">
        <f t="shared" si="3"/>
        <v>854.18</v>
      </c>
      <c r="Z6">
        <v>3000</v>
      </c>
      <c r="AA6" s="21">
        <f t="shared" si="4"/>
        <v>0.28472666666666663</v>
      </c>
      <c r="AB6" s="9">
        <v>28</v>
      </c>
      <c r="AC6" s="15">
        <v>1367.2</v>
      </c>
      <c r="AD6" s="9">
        <v>2400</v>
      </c>
      <c r="AE6" s="43">
        <f>Table1[[#This Row],[SLP- obtained2]]/Table1[[#This Row],[Total score (obtained)2]]</f>
        <v>0.48048639055333958</v>
      </c>
      <c r="AF6" s="43">
        <f>Table1[[#This Row],[SLP- obtained2]]/Table1[[#This Row],[SLP-max. marks2]]</f>
        <v>0.56966666666666665</v>
      </c>
      <c r="AG6" s="15">
        <v>1103.24</v>
      </c>
      <c r="AH6" s="9">
        <v>1800</v>
      </c>
      <c r="AI6" s="43">
        <f>Table1[[#This Row],[CV- obtained]]/Table1[[#This Row],[Total score (obtained)2]]</f>
        <v>0.38772074715774307</v>
      </c>
      <c r="AJ6" s="43">
        <f>Table1[[#This Row],[CV- obtained]]/Table1[[#This Row],[CV-max. marks]]</f>
        <v>0.61291111111111107</v>
      </c>
      <c r="AK6" s="17">
        <v>375</v>
      </c>
      <c r="AL6" s="9">
        <v>1800</v>
      </c>
      <c r="AM6" s="43">
        <f>Table1[[#This Row],[Cert.- obtained2]]/Table1[[#This Row],[Total score (obtained)2]]</f>
        <v>0.13178934790630656</v>
      </c>
      <c r="AN6" s="43">
        <f>Table1[[#This Row],[Cert.- obtained2]]/Table1[[#This Row],[Cert.-max. marks2]]</f>
        <v>0.20833333333333334</v>
      </c>
      <c r="AO6" s="18">
        <v>2845.45</v>
      </c>
      <c r="AP6" s="9">
        <v>6000</v>
      </c>
      <c r="AQ6" s="22">
        <f>Table1[[#This Row],[Total score (obtained)2]]/Table1[[#This Row],[Total score (max)2]]</f>
        <v>0.47424166666666662</v>
      </c>
      <c r="AR6" s="9">
        <f t="shared" si="1"/>
        <v>1742.2</v>
      </c>
      <c r="AS6" s="9">
        <v>4200</v>
      </c>
      <c r="AT6" s="22">
        <f t="shared" si="5"/>
        <v>0.41480952380952379</v>
      </c>
      <c r="AU6" s="9">
        <v>27</v>
      </c>
      <c r="AV6" s="9">
        <v>1367.2</v>
      </c>
      <c r="AW6" s="9">
        <v>2400</v>
      </c>
      <c r="AX6" s="43">
        <f>Table1[[#This Row],[SLP- obtained3]]/Table1[[#This Row],[Total score (obtained)24]]</f>
        <v>0.48048639055333958</v>
      </c>
      <c r="AY6" s="43">
        <f>Table1[[#This Row],[SLP- obtained3]]/Table1[[#This Row],[SLP-max. marks3]]</f>
        <v>0.56966666666666665</v>
      </c>
      <c r="AZ6" s="43">
        <f>(Table1[[#This Row],[SLP- obtained3]]-1503)/1503</f>
        <v>-9.0352628077178948E-2</v>
      </c>
      <c r="BA6" s="43">
        <f>(Table1[[#This Row],[SLP- obtained3]]-1810)/1810</f>
        <v>-0.24464088397790051</v>
      </c>
      <c r="BB6" s="43">
        <f>(Table1[[#This Row],[SLP- obtained3]]-1877)/1877</f>
        <v>-0.27160362280234412</v>
      </c>
      <c r="BC6" s="9">
        <v>1103.24</v>
      </c>
      <c r="BD6" s="9">
        <v>1800</v>
      </c>
      <c r="BE6" s="43">
        <f>Table1[[#This Row],[CV- obtained2]]/Table1[[#This Row],[Total score (obtained)24]]</f>
        <v>0.38772074715774307</v>
      </c>
      <c r="BF6" s="43">
        <f>Table1[[#This Row],[CV- obtained2]]/Table1[[#This Row],[CV-max. marks2]]</f>
        <v>0.61291111111111107</v>
      </c>
      <c r="BG6" s="43">
        <f>(Table1[[#This Row],[CV- obtained2]]-1144.5)/1144.5</f>
        <v>-3.6050677151594573E-2</v>
      </c>
      <c r="BH6" s="43">
        <f>(Table1[[#This Row],[CV- obtained2]]-1347)/1347</f>
        <v>-0.1809651076466221</v>
      </c>
      <c r="BI6" s="43">
        <f>(Table1[[#This Row],[CV- obtained2]]-1385)/1385</f>
        <v>-0.20343682310469313</v>
      </c>
      <c r="BJ6" s="9">
        <v>375</v>
      </c>
      <c r="BK6" s="9">
        <v>1800</v>
      </c>
      <c r="BL6" s="43">
        <f>Table1[[#This Row],[Cert.- obtained21]]/Table1[[#This Row],[Total score (obtained)24]]</f>
        <v>0.13178934790630656</v>
      </c>
      <c r="BM6" s="43">
        <f>Table1[[#This Row],[Cert.- obtained21]]/Table1[[#This Row],[Cert.-max. marks22]]</f>
        <v>0.20833333333333334</v>
      </c>
      <c r="BN6" s="43">
        <f>(Table1[[#This Row],[Cert.- obtained21]]-507)/507</f>
        <v>-0.26035502958579881</v>
      </c>
      <c r="BO6" s="43">
        <f>(Table1[[#This Row],[Cert.- obtained21]]-750)/750</f>
        <v>-0.5</v>
      </c>
      <c r="BP6" s="43">
        <f>(Table1[[#This Row],[Cert.- obtained21]]-767)/767</f>
        <v>-0.5110821382007823</v>
      </c>
      <c r="BQ6" s="9">
        <v>2845.45</v>
      </c>
      <c r="BR6" s="9">
        <v>6000</v>
      </c>
      <c r="BS6" s="22">
        <f>Table1[[#This Row],[Total score (obtained)24]]/Table1[[#This Row],[Total score (max)25]]</f>
        <v>0.47424166666666662</v>
      </c>
      <c r="BT6" s="22">
        <f>(Table1[[#This Row],[Total score (obtained)24]]-3155)/3155</f>
        <v>-9.8114104595879617E-2</v>
      </c>
      <c r="BU6" s="22">
        <f>(Table1[[#This Row],[Total score (obtained)24]]-3897)/3897</f>
        <v>-0.26983577110597901</v>
      </c>
      <c r="BV6" s="22">
        <f>(Table1[[#This Row],[Total score (obtained)24]]-4006)/4006</f>
        <v>-0.28970294558162762</v>
      </c>
      <c r="BW6" s="9">
        <f t="shared" si="2"/>
        <v>1742.2</v>
      </c>
      <c r="BX6" s="9">
        <v>4200</v>
      </c>
      <c r="BY6" s="22">
        <f t="shared" si="6"/>
        <v>0.41480952380952379</v>
      </c>
      <c r="BZ6" s="26">
        <v>27</v>
      </c>
    </row>
    <row r="7" spans="1:78" ht="28.5">
      <c r="A7" s="24">
        <f t="shared" si="7"/>
        <v>6</v>
      </c>
      <c r="B7" s="1" t="s">
        <v>5</v>
      </c>
      <c r="C7" s="1" t="s">
        <v>5</v>
      </c>
      <c r="D7" s="1">
        <v>10</v>
      </c>
      <c r="E7" s="2">
        <v>17</v>
      </c>
      <c r="F7" s="1">
        <v>10</v>
      </c>
      <c r="G7" s="2">
        <v>16</v>
      </c>
      <c r="H7" s="2">
        <v>13</v>
      </c>
      <c r="I7" s="1">
        <v>10</v>
      </c>
      <c r="J7" s="9">
        <v>711.05</v>
      </c>
      <c r="K7" s="9">
        <v>1500</v>
      </c>
      <c r="L7" s="51">
        <f>Table1[[#This Row],[SLP- obtained]]/Table1[[#This Row],[SLP-max. marks]]</f>
        <v>0.47403333333333331</v>
      </c>
      <c r="M7" s="9">
        <v>433.33</v>
      </c>
      <c r="N7" s="9">
        <v>1500</v>
      </c>
      <c r="O7" s="51">
        <f>Table1[[#This Row],[Cert.- obtained]]/Table1[[#This Row],[Cert.-max. marks]]</f>
        <v>0.28888666666666668</v>
      </c>
      <c r="P7" s="11">
        <v>1350</v>
      </c>
      <c r="Q7" s="9">
        <v>1500</v>
      </c>
      <c r="R7" s="10">
        <f t="shared" si="0"/>
        <v>90</v>
      </c>
      <c r="S7" s="11">
        <v>1151.75</v>
      </c>
      <c r="T7" s="9">
        <v>1500</v>
      </c>
      <c r="U7" s="51">
        <f>Table1[[#This Row],[CP- obtained]]/Table1[[#This Row],[CP-max. marks]]</f>
        <v>0.76783333333333337</v>
      </c>
      <c r="V7" s="11">
        <v>3646.13</v>
      </c>
      <c r="W7" s="9">
        <v>6000</v>
      </c>
      <c r="X7" s="35">
        <f>Table1[[#This Row],[Total score (obtained)]]/Table1[[#This Row],[Total score (max)]]</f>
        <v>0.60768833333333339</v>
      </c>
      <c r="Y7">
        <f t="shared" si="3"/>
        <v>1144.3799999999999</v>
      </c>
      <c r="Z7">
        <v>3000</v>
      </c>
      <c r="AA7" s="21">
        <f t="shared" si="4"/>
        <v>0.38145999999999997</v>
      </c>
      <c r="AB7" s="9">
        <v>16</v>
      </c>
      <c r="AC7" s="15">
        <v>1500.23</v>
      </c>
      <c r="AD7" s="9">
        <v>2400</v>
      </c>
      <c r="AE7" s="43">
        <f>Table1[[#This Row],[SLP- obtained2]]/Table1[[#This Row],[Total score (obtained)2]]</f>
        <v>0.46229200049303593</v>
      </c>
      <c r="AF7" s="43">
        <f>Table1[[#This Row],[SLP- obtained2]]/Table1[[#This Row],[SLP-max. marks2]]</f>
        <v>0.6250958333333333</v>
      </c>
      <c r="AG7" s="15">
        <v>1122.74</v>
      </c>
      <c r="AH7" s="9">
        <v>1800</v>
      </c>
      <c r="AI7" s="43">
        <f>Table1[[#This Row],[CV- obtained]]/Table1[[#This Row],[Total score (obtained)2]]</f>
        <v>0.34596943177616174</v>
      </c>
      <c r="AJ7" s="43">
        <f>Table1[[#This Row],[CV- obtained]]/Table1[[#This Row],[CV-max. marks]]</f>
        <v>0.62374444444444443</v>
      </c>
      <c r="AK7" s="17">
        <v>622.22</v>
      </c>
      <c r="AL7" s="9">
        <v>1800</v>
      </c>
      <c r="AM7" s="43">
        <f>Table1[[#This Row],[Cert.- obtained2]]/Table1[[#This Row],[Total score (obtained)2]]</f>
        <v>0.19173548625662518</v>
      </c>
      <c r="AN7" s="43">
        <f>Table1[[#This Row],[Cert.- obtained2]]/Table1[[#This Row],[Cert.-max. marks2]]</f>
        <v>0.34567777777777781</v>
      </c>
      <c r="AO7" s="18">
        <v>3245.2</v>
      </c>
      <c r="AP7" s="9">
        <v>6000</v>
      </c>
      <c r="AQ7" s="22">
        <f>Table1[[#This Row],[Total score (obtained)2]]/Table1[[#This Row],[Total score (max)2]]</f>
        <v>0.54086666666666661</v>
      </c>
      <c r="AR7" s="9">
        <f t="shared" si="1"/>
        <v>2122.4499999999998</v>
      </c>
      <c r="AS7" s="9">
        <v>4200</v>
      </c>
      <c r="AT7" s="22">
        <f t="shared" si="5"/>
        <v>0.50534523809523801</v>
      </c>
      <c r="AU7" s="9">
        <v>13</v>
      </c>
      <c r="AV7" s="9">
        <v>1500.23</v>
      </c>
      <c r="AW7" s="9">
        <v>2400</v>
      </c>
      <c r="AX7" s="43">
        <f>Table1[[#This Row],[SLP- obtained3]]/Table1[[#This Row],[Total score (obtained)24]]</f>
        <v>0.46229200049303593</v>
      </c>
      <c r="AY7" s="43">
        <f>Table1[[#This Row],[SLP- obtained3]]/Table1[[#This Row],[SLP-max. marks3]]</f>
        <v>0.6250958333333333</v>
      </c>
      <c r="AZ7" s="43">
        <f>(Table1[[#This Row],[SLP- obtained3]]-1503)/1503</f>
        <v>-1.8429807052561423E-3</v>
      </c>
      <c r="BA7" s="43">
        <f>(Table1[[#This Row],[SLP- obtained3]]-1810)/1810</f>
        <v>-0.17114364640883978</v>
      </c>
      <c r="BB7" s="43">
        <f>(Table1[[#This Row],[SLP- obtained3]]-1877)/1877</f>
        <v>-0.20072988811933937</v>
      </c>
      <c r="BC7" s="9">
        <v>1122.74</v>
      </c>
      <c r="BD7" s="9">
        <v>1800</v>
      </c>
      <c r="BE7" s="43">
        <f>Table1[[#This Row],[CV- obtained2]]/Table1[[#This Row],[Total score (obtained)24]]</f>
        <v>0.34596943177616174</v>
      </c>
      <c r="BF7" s="43">
        <f>Table1[[#This Row],[CV- obtained2]]/Table1[[#This Row],[CV-max. marks2]]</f>
        <v>0.62374444444444443</v>
      </c>
      <c r="BG7" s="43">
        <f>(Table1[[#This Row],[CV- obtained2]]-1144.5)/1144.5</f>
        <v>-1.9012669287898638E-2</v>
      </c>
      <c r="BH7" s="43">
        <f>(Table1[[#This Row],[CV- obtained2]]-1347)/1347</f>
        <v>-0.16648849294729026</v>
      </c>
      <c r="BI7" s="43">
        <f>(Table1[[#This Row],[CV- obtained2]]-1385)/1385</f>
        <v>-0.18935740072202165</v>
      </c>
      <c r="BJ7" s="9">
        <v>622.22</v>
      </c>
      <c r="BK7" s="9">
        <v>1800</v>
      </c>
      <c r="BL7" s="43">
        <f>Table1[[#This Row],[Cert.- obtained21]]/Table1[[#This Row],[Total score (obtained)24]]</f>
        <v>0.19173548625662518</v>
      </c>
      <c r="BM7" s="43">
        <f>Table1[[#This Row],[Cert.- obtained21]]/Table1[[#This Row],[Cert.-max. marks22]]</f>
        <v>0.34567777777777781</v>
      </c>
      <c r="BN7" s="43">
        <f>(Table1[[#This Row],[Cert.- obtained21]]-507)/507</f>
        <v>0.22725838264299808</v>
      </c>
      <c r="BO7" s="43">
        <f>(Table1[[#This Row],[Cert.- obtained21]]-750)/750</f>
        <v>-0.17037333333333329</v>
      </c>
      <c r="BP7" s="43">
        <f>(Table1[[#This Row],[Cert.- obtained21]]-767)/767</f>
        <v>-0.18876140808344194</v>
      </c>
      <c r="BQ7" s="9">
        <v>3245.2</v>
      </c>
      <c r="BR7" s="9">
        <v>6000</v>
      </c>
      <c r="BS7" s="22">
        <f>Table1[[#This Row],[Total score (obtained)24]]/Table1[[#This Row],[Total score (max)25]]</f>
        <v>0.54086666666666661</v>
      </c>
      <c r="BT7" s="22">
        <f>(Table1[[#This Row],[Total score (obtained)24]]-3155)/3155</f>
        <v>2.8589540412044315E-2</v>
      </c>
      <c r="BU7" s="22">
        <f>(Table1[[#This Row],[Total score (obtained)24]]-3897)/3897</f>
        <v>-0.16725686425455483</v>
      </c>
      <c r="BV7" s="22">
        <f>(Table1[[#This Row],[Total score (obtained)24]]-4006)/4006</f>
        <v>-0.18991512730903648</v>
      </c>
      <c r="BW7" s="9">
        <f t="shared" si="2"/>
        <v>2122.4499999999998</v>
      </c>
      <c r="BX7" s="9">
        <v>4200</v>
      </c>
      <c r="BY7" s="22">
        <f t="shared" si="6"/>
        <v>0.50534523809523801</v>
      </c>
      <c r="BZ7" s="26">
        <v>13</v>
      </c>
    </row>
    <row r="8" spans="1:78" ht="28.5">
      <c r="A8" s="24">
        <f t="shared" si="7"/>
        <v>7</v>
      </c>
      <c r="B8" s="1" t="s">
        <v>6</v>
      </c>
      <c r="C8" s="1" t="s">
        <v>5</v>
      </c>
      <c r="D8" s="1">
        <v>32</v>
      </c>
      <c r="E8" s="2">
        <v>27</v>
      </c>
      <c r="F8" s="1">
        <v>32</v>
      </c>
      <c r="G8" s="2">
        <v>30</v>
      </c>
      <c r="H8" s="2">
        <v>26</v>
      </c>
      <c r="I8" s="1">
        <v>32</v>
      </c>
      <c r="J8" s="9">
        <v>512.03</v>
      </c>
      <c r="K8" s="9">
        <v>1500</v>
      </c>
      <c r="L8" s="51">
        <f>Table1[[#This Row],[SLP- obtained]]/Table1[[#This Row],[SLP-max. marks]]</f>
        <v>0.34135333333333334</v>
      </c>
      <c r="M8" s="9">
        <v>281.82</v>
      </c>
      <c r="N8" s="9">
        <v>1500</v>
      </c>
      <c r="O8" s="51">
        <f>Table1[[#This Row],[Cert.- obtained]]/Table1[[#This Row],[Cert.-max. marks]]</f>
        <v>0.18787999999999999</v>
      </c>
      <c r="P8" s="11">
        <v>903.51</v>
      </c>
      <c r="Q8" s="9">
        <v>1500</v>
      </c>
      <c r="R8" s="10">
        <f t="shared" si="0"/>
        <v>60.23</v>
      </c>
      <c r="S8" s="11">
        <v>951.84</v>
      </c>
      <c r="T8" s="9">
        <v>1500</v>
      </c>
      <c r="U8" s="51">
        <f>Table1[[#This Row],[CP- obtained]]/Table1[[#This Row],[CP-max. marks]]</f>
        <v>0.63456000000000001</v>
      </c>
      <c r="V8" s="11">
        <v>2649.2</v>
      </c>
      <c r="W8" s="9">
        <v>6000</v>
      </c>
      <c r="X8" s="35">
        <f>Table1[[#This Row],[Total score (obtained)]]/Table1[[#This Row],[Total score (max)]]</f>
        <v>0.44153333333333328</v>
      </c>
      <c r="Y8">
        <f t="shared" si="3"/>
        <v>793.84999999999991</v>
      </c>
      <c r="Z8">
        <v>3000</v>
      </c>
      <c r="AA8" s="21">
        <f t="shared" si="4"/>
        <v>0.26461666666666661</v>
      </c>
      <c r="AB8" s="9">
        <v>30</v>
      </c>
      <c r="AC8" s="15">
        <v>1354.19</v>
      </c>
      <c r="AD8" s="9">
        <v>2400</v>
      </c>
      <c r="AE8" s="43">
        <f>Table1[[#This Row],[SLP- obtained2]]/Table1[[#This Row],[Total score (obtained)2]]</f>
        <v>0.481393926898111</v>
      </c>
      <c r="AF8" s="43">
        <f>Table1[[#This Row],[SLP- obtained2]]/Table1[[#This Row],[SLP-max. marks2]]</f>
        <v>0.56424583333333334</v>
      </c>
      <c r="AG8" s="15">
        <v>1058.8599999999999</v>
      </c>
      <c r="AH8" s="9">
        <v>1800</v>
      </c>
      <c r="AI8" s="43">
        <f>Table1[[#This Row],[CV- obtained]]/Table1[[#This Row],[Total score (obtained)2]]</f>
        <v>0.37640860841930135</v>
      </c>
      <c r="AJ8" s="43">
        <f>Table1[[#This Row],[CV- obtained]]/Table1[[#This Row],[CV-max. marks]]</f>
        <v>0.58825555555555553</v>
      </c>
      <c r="AK8" s="17">
        <v>400</v>
      </c>
      <c r="AL8" s="9">
        <v>1800</v>
      </c>
      <c r="AM8" s="43">
        <f>Table1[[#This Row],[Cert.- obtained2]]/Table1[[#This Row],[Total score (obtained)2]]</f>
        <v>0.14219390983484179</v>
      </c>
      <c r="AN8" s="43">
        <f>Table1[[#This Row],[Cert.- obtained2]]/Table1[[#This Row],[Cert.-max. marks2]]</f>
        <v>0.22222222222222221</v>
      </c>
      <c r="AO8" s="18">
        <v>2813.06</v>
      </c>
      <c r="AP8" s="9">
        <v>6000</v>
      </c>
      <c r="AQ8" s="22">
        <f>Table1[[#This Row],[Total score (obtained)2]]/Table1[[#This Row],[Total score (max)2]]</f>
        <v>0.46884333333333333</v>
      </c>
      <c r="AR8" s="9">
        <f t="shared" si="1"/>
        <v>1754.19</v>
      </c>
      <c r="AS8" s="9">
        <v>4200</v>
      </c>
      <c r="AT8" s="22">
        <f t="shared" si="5"/>
        <v>0.41766428571428571</v>
      </c>
      <c r="AU8" s="9">
        <v>26</v>
      </c>
      <c r="AV8" s="9">
        <v>1354.19</v>
      </c>
      <c r="AW8" s="9">
        <v>2400</v>
      </c>
      <c r="AX8" s="43">
        <f>Table1[[#This Row],[SLP- obtained3]]/Table1[[#This Row],[Total score (obtained)24]]</f>
        <v>0.481393926898111</v>
      </c>
      <c r="AY8" s="43">
        <f>Table1[[#This Row],[SLP- obtained3]]/Table1[[#This Row],[SLP-max. marks3]]</f>
        <v>0.56424583333333334</v>
      </c>
      <c r="AZ8" s="43">
        <f>(Table1[[#This Row],[SLP- obtained3]]-1503)/1503</f>
        <v>-9.9008649367930773E-2</v>
      </c>
      <c r="BA8" s="43">
        <f>(Table1[[#This Row],[SLP- obtained3]]-1810)/1810</f>
        <v>-0.25182872928176792</v>
      </c>
      <c r="BB8" s="43">
        <f>(Table1[[#This Row],[SLP- obtained3]]-1877)/1877</f>
        <v>-0.27853489611081511</v>
      </c>
      <c r="BC8" s="9">
        <v>1058.8599999999999</v>
      </c>
      <c r="BD8" s="9">
        <v>1800</v>
      </c>
      <c r="BE8" s="43">
        <f>Table1[[#This Row],[CV- obtained2]]/Table1[[#This Row],[Total score (obtained)24]]</f>
        <v>0.37640860841930135</v>
      </c>
      <c r="BF8" s="43">
        <f>Table1[[#This Row],[CV- obtained2]]/Table1[[#This Row],[CV-max. marks2]]</f>
        <v>0.58825555555555553</v>
      </c>
      <c r="BG8" s="43">
        <f>(Table1[[#This Row],[CV- obtained2]]-1144.5)/1144.5</f>
        <v>-7.4827435561380606E-2</v>
      </c>
      <c r="BH8" s="43">
        <f>(Table1[[#This Row],[CV- obtained2]]-1347)/1347</f>
        <v>-0.21391239792130667</v>
      </c>
      <c r="BI8" s="43">
        <f>(Table1[[#This Row],[CV- obtained2]]-1385)/1385</f>
        <v>-0.23548014440433221</v>
      </c>
      <c r="BJ8" s="9">
        <v>400</v>
      </c>
      <c r="BK8" s="9">
        <v>1800</v>
      </c>
      <c r="BL8" s="43">
        <f>Table1[[#This Row],[Cert.- obtained21]]/Table1[[#This Row],[Total score (obtained)24]]</f>
        <v>0.14219390983484179</v>
      </c>
      <c r="BM8" s="43">
        <f>Table1[[#This Row],[Cert.- obtained21]]/Table1[[#This Row],[Cert.-max. marks22]]</f>
        <v>0.22222222222222221</v>
      </c>
      <c r="BN8" s="43">
        <f>(Table1[[#This Row],[Cert.- obtained21]]-507)/507</f>
        <v>-0.21104536489151873</v>
      </c>
      <c r="BO8" s="43">
        <f>(Table1[[#This Row],[Cert.- obtained21]]-750)/750</f>
        <v>-0.46666666666666667</v>
      </c>
      <c r="BP8" s="43">
        <f>(Table1[[#This Row],[Cert.- obtained21]]-767)/767</f>
        <v>-0.4784876140808344</v>
      </c>
      <c r="BQ8" s="9">
        <v>2813.06</v>
      </c>
      <c r="BR8" s="9">
        <v>6000</v>
      </c>
      <c r="BS8" s="22">
        <f>Table1[[#This Row],[Total score (obtained)24]]/Table1[[#This Row],[Total score (max)25]]</f>
        <v>0.46884333333333333</v>
      </c>
      <c r="BT8" s="22">
        <f>(Table1[[#This Row],[Total score (obtained)24]]-3155)/3155</f>
        <v>-0.10838034865293188</v>
      </c>
      <c r="BU8" s="22">
        <f>(Table1[[#This Row],[Total score (obtained)24]]-3897)/3897</f>
        <v>-0.27814729278932515</v>
      </c>
      <c r="BV8" s="22">
        <f>(Table1[[#This Row],[Total score (obtained)24]]-4006)/4006</f>
        <v>-0.29778831752371443</v>
      </c>
      <c r="BW8" s="9">
        <f t="shared" si="2"/>
        <v>1754.19</v>
      </c>
      <c r="BX8" s="9">
        <v>4200</v>
      </c>
      <c r="BY8" s="22">
        <f t="shared" si="6"/>
        <v>0.41766428571428571</v>
      </c>
      <c r="BZ8" s="26">
        <v>26</v>
      </c>
    </row>
    <row r="9" spans="1:78" ht="28.5">
      <c r="A9" s="24">
        <f t="shared" si="7"/>
        <v>8</v>
      </c>
      <c r="B9" s="1" t="s">
        <v>7</v>
      </c>
      <c r="C9" s="1" t="s">
        <v>5</v>
      </c>
      <c r="D9" s="1">
        <v>15</v>
      </c>
      <c r="E9" s="2">
        <v>12</v>
      </c>
      <c r="F9" s="1">
        <v>15</v>
      </c>
      <c r="G9" s="2">
        <v>20</v>
      </c>
      <c r="H9" s="2">
        <v>14</v>
      </c>
      <c r="I9" s="1">
        <v>15</v>
      </c>
      <c r="J9" s="9">
        <v>622.54999999999995</v>
      </c>
      <c r="K9" s="9">
        <v>1500</v>
      </c>
      <c r="L9" s="51">
        <f>Table1[[#This Row],[SLP- obtained]]/Table1[[#This Row],[SLP-max. marks]]</f>
        <v>0.41503333333333331</v>
      </c>
      <c r="M9" s="9">
        <v>380</v>
      </c>
      <c r="N9" s="9">
        <v>1500</v>
      </c>
      <c r="O9" s="51">
        <f>Table1[[#This Row],[Cert.- obtained]]/Table1[[#This Row],[Cert.-max. marks]]</f>
        <v>0.25333333333333335</v>
      </c>
      <c r="P9" s="11">
        <v>1107.2</v>
      </c>
      <c r="Q9" s="9">
        <v>1500</v>
      </c>
      <c r="R9" s="10">
        <f t="shared" si="0"/>
        <v>73.81</v>
      </c>
      <c r="S9" s="11">
        <v>1206.46</v>
      </c>
      <c r="T9" s="9">
        <v>1500</v>
      </c>
      <c r="U9" s="51">
        <f>Table1[[#This Row],[CP- obtained]]/Table1[[#This Row],[CP-max. marks]]</f>
        <v>0.80430666666666673</v>
      </c>
      <c r="V9" s="11">
        <v>3316.21</v>
      </c>
      <c r="W9" s="9">
        <v>6000</v>
      </c>
      <c r="X9" s="35">
        <f>Table1[[#This Row],[Total score (obtained)]]/Table1[[#This Row],[Total score (max)]]</f>
        <v>0.55270166666666665</v>
      </c>
      <c r="Y9">
        <f t="shared" si="3"/>
        <v>1002.55</v>
      </c>
      <c r="Z9">
        <v>3000</v>
      </c>
      <c r="AA9" s="21">
        <f t="shared" si="4"/>
        <v>0.33418333333333333</v>
      </c>
      <c r="AB9" s="9">
        <v>20</v>
      </c>
      <c r="AC9" s="15">
        <v>1519.03</v>
      </c>
      <c r="AD9" s="9">
        <v>2400</v>
      </c>
      <c r="AE9" s="43">
        <f>Table1[[#This Row],[SLP- obtained2]]/Table1[[#This Row],[Total score (obtained)2]]</f>
        <v>0.45411279353073941</v>
      </c>
      <c r="AF9" s="43">
        <f>Table1[[#This Row],[SLP- obtained2]]/Table1[[#This Row],[SLP-max. marks2]]</f>
        <v>0.63292916666666665</v>
      </c>
      <c r="AG9" s="15">
        <v>1246.018</v>
      </c>
      <c r="AH9" s="9">
        <v>1800</v>
      </c>
      <c r="AI9" s="43">
        <f>Table1[[#This Row],[CV- obtained]]/Table1[[#This Row],[Total score (obtained)2]]</f>
        <v>0.37249607629183418</v>
      </c>
      <c r="AJ9" s="43">
        <f>Table1[[#This Row],[CV- obtained]]/Table1[[#This Row],[CV-max. marks]]</f>
        <v>0.69223222222222225</v>
      </c>
      <c r="AK9" s="15">
        <v>580</v>
      </c>
      <c r="AL9" s="9">
        <v>1800</v>
      </c>
      <c r="AM9" s="43">
        <f>Table1[[#This Row],[Cert.- obtained2]]/Table1[[#This Row],[Total score (obtained)2]]</f>
        <v>0.17339053227903917</v>
      </c>
      <c r="AN9" s="43">
        <f>Table1[[#This Row],[Cert.- obtained2]]/Table1[[#This Row],[Cert.-max. marks2]]</f>
        <v>0.32222222222222224</v>
      </c>
      <c r="AO9" s="16">
        <v>3345.05</v>
      </c>
      <c r="AP9" s="9">
        <v>6000</v>
      </c>
      <c r="AQ9" s="22">
        <f>Table1[[#This Row],[Total score (obtained)2]]/Table1[[#This Row],[Total score (max)2]]</f>
        <v>0.55750833333333338</v>
      </c>
      <c r="AR9" s="9">
        <f t="shared" si="1"/>
        <v>2099.0299999999997</v>
      </c>
      <c r="AS9" s="9">
        <v>4200</v>
      </c>
      <c r="AT9" s="22">
        <f t="shared" si="5"/>
        <v>0.49976904761904756</v>
      </c>
      <c r="AU9" s="9">
        <v>14</v>
      </c>
      <c r="AV9" s="9">
        <v>1519.03</v>
      </c>
      <c r="AW9" s="9">
        <v>2400</v>
      </c>
      <c r="AX9" s="43">
        <f>Table1[[#This Row],[SLP- obtained3]]/Table1[[#This Row],[Total score (obtained)24]]</f>
        <v>0.45411279353073941</v>
      </c>
      <c r="AY9" s="43">
        <f>Table1[[#This Row],[SLP- obtained3]]/Table1[[#This Row],[SLP-max. marks3]]</f>
        <v>0.63292916666666665</v>
      </c>
      <c r="AZ9" s="43">
        <f>(Table1[[#This Row],[SLP- obtained3]]-1503)/1503</f>
        <v>1.0665335994677293E-2</v>
      </c>
      <c r="BA9" s="43">
        <f>(Table1[[#This Row],[SLP- obtained3]]-1810)/1810</f>
        <v>-0.16075690607734808</v>
      </c>
      <c r="BB9" s="43">
        <f>(Table1[[#This Row],[SLP- obtained3]]-1877)/1877</f>
        <v>-0.190713905167821</v>
      </c>
      <c r="BC9" s="9">
        <v>1246.018</v>
      </c>
      <c r="BD9" s="9">
        <v>1800</v>
      </c>
      <c r="BE9" s="43">
        <f>Table1[[#This Row],[CV- obtained2]]/Table1[[#This Row],[Total score (obtained)24]]</f>
        <v>0.37249607629183418</v>
      </c>
      <c r="BF9" s="43">
        <f>Table1[[#This Row],[CV- obtained2]]/Table1[[#This Row],[CV-max. marks2]]</f>
        <v>0.69223222222222225</v>
      </c>
      <c r="BG9" s="43">
        <f>(Table1[[#This Row],[CV- obtained2]]-1144.5)/1144.5</f>
        <v>8.8700742682394085E-2</v>
      </c>
      <c r="BH9" s="43">
        <f>(Table1[[#This Row],[CV- obtained2]]-1347)/1347</f>
        <v>-7.4968077208611705E-2</v>
      </c>
      <c r="BI9" s="43">
        <f>(Table1[[#This Row],[CV- obtained2]]-1385)/1385</f>
        <v>-0.10034801444043319</v>
      </c>
      <c r="BJ9" s="9">
        <v>580</v>
      </c>
      <c r="BK9" s="9">
        <v>1800</v>
      </c>
      <c r="BL9" s="43">
        <f>Table1[[#This Row],[Cert.- obtained21]]/Table1[[#This Row],[Total score (obtained)24]]</f>
        <v>0.17339053227903917</v>
      </c>
      <c r="BM9" s="43">
        <f>Table1[[#This Row],[Cert.- obtained21]]/Table1[[#This Row],[Cert.-max. marks22]]</f>
        <v>0.32222222222222224</v>
      </c>
      <c r="BN9" s="43">
        <f>(Table1[[#This Row],[Cert.- obtained21]]-507)/507</f>
        <v>0.14398422090729784</v>
      </c>
      <c r="BO9" s="43">
        <f>(Table1[[#This Row],[Cert.- obtained21]]-750)/750</f>
        <v>-0.22666666666666666</v>
      </c>
      <c r="BP9" s="43">
        <f>(Table1[[#This Row],[Cert.- obtained21]]-767)/767</f>
        <v>-0.24380704041720991</v>
      </c>
      <c r="BQ9" s="9">
        <v>3345.05</v>
      </c>
      <c r="BR9" s="9">
        <v>6000</v>
      </c>
      <c r="BS9" s="22">
        <f>Table1[[#This Row],[Total score (obtained)24]]/Table1[[#This Row],[Total score (max)25]]</f>
        <v>0.55750833333333338</v>
      </c>
      <c r="BT9" s="22">
        <f>(Table1[[#This Row],[Total score (obtained)24]]-3155)/3155</f>
        <v>6.0237717908082467E-2</v>
      </c>
      <c r="BU9" s="22">
        <f>(Table1[[#This Row],[Total score (obtained)24]]-3897)/3897</f>
        <v>-0.14163459071080314</v>
      </c>
      <c r="BV9" s="22">
        <f>(Table1[[#This Row],[Total score (obtained)24]]-4006)/4006</f>
        <v>-0.16499001497753366</v>
      </c>
      <c r="BW9" s="9">
        <f t="shared" si="2"/>
        <v>2099.0299999999997</v>
      </c>
      <c r="BX9" s="9">
        <v>4200</v>
      </c>
      <c r="BY9" s="22">
        <f t="shared" si="6"/>
        <v>0.49976904761904756</v>
      </c>
      <c r="BZ9" s="26">
        <v>14</v>
      </c>
    </row>
    <row r="10" spans="1:78" ht="28.5">
      <c r="A10" s="24">
        <f t="shared" si="7"/>
        <v>9</v>
      </c>
      <c r="B10" s="1" t="s">
        <v>8</v>
      </c>
      <c r="C10" s="1" t="s">
        <v>5</v>
      </c>
      <c r="D10" s="1">
        <v>19</v>
      </c>
      <c r="E10" s="2">
        <v>23</v>
      </c>
      <c r="F10" s="1">
        <v>19</v>
      </c>
      <c r="G10" s="2">
        <v>19</v>
      </c>
      <c r="H10" s="2">
        <v>20</v>
      </c>
      <c r="I10" s="1">
        <v>19</v>
      </c>
      <c r="J10" s="9">
        <v>608.23</v>
      </c>
      <c r="K10" s="9">
        <v>1500</v>
      </c>
      <c r="L10" s="51">
        <f>Table1[[#This Row],[SLP- obtained]]/Table1[[#This Row],[SLP-max. marks]]</f>
        <v>0.40548666666666666</v>
      </c>
      <c r="M10" s="9">
        <v>425</v>
      </c>
      <c r="N10" s="9">
        <v>1500</v>
      </c>
      <c r="O10" s="51">
        <f>Table1[[#This Row],[Cert.- obtained]]/Table1[[#This Row],[Cert.-max. marks]]</f>
        <v>0.28333333333333333</v>
      </c>
      <c r="P10" s="11">
        <v>1202.92</v>
      </c>
      <c r="Q10" s="9">
        <v>1500</v>
      </c>
      <c r="R10" s="10">
        <f t="shared" si="0"/>
        <v>80.19</v>
      </c>
      <c r="S10" s="11">
        <v>1042.3699999999999</v>
      </c>
      <c r="T10" s="9">
        <v>1500</v>
      </c>
      <c r="U10" s="51">
        <f>Table1[[#This Row],[CP- obtained]]/Table1[[#This Row],[CP-max. marks]]</f>
        <v>0.69491333333333327</v>
      </c>
      <c r="V10" s="11">
        <v>3278.52</v>
      </c>
      <c r="W10" s="9">
        <v>6000</v>
      </c>
      <c r="X10" s="35">
        <f>Table1[[#This Row],[Total score (obtained)]]/Table1[[#This Row],[Total score (max)]]</f>
        <v>0.54642000000000002</v>
      </c>
      <c r="Y10">
        <f t="shared" si="3"/>
        <v>1033.23</v>
      </c>
      <c r="Z10">
        <v>3000</v>
      </c>
      <c r="AA10" s="21">
        <f t="shared" si="4"/>
        <v>0.34440999999999999</v>
      </c>
      <c r="AB10" s="9">
        <v>19</v>
      </c>
      <c r="AC10" s="15">
        <v>1418.36</v>
      </c>
      <c r="AD10" s="9">
        <v>2400</v>
      </c>
      <c r="AE10" s="43">
        <f>Table1[[#This Row],[SLP- obtained2]]/Table1[[#This Row],[Total score (obtained)2]]</f>
        <v>0.47229233402372184</v>
      </c>
      <c r="AF10" s="43">
        <f>Table1[[#This Row],[SLP- obtained2]]/Table1[[#This Row],[SLP-max. marks2]]</f>
        <v>0.5909833333333333</v>
      </c>
      <c r="AG10" s="15">
        <v>1009.78</v>
      </c>
      <c r="AH10" s="9">
        <v>1800</v>
      </c>
      <c r="AI10" s="43">
        <f>Table1[[#This Row],[CV- obtained]]/Table1[[#This Row],[Total score (obtained)2]]</f>
        <v>0.33624140066730157</v>
      </c>
      <c r="AJ10" s="43">
        <f>Table1[[#This Row],[CV- obtained]]/Table1[[#This Row],[CV-max. marks]]</f>
        <v>0.56098888888888887</v>
      </c>
      <c r="AK10" s="17">
        <v>575</v>
      </c>
      <c r="AL10" s="9">
        <v>1800</v>
      </c>
      <c r="AM10" s="43">
        <f>Table1[[#This Row],[Cert.- obtained2]]/Table1[[#This Row],[Total score (obtained)2]]</f>
        <v>0.19146626530897662</v>
      </c>
      <c r="AN10" s="43">
        <f>Table1[[#This Row],[Cert.- obtained2]]/Table1[[#This Row],[Cert.-max. marks2]]</f>
        <v>0.31944444444444442</v>
      </c>
      <c r="AO10" s="18">
        <v>3003.14</v>
      </c>
      <c r="AP10" s="9">
        <v>6000</v>
      </c>
      <c r="AQ10" s="22">
        <f>Table1[[#This Row],[Total score (obtained)2]]/Table1[[#This Row],[Total score (max)2]]</f>
        <v>0.50052333333333332</v>
      </c>
      <c r="AR10" s="9">
        <f t="shared" si="1"/>
        <v>1993.36</v>
      </c>
      <c r="AS10" s="9">
        <v>4200</v>
      </c>
      <c r="AT10" s="22">
        <f t="shared" si="5"/>
        <v>0.47460952380952376</v>
      </c>
      <c r="AU10" s="9">
        <v>20</v>
      </c>
      <c r="AV10" s="9">
        <v>1418.36</v>
      </c>
      <c r="AW10" s="9">
        <v>2400</v>
      </c>
      <c r="AX10" s="43">
        <f>Table1[[#This Row],[SLP- obtained3]]/Table1[[#This Row],[Total score (obtained)24]]</f>
        <v>0.47229233402372184</v>
      </c>
      <c r="AY10" s="43">
        <f>Table1[[#This Row],[SLP- obtained3]]/Table1[[#This Row],[SLP-max. marks3]]</f>
        <v>0.5909833333333333</v>
      </c>
      <c r="AZ10" s="43">
        <f>(Table1[[#This Row],[SLP- obtained3]]-1503)/1503</f>
        <v>-5.6314038589487761E-2</v>
      </c>
      <c r="BA10" s="43">
        <f>(Table1[[#This Row],[SLP- obtained3]]-1810)/1810</f>
        <v>-0.21637569060773487</v>
      </c>
      <c r="BB10" s="43">
        <f>(Table1[[#This Row],[SLP- obtained3]]-1877)/1877</f>
        <v>-0.24434736281299951</v>
      </c>
      <c r="BC10" s="9">
        <v>1009.78</v>
      </c>
      <c r="BD10" s="9">
        <v>1800</v>
      </c>
      <c r="BE10" s="43">
        <f>Table1[[#This Row],[CV- obtained2]]/Table1[[#This Row],[Total score (obtained)24]]</f>
        <v>0.33624140066730157</v>
      </c>
      <c r="BF10" s="43">
        <f>Table1[[#This Row],[CV- obtained2]]/Table1[[#This Row],[CV-max. marks2]]</f>
        <v>0.56098888888888887</v>
      </c>
      <c r="BG10" s="43">
        <f>(Table1[[#This Row],[CV- obtained2]]-1144.5)/1144.5</f>
        <v>-0.1177107907383137</v>
      </c>
      <c r="BH10" s="43">
        <f>(Table1[[#This Row],[CV- obtained2]]-1347)/1347</f>
        <v>-0.2503489235337788</v>
      </c>
      <c r="BI10" s="43">
        <f>(Table1[[#This Row],[CV- obtained2]]-1385)/1385</f>
        <v>-0.27091696750902527</v>
      </c>
      <c r="BJ10" s="9">
        <v>575</v>
      </c>
      <c r="BK10" s="9">
        <v>1800</v>
      </c>
      <c r="BL10" s="43">
        <f>Table1[[#This Row],[Cert.- obtained21]]/Table1[[#This Row],[Total score (obtained)24]]</f>
        <v>0.19146626530897662</v>
      </c>
      <c r="BM10" s="43">
        <f>Table1[[#This Row],[Cert.- obtained21]]/Table1[[#This Row],[Cert.-max. marks22]]</f>
        <v>0.31944444444444442</v>
      </c>
      <c r="BN10" s="43">
        <f>(Table1[[#This Row],[Cert.- obtained21]]-507)/507</f>
        <v>0.13412228796844181</v>
      </c>
      <c r="BO10" s="43">
        <f>(Table1[[#This Row],[Cert.- obtained21]]-750)/750</f>
        <v>-0.23333333333333334</v>
      </c>
      <c r="BP10" s="43">
        <f>(Table1[[#This Row],[Cert.- obtained21]]-767)/767</f>
        <v>-0.2503259452411995</v>
      </c>
      <c r="BQ10" s="9">
        <v>3003.14</v>
      </c>
      <c r="BR10" s="9">
        <v>6000</v>
      </c>
      <c r="BS10" s="22">
        <f>Table1[[#This Row],[Total score (obtained)24]]/Table1[[#This Row],[Total score (max)25]]</f>
        <v>0.50052333333333332</v>
      </c>
      <c r="BT10" s="22">
        <f>(Table1[[#This Row],[Total score (obtained)24]]-3155)/3155</f>
        <v>-4.8133122028526189E-2</v>
      </c>
      <c r="BU10" s="22">
        <f>(Table1[[#This Row],[Total score (obtained)24]]-3897)/3897</f>
        <v>-0.22937131126507573</v>
      </c>
      <c r="BV10" s="22">
        <f>(Table1[[#This Row],[Total score (obtained)24]]-4006)/4006</f>
        <v>-0.25033949076385426</v>
      </c>
      <c r="BW10" s="9">
        <f t="shared" si="2"/>
        <v>1993.36</v>
      </c>
      <c r="BX10" s="9">
        <v>4200</v>
      </c>
      <c r="BY10" s="22">
        <f t="shared" si="6"/>
        <v>0.47460952380952376</v>
      </c>
      <c r="BZ10" s="26">
        <v>20</v>
      </c>
    </row>
    <row r="11" spans="1:78" ht="28.5">
      <c r="A11" s="24">
        <f t="shared" si="7"/>
        <v>10</v>
      </c>
      <c r="B11" s="1" t="s">
        <v>9</v>
      </c>
      <c r="C11" s="1" t="s">
        <v>5</v>
      </c>
      <c r="D11" s="1">
        <v>34</v>
      </c>
      <c r="E11" s="2">
        <v>28</v>
      </c>
      <c r="F11" s="1">
        <v>34</v>
      </c>
      <c r="G11" s="2">
        <v>29</v>
      </c>
      <c r="H11" s="2">
        <v>29</v>
      </c>
      <c r="I11" s="1">
        <v>34</v>
      </c>
      <c r="J11" s="9">
        <v>510.02</v>
      </c>
      <c r="K11" s="9">
        <v>1500</v>
      </c>
      <c r="L11" s="51">
        <f>Table1[[#This Row],[SLP- obtained]]/Table1[[#This Row],[SLP-max. marks]]</f>
        <v>0.34001333333333333</v>
      </c>
      <c r="M11" s="9">
        <v>320</v>
      </c>
      <c r="N11" s="9">
        <v>1500</v>
      </c>
      <c r="O11" s="51">
        <f>Table1[[#This Row],[Cert.- obtained]]/Table1[[#This Row],[Cert.-max. marks]]</f>
        <v>0.21333333333333335</v>
      </c>
      <c r="P11" s="11">
        <v>718.56</v>
      </c>
      <c r="Q11" s="9">
        <v>1500</v>
      </c>
      <c r="R11" s="10">
        <f t="shared" si="0"/>
        <v>47.9</v>
      </c>
      <c r="S11" s="11">
        <v>1001.96</v>
      </c>
      <c r="T11" s="9">
        <v>1500</v>
      </c>
      <c r="U11" s="51">
        <f>Table1[[#This Row],[CP- obtained]]/Table1[[#This Row],[CP-max. marks]]</f>
        <v>0.66797333333333331</v>
      </c>
      <c r="V11" s="11">
        <v>2550.5300000000002</v>
      </c>
      <c r="W11" s="9">
        <v>6000</v>
      </c>
      <c r="X11" s="35">
        <f>Table1[[#This Row],[Total score (obtained)]]/Table1[[#This Row],[Total score (max)]]</f>
        <v>0.42508833333333335</v>
      </c>
      <c r="Y11">
        <f t="shared" si="3"/>
        <v>830.02</v>
      </c>
      <c r="Z11">
        <v>3000</v>
      </c>
      <c r="AA11" s="21">
        <f t="shared" si="4"/>
        <v>0.27667333333333333</v>
      </c>
      <c r="AB11" s="9">
        <v>29</v>
      </c>
      <c r="AC11" s="15">
        <v>1233.6600000000001</v>
      </c>
      <c r="AD11" s="9">
        <v>2400</v>
      </c>
      <c r="AE11" s="43">
        <f>Table1[[#This Row],[SLP- obtained2]]/Table1[[#This Row],[Total score (obtained)2]]</f>
        <v>0.45984389327488651</v>
      </c>
      <c r="AF11" s="43">
        <f>Table1[[#This Row],[SLP- obtained2]]/Table1[[#This Row],[SLP-max. marks2]]</f>
        <v>0.51402500000000007</v>
      </c>
      <c r="AG11" s="15">
        <v>969.12</v>
      </c>
      <c r="AH11" s="9">
        <v>1800</v>
      </c>
      <c r="AI11" s="43">
        <f>Table1[[#This Row],[CV- obtained]]/Table1[[#This Row],[Total score (obtained)2]]</f>
        <v>0.36123722407353565</v>
      </c>
      <c r="AJ11" s="43">
        <f>Table1[[#This Row],[CV- obtained]]/Table1[[#This Row],[CV-max. marks]]</f>
        <v>0.53839999999999999</v>
      </c>
      <c r="AK11" s="15">
        <v>480</v>
      </c>
      <c r="AL11" s="9">
        <v>1800</v>
      </c>
      <c r="AM11" s="43">
        <f>Table1[[#This Row],[Cert.- obtained2]]/Table1[[#This Row],[Total score (obtained)2]]</f>
        <v>0.17891888265157782</v>
      </c>
      <c r="AN11" s="43">
        <f>Table1[[#This Row],[Cert.- obtained2]]/Table1[[#This Row],[Cert.-max. marks2]]</f>
        <v>0.26666666666666666</v>
      </c>
      <c r="AO11" s="16">
        <v>2682.78</v>
      </c>
      <c r="AP11" s="9">
        <v>6000</v>
      </c>
      <c r="AQ11" s="22">
        <f>Table1[[#This Row],[Total score (obtained)2]]/Table1[[#This Row],[Total score (max)2]]</f>
        <v>0.44713000000000003</v>
      </c>
      <c r="AR11" s="9">
        <f t="shared" si="1"/>
        <v>1713.66</v>
      </c>
      <c r="AS11" s="9">
        <v>4200</v>
      </c>
      <c r="AT11" s="22">
        <f t="shared" si="5"/>
        <v>0.40801428571428572</v>
      </c>
      <c r="AU11" s="9">
        <v>29</v>
      </c>
      <c r="AV11" s="9">
        <v>1233.6600000000001</v>
      </c>
      <c r="AW11" s="9">
        <v>2400</v>
      </c>
      <c r="AX11" s="43">
        <f>Table1[[#This Row],[SLP- obtained3]]/Table1[[#This Row],[Total score (obtained)24]]</f>
        <v>0.45984389327488651</v>
      </c>
      <c r="AY11" s="43">
        <f>Table1[[#This Row],[SLP- obtained3]]/Table1[[#This Row],[SLP-max. marks3]]</f>
        <v>0.51402500000000007</v>
      </c>
      <c r="AZ11" s="43">
        <f>(Table1[[#This Row],[SLP- obtained3]]-1503)/1503</f>
        <v>-0.17920159680638717</v>
      </c>
      <c r="BA11" s="43">
        <f>(Table1[[#This Row],[SLP- obtained3]]-1810)/1810</f>
        <v>-0.3184198895027624</v>
      </c>
      <c r="BB11" s="43">
        <f>(Table1[[#This Row],[SLP- obtained3]]-1877)/1877</f>
        <v>-0.34274906766116137</v>
      </c>
      <c r="BC11" s="9">
        <v>969.12</v>
      </c>
      <c r="BD11" s="9">
        <v>1800</v>
      </c>
      <c r="BE11" s="43">
        <f>Table1[[#This Row],[CV- obtained2]]/Table1[[#This Row],[Total score (obtained)24]]</f>
        <v>0.36123722407353565</v>
      </c>
      <c r="BF11" s="43">
        <f>Table1[[#This Row],[CV- obtained2]]/Table1[[#This Row],[CV-max. marks2]]</f>
        <v>0.53839999999999999</v>
      </c>
      <c r="BG11" s="43">
        <f>(Table1[[#This Row],[CV- obtained2]]-1144.5)/1144.5</f>
        <v>-0.15323722149410221</v>
      </c>
      <c r="BH11" s="43">
        <f>(Table1[[#This Row],[CV- obtained2]]-1347)/1347</f>
        <v>-0.28053452115812916</v>
      </c>
      <c r="BI11" s="43">
        <f>(Table1[[#This Row],[CV- obtained2]]-1385)/1385</f>
        <v>-0.30027436823104692</v>
      </c>
      <c r="BJ11" s="9">
        <v>480</v>
      </c>
      <c r="BK11" s="9">
        <v>1800</v>
      </c>
      <c r="BL11" s="43">
        <f>Table1[[#This Row],[Cert.- obtained21]]/Table1[[#This Row],[Total score (obtained)24]]</f>
        <v>0.17891888265157782</v>
      </c>
      <c r="BM11" s="43">
        <f>Table1[[#This Row],[Cert.- obtained21]]/Table1[[#This Row],[Cert.-max. marks22]]</f>
        <v>0.26666666666666666</v>
      </c>
      <c r="BN11" s="43">
        <f>(Table1[[#This Row],[Cert.- obtained21]]-507)/507</f>
        <v>-5.3254437869822487E-2</v>
      </c>
      <c r="BO11" s="43">
        <f>(Table1[[#This Row],[Cert.- obtained21]]-750)/750</f>
        <v>-0.36</v>
      </c>
      <c r="BP11" s="43">
        <f>(Table1[[#This Row],[Cert.- obtained21]]-767)/767</f>
        <v>-0.37418513689700128</v>
      </c>
      <c r="BQ11" s="9">
        <v>2682.78</v>
      </c>
      <c r="BR11" s="9">
        <v>6000</v>
      </c>
      <c r="BS11" s="22">
        <f>Table1[[#This Row],[Total score (obtained)24]]/Table1[[#This Row],[Total score (max)25]]</f>
        <v>0.44713000000000003</v>
      </c>
      <c r="BT11" s="22">
        <f>(Table1[[#This Row],[Total score (obtained)24]]-3155)/3155</f>
        <v>-0.1496735340729001</v>
      </c>
      <c r="BU11" s="22">
        <f>(Table1[[#This Row],[Total score (obtained)24]]-3897)/3897</f>
        <v>-0.31157813702848342</v>
      </c>
      <c r="BV11" s="22">
        <f>(Table1[[#This Row],[Total score (obtained)24]]-4006)/4006</f>
        <v>-0.33030953569645527</v>
      </c>
      <c r="BW11" s="9">
        <f t="shared" si="2"/>
        <v>1713.66</v>
      </c>
      <c r="BX11" s="9">
        <v>4200</v>
      </c>
      <c r="BY11" s="22">
        <f t="shared" si="6"/>
        <v>0.40801428571428572</v>
      </c>
      <c r="BZ11" s="26">
        <v>29</v>
      </c>
    </row>
    <row r="12" spans="1:78" ht="28.5">
      <c r="A12" s="24">
        <f t="shared" si="7"/>
        <v>11</v>
      </c>
      <c r="B12" s="1" t="s">
        <v>10</v>
      </c>
      <c r="C12" s="1" t="s">
        <v>5</v>
      </c>
      <c r="D12" s="1">
        <v>29</v>
      </c>
      <c r="E12" s="2">
        <v>30</v>
      </c>
      <c r="F12" s="1">
        <v>29</v>
      </c>
      <c r="G12" s="2">
        <v>32</v>
      </c>
      <c r="H12" s="2">
        <v>32</v>
      </c>
      <c r="I12" s="1">
        <v>29</v>
      </c>
      <c r="J12" s="9">
        <v>434.25</v>
      </c>
      <c r="K12" s="9">
        <v>1500</v>
      </c>
      <c r="L12" s="51">
        <f>Table1[[#This Row],[SLP- obtained]]/Table1[[#This Row],[SLP-max. marks]]</f>
        <v>0.28949999999999998</v>
      </c>
      <c r="M12" s="9">
        <v>294.12</v>
      </c>
      <c r="N12" s="9">
        <v>1500</v>
      </c>
      <c r="O12" s="51">
        <f>Table1[[#This Row],[Cert.- obtained]]/Table1[[#This Row],[Cert.-max. marks]]</f>
        <v>0.19608</v>
      </c>
      <c r="P12" s="11">
        <v>1061.8599999999999</v>
      </c>
      <c r="Q12" s="9">
        <v>1500</v>
      </c>
      <c r="R12" s="10">
        <f t="shared" si="0"/>
        <v>70.790000000000006</v>
      </c>
      <c r="S12" s="11">
        <v>1071.98</v>
      </c>
      <c r="T12" s="9">
        <v>1500</v>
      </c>
      <c r="U12" s="51">
        <f>Table1[[#This Row],[CP- obtained]]/Table1[[#This Row],[CP-max. marks]]</f>
        <v>0.71465333333333336</v>
      </c>
      <c r="V12" s="11">
        <v>2862.21</v>
      </c>
      <c r="W12" s="9">
        <v>6000</v>
      </c>
      <c r="X12" s="35">
        <f>Table1[[#This Row],[Total score (obtained)]]/Table1[[#This Row],[Total score (max)]]</f>
        <v>0.47703499999999999</v>
      </c>
      <c r="Y12">
        <f t="shared" si="3"/>
        <v>728.37</v>
      </c>
      <c r="Z12">
        <v>3000</v>
      </c>
      <c r="AA12" s="21">
        <f t="shared" si="4"/>
        <v>0.24279000000000001</v>
      </c>
      <c r="AB12" s="9">
        <v>32</v>
      </c>
      <c r="AC12" s="15">
        <v>1217.99</v>
      </c>
      <c r="AD12" s="9">
        <v>2400</v>
      </c>
      <c r="AE12" s="43">
        <f>Table1[[#This Row],[SLP- obtained2]]/Table1[[#This Row],[Total score (obtained)2]]</f>
        <v>0.46372767007294824</v>
      </c>
      <c r="AF12" s="43">
        <f>Table1[[#This Row],[SLP- obtained2]]/Table1[[#This Row],[SLP-max. marks2]]</f>
        <v>0.50749583333333337</v>
      </c>
      <c r="AG12" s="15">
        <v>1008.53</v>
      </c>
      <c r="AH12" s="11">
        <v>1800</v>
      </c>
      <c r="AI12" s="43">
        <f>Table1[[#This Row],[CV- obtained]]/Table1[[#This Row],[Total score (obtained)2]]</f>
        <v>0.38397956231058589</v>
      </c>
      <c r="AJ12" s="43">
        <f>Table1[[#This Row],[CV- obtained]]/Table1[[#This Row],[CV-max. marks]]</f>
        <v>0.56029444444444443</v>
      </c>
      <c r="AK12" s="15">
        <v>400</v>
      </c>
      <c r="AL12" s="9">
        <v>1800</v>
      </c>
      <c r="AM12" s="43">
        <f>Table1[[#This Row],[Cert.- obtained2]]/Table1[[#This Row],[Total score (obtained)2]]</f>
        <v>0.1522927676164659</v>
      </c>
      <c r="AN12" s="43">
        <f>Table1[[#This Row],[Cert.- obtained2]]/Table1[[#This Row],[Cert.-max. marks2]]</f>
        <v>0.22222222222222221</v>
      </c>
      <c r="AO12" s="16">
        <v>2626.52</v>
      </c>
      <c r="AP12" s="9">
        <v>6000</v>
      </c>
      <c r="AQ12" s="22">
        <f>Table1[[#This Row],[Total score (obtained)2]]/Table1[[#This Row],[Total score (max)2]]</f>
        <v>0.43775333333333333</v>
      </c>
      <c r="AR12" s="9">
        <f t="shared" si="1"/>
        <v>1617.99</v>
      </c>
      <c r="AS12" s="9">
        <v>4200</v>
      </c>
      <c r="AT12" s="22">
        <f t="shared" si="5"/>
        <v>0.38523571428571429</v>
      </c>
      <c r="AU12" s="9">
        <v>32</v>
      </c>
      <c r="AV12" s="9">
        <v>1217.99</v>
      </c>
      <c r="AW12" s="9">
        <v>2400</v>
      </c>
      <c r="AX12" s="43">
        <f>Table1[[#This Row],[SLP- obtained3]]/Table1[[#This Row],[Total score (obtained)24]]</f>
        <v>0.46372767007294824</v>
      </c>
      <c r="AY12" s="43">
        <f>Table1[[#This Row],[SLP- obtained3]]/Table1[[#This Row],[SLP-max. marks3]]</f>
        <v>0.50749583333333337</v>
      </c>
      <c r="AZ12" s="43">
        <f>(Table1[[#This Row],[SLP- obtained3]]-1503)/1503</f>
        <v>-0.18962741184298071</v>
      </c>
      <c r="BA12" s="43">
        <f>(Table1[[#This Row],[SLP- obtained3]]-1810)/1810</f>
        <v>-0.32707734806629835</v>
      </c>
      <c r="BB12" s="43">
        <f>(Table1[[#This Row],[SLP- obtained3]]-1877)/1877</f>
        <v>-0.3510974960042621</v>
      </c>
      <c r="BC12" s="9">
        <v>1008.53</v>
      </c>
      <c r="BD12" s="9">
        <v>1800</v>
      </c>
      <c r="BE12" s="43">
        <f>Table1[[#This Row],[CV- obtained2]]/Table1[[#This Row],[Total score (obtained)24]]</f>
        <v>0.38397956231058589</v>
      </c>
      <c r="BF12" s="43">
        <f>Table1[[#This Row],[CV- obtained2]]/Table1[[#This Row],[CV-max. marks2]]</f>
        <v>0.56029444444444443</v>
      </c>
      <c r="BG12" s="43">
        <f>(Table1[[#This Row],[CV- obtained2]]-1144.5)/1144.5</f>
        <v>-0.11880297072957625</v>
      </c>
      <c r="BH12" s="43">
        <f>(Table1[[#This Row],[CV- obtained2]]-1347)/1347</f>
        <v>-0.25127691165553084</v>
      </c>
      <c r="BI12" s="43">
        <f>(Table1[[#This Row],[CV- obtained2]]-1385)/1385</f>
        <v>-0.27181949458483756</v>
      </c>
      <c r="BJ12" s="9">
        <v>400</v>
      </c>
      <c r="BK12" s="9">
        <v>1800</v>
      </c>
      <c r="BL12" s="43">
        <f>Table1[[#This Row],[Cert.- obtained21]]/Table1[[#This Row],[Total score (obtained)24]]</f>
        <v>0.1522927676164659</v>
      </c>
      <c r="BM12" s="43">
        <f>Table1[[#This Row],[Cert.- obtained21]]/Table1[[#This Row],[Cert.-max. marks22]]</f>
        <v>0.22222222222222221</v>
      </c>
      <c r="BN12" s="43">
        <f>(Table1[[#This Row],[Cert.- obtained21]]-507)/507</f>
        <v>-0.21104536489151873</v>
      </c>
      <c r="BO12" s="43">
        <f>(Table1[[#This Row],[Cert.- obtained21]]-750)/750</f>
        <v>-0.46666666666666667</v>
      </c>
      <c r="BP12" s="43">
        <f>(Table1[[#This Row],[Cert.- obtained21]]-767)/767</f>
        <v>-0.4784876140808344</v>
      </c>
      <c r="BQ12" s="9">
        <v>2626.52</v>
      </c>
      <c r="BR12" s="9">
        <v>6000</v>
      </c>
      <c r="BS12" s="22">
        <f>Table1[[#This Row],[Total score (obtained)24]]/Table1[[#This Row],[Total score (max)25]]</f>
        <v>0.43775333333333333</v>
      </c>
      <c r="BT12" s="22">
        <f>(Table1[[#This Row],[Total score (obtained)24]]-3155)/3155</f>
        <v>-0.16750554675118859</v>
      </c>
      <c r="BU12" s="22">
        <f>(Table1[[#This Row],[Total score (obtained)24]]-3897)/3897</f>
        <v>-0.32601488324352068</v>
      </c>
      <c r="BV12" s="22">
        <f>(Table1[[#This Row],[Total score (obtained)24]]-4006)/4006</f>
        <v>-0.34435346979530707</v>
      </c>
      <c r="BW12" s="9">
        <f t="shared" si="2"/>
        <v>1617.99</v>
      </c>
      <c r="BX12" s="9">
        <v>4200</v>
      </c>
      <c r="BY12" s="22">
        <f t="shared" si="6"/>
        <v>0.38523571428571429</v>
      </c>
      <c r="BZ12" s="26">
        <v>32</v>
      </c>
    </row>
    <row r="13" spans="1:78" ht="28.5">
      <c r="A13" s="24">
        <f t="shared" si="7"/>
        <v>12</v>
      </c>
      <c r="B13" s="1" t="s">
        <v>11</v>
      </c>
      <c r="C13" s="1" t="s">
        <v>5</v>
      </c>
      <c r="D13" s="1">
        <v>33</v>
      </c>
      <c r="E13" s="2">
        <v>29</v>
      </c>
      <c r="F13" s="1">
        <v>33</v>
      </c>
      <c r="G13" s="2">
        <v>33</v>
      </c>
      <c r="H13" s="2">
        <v>33</v>
      </c>
      <c r="I13" s="1">
        <v>33</v>
      </c>
      <c r="J13" s="9">
        <v>512.72</v>
      </c>
      <c r="K13" s="9">
        <v>1500</v>
      </c>
      <c r="L13" s="51">
        <f>Table1[[#This Row],[SLP- obtained]]/Table1[[#This Row],[SLP-max. marks]]</f>
        <v>0.34181333333333336</v>
      </c>
      <c r="M13" s="9">
        <v>210</v>
      </c>
      <c r="N13" s="9">
        <v>1500</v>
      </c>
      <c r="O13" s="51">
        <f>Table1[[#This Row],[Cert.- obtained]]/Table1[[#This Row],[Cert.-max. marks]]</f>
        <v>0.14000000000000001</v>
      </c>
      <c r="P13" s="11">
        <v>864.28</v>
      </c>
      <c r="Q13" s="9">
        <v>1500</v>
      </c>
      <c r="R13" s="10">
        <f t="shared" si="0"/>
        <v>57.62</v>
      </c>
      <c r="S13" s="11">
        <v>1029.1500000000001</v>
      </c>
      <c r="T13" s="9">
        <v>1500</v>
      </c>
      <c r="U13" s="51">
        <f>Table1[[#This Row],[CP- obtained]]/Table1[[#This Row],[CP-max. marks]]</f>
        <v>0.68610000000000004</v>
      </c>
      <c r="V13" s="11">
        <v>2616.14</v>
      </c>
      <c r="W13" s="9">
        <v>6000</v>
      </c>
      <c r="X13" s="35">
        <f>Table1[[#This Row],[Total score (obtained)]]/Table1[[#This Row],[Total score (max)]]</f>
        <v>0.43602333333333332</v>
      </c>
      <c r="Y13">
        <f t="shared" si="3"/>
        <v>722.72</v>
      </c>
      <c r="Z13">
        <v>3000</v>
      </c>
      <c r="AA13" s="21">
        <f t="shared" si="4"/>
        <v>0.24090666666666669</v>
      </c>
      <c r="AB13" s="9">
        <v>33</v>
      </c>
      <c r="AC13" s="15">
        <v>1254.93</v>
      </c>
      <c r="AD13" s="9">
        <v>2400</v>
      </c>
      <c r="AE13" s="43">
        <f>Table1[[#This Row],[SLP- obtained2]]/Table1[[#This Row],[Total score (obtained)2]]</f>
        <v>0.47548375118877573</v>
      </c>
      <c r="AF13" s="43">
        <f>Table1[[#This Row],[SLP- obtained2]]/Table1[[#This Row],[SLP-max. marks2]]</f>
        <v>0.52288750000000006</v>
      </c>
      <c r="AG13" s="15">
        <v>1094.3399999999999</v>
      </c>
      <c r="AH13" s="11">
        <v>1800</v>
      </c>
      <c r="AI13" s="43">
        <f>Table1[[#This Row],[CV- obtained]]/Table1[[#This Row],[Total score (obtained)2]]</f>
        <v>0.41463738079090051</v>
      </c>
      <c r="AJ13" s="43">
        <f>Table1[[#This Row],[CV- obtained]]/Table1[[#This Row],[CV-max. marks]]</f>
        <v>0.60796666666666666</v>
      </c>
      <c r="AK13" s="15">
        <v>290</v>
      </c>
      <c r="AL13" s="9">
        <v>1800</v>
      </c>
      <c r="AM13" s="43">
        <f>Table1[[#This Row],[Cert.- obtained2]]/Table1[[#This Row],[Total score (obtained)2]]</f>
        <v>0.1098788680203238</v>
      </c>
      <c r="AN13" s="43">
        <f>Table1[[#This Row],[Cert.- obtained2]]/Table1[[#This Row],[Cert.-max. marks2]]</f>
        <v>0.16111111111111112</v>
      </c>
      <c r="AO13" s="16">
        <v>2639.27</v>
      </c>
      <c r="AP13" s="9">
        <v>6000</v>
      </c>
      <c r="AQ13" s="22">
        <f>Table1[[#This Row],[Total score (obtained)2]]/Table1[[#This Row],[Total score (max)2]]</f>
        <v>0.43987833333333332</v>
      </c>
      <c r="AR13" s="9">
        <f t="shared" si="1"/>
        <v>1544.93</v>
      </c>
      <c r="AS13" s="9">
        <v>4200</v>
      </c>
      <c r="AT13" s="22">
        <f t="shared" si="5"/>
        <v>0.36784047619047622</v>
      </c>
      <c r="AU13" s="9">
        <v>33</v>
      </c>
      <c r="AV13" s="9">
        <v>1254.93</v>
      </c>
      <c r="AW13" s="9">
        <v>2400</v>
      </c>
      <c r="AX13" s="43">
        <f>Table1[[#This Row],[SLP- obtained3]]/Table1[[#This Row],[Total score (obtained)24]]</f>
        <v>0.47548375118877573</v>
      </c>
      <c r="AY13" s="43">
        <f>Table1[[#This Row],[SLP- obtained3]]/Table1[[#This Row],[SLP-max. marks3]]</f>
        <v>0.52288750000000006</v>
      </c>
      <c r="AZ13" s="43">
        <f>(Table1[[#This Row],[SLP- obtained3]]-1503)/1503</f>
        <v>-0.16504990019960075</v>
      </c>
      <c r="BA13" s="43">
        <f>(Table1[[#This Row],[SLP- obtained3]]-1810)/1810</f>
        <v>-0.30666850828729281</v>
      </c>
      <c r="BB13" s="43">
        <f>(Table1[[#This Row],[SLP- obtained3]]-1877)/1877</f>
        <v>-0.33141715503462971</v>
      </c>
      <c r="BC13" s="9">
        <v>1094.3399999999999</v>
      </c>
      <c r="BD13" s="9">
        <v>1800</v>
      </c>
      <c r="BE13" s="43">
        <f>Table1[[#This Row],[CV- obtained2]]/Table1[[#This Row],[Total score (obtained)24]]</f>
        <v>0.41463738079090051</v>
      </c>
      <c r="BF13" s="43">
        <f>Table1[[#This Row],[CV- obtained2]]/Table1[[#This Row],[CV-max. marks2]]</f>
        <v>0.60796666666666666</v>
      </c>
      <c r="BG13" s="43">
        <f>(Table1[[#This Row],[CV- obtained2]]-1144.5)/1144.5</f>
        <v>-4.3826998689384083E-2</v>
      </c>
      <c r="BH13" s="43">
        <f>(Table1[[#This Row],[CV- obtained2]]-1347)/1347</f>
        <v>-0.18757238307349672</v>
      </c>
      <c r="BI13" s="43">
        <f>(Table1[[#This Row],[CV- obtained2]]-1385)/1385</f>
        <v>-0.20986281588447658</v>
      </c>
      <c r="BJ13" s="9">
        <v>290</v>
      </c>
      <c r="BK13" s="9">
        <v>1800</v>
      </c>
      <c r="BL13" s="43">
        <f>Table1[[#This Row],[Cert.- obtained21]]/Table1[[#This Row],[Total score (obtained)24]]</f>
        <v>0.1098788680203238</v>
      </c>
      <c r="BM13" s="43">
        <f>Table1[[#This Row],[Cert.- obtained21]]/Table1[[#This Row],[Cert.-max. marks22]]</f>
        <v>0.16111111111111112</v>
      </c>
      <c r="BN13" s="43">
        <f>(Table1[[#This Row],[Cert.- obtained21]]-507)/507</f>
        <v>-0.42800788954635111</v>
      </c>
      <c r="BO13" s="43">
        <f>(Table1[[#This Row],[Cert.- obtained21]]-750)/750</f>
        <v>-0.61333333333333329</v>
      </c>
      <c r="BP13" s="43">
        <f>(Table1[[#This Row],[Cert.- obtained21]]-767)/767</f>
        <v>-0.62190352020860495</v>
      </c>
      <c r="BQ13" s="9">
        <v>2639.27</v>
      </c>
      <c r="BR13" s="9">
        <v>6000</v>
      </c>
      <c r="BS13" s="22">
        <f>Table1[[#This Row],[Total score (obtained)24]]/Table1[[#This Row],[Total score (max)25]]</f>
        <v>0.43987833333333332</v>
      </c>
      <c r="BT13" s="22">
        <f>(Table1[[#This Row],[Total score (obtained)24]]-3155)/3155</f>
        <v>-0.16346434231378765</v>
      </c>
      <c r="BU13" s="22">
        <f>(Table1[[#This Row],[Total score (obtained)24]]-3897)/3897</f>
        <v>-0.32274313574544522</v>
      </c>
      <c r="BV13" s="22">
        <f>(Table1[[#This Row],[Total score (obtained)24]]-4006)/4006</f>
        <v>-0.34117074388417373</v>
      </c>
      <c r="BW13" s="9">
        <f t="shared" si="2"/>
        <v>1544.93</v>
      </c>
      <c r="BX13" s="9">
        <v>4200</v>
      </c>
      <c r="BY13" s="22">
        <f t="shared" si="6"/>
        <v>0.36784047619047622</v>
      </c>
      <c r="BZ13" s="26">
        <v>33</v>
      </c>
    </row>
    <row r="14" spans="1:78" ht="28.5">
      <c r="A14" s="24">
        <f t="shared" si="7"/>
        <v>13</v>
      </c>
      <c r="B14" s="1" t="s">
        <v>12</v>
      </c>
      <c r="C14" s="1" t="s">
        <v>5</v>
      </c>
      <c r="D14" s="1">
        <v>18</v>
      </c>
      <c r="E14" s="2">
        <v>10</v>
      </c>
      <c r="F14" s="1">
        <v>18</v>
      </c>
      <c r="G14" s="2">
        <v>18</v>
      </c>
      <c r="H14" s="2">
        <v>12</v>
      </c>
      <c r="I14" s="1">
        <v>18</v>
      </c>
      <c r="J14" s="9">
        <v>705.97</v>
      </c>
      <c r="K14" s="9">
        <v>1500</v>
      </c>
      <c r="L14" s="51">
        <f>Table1[[#This Row],[SLP- obtained]]/Table1[[#This Row],[SLP-max. marks]]</f>
        <v>0.47064666666666666</v>
      </c>
      <c r="M14" s="9">
        <v>377.78</v>
      </c>
      <c r="N14" s="9">
        <v>1500</v>
      </c>
      <c r="O14" s="51">
        <f>Table1[[#This Row],[Cert.- obtained]]/Table1[[#This Row],[Cert.-max. marks]]</f>
        <v>0.25185333333333332</v>
      </c>
      <c r="P14" s="11">
        <v>1063.49</v>
      </c>
      <c r="Q14" s="9">
        <v>1500</v>
      </c>
      <c r="R14" s="10">
        <f t="shared" si="0"/>
        <v>70.900000000000006</v>
      </c>
      <c r="S14" s="11">
        <v>1145.51</v>
      </c>
      <c r="T14" s="9">
        <v>1500</v>
      </c>
      <c r="U14" s="51">
        <f>Table1[[#This Row],[CP- obtained]]/Table1[[#This Row],[CP-max. marks]]</f>
        <v>0.76367333333333332</v>
      </c>
      <c r="V14" s="11">
        <v>3292.75</v>
      </c>
      <c r="W14" s="9">
        <v>6000</v>
      </c>
      <c r="X14" s="35">
        <f>Table1[[#This Row],[Total score (obtained)]]/Table1[[#This Row],[Total score (max)]]</f>
        <v>0.54879166666666668</v>
      </c>
      <c r="Y14">
        <f t="shared" si="3"/>
        <v>1083.75</v>
      </c>
      <c r="Z14">
        <v>3000</v>
      </c>
      <c r="AA14" s="21">
        <f t="shared" si="4"/>
        <v>0.36125000000000002</v>
      </c>
      <c r="AB14" s="9">
        <v>18</v>
      </c>
      <c r="AC14" s="15">
        <v>1479.47</v>
      </c>
      <c r="AD14" s="9">
        <v>2400</v>
      </c>
      <c r="AE14" s="43">
        <f>Table1[[#This Row],[SLP- obtained2]]/Table1[[#This Row],[Total score (obtained)2]]</f>
        <v>0.44033286804032279</v>
      </c>
      <c r="AF14" s="43">
        <f>Table1[[#This Row],[SLP- obtained2]]/Table1[[#This Row],[SLP-max. marks2]]</f>
        <v>0.61644583333333336</v>
      </c>
      <c r="AG14" s="17">
        <v>1224.8599999999999</v>
      </c>
      <c r="AH14" s="11">
        <v>1800</v>
      </c>
      <c r="AI14" s="43">
        <f>Table1[[#This Row],[CV- obtained]]/Table1[[#This Row],[Total score (obtained)2]]</f>
        <v>0.36455360145719057</v>
      </c>
      <c r="AJ14" s="43">
        <f>Table1[[#This Row],[CV- obtained]]/Table1[[#This Row],[CV-max. marks]]</f>
        <v>0.68047777777777774</v>
      </c>
      <c r="AK14" s="17">
        <v>655.55</v>
      </c>
      <c r="AL14" s="9">
        <v>1800</v>
      </c>
      <c r="AM14" s="43">
        <f>Table1[[#This Row],[Cert.- obtained2]]/Table1[[#This Row],[Total score (obtained)2]]</f>
        <v>0.19511055421457249</v>
      </c>
      <c r="AN14" s="43">
        <f>Table1[[#This Row],[Cert.- obtained2]]/Table1[[#This Row],[Cert.-max. marks2]]</f>
        <v>0.36419444444444443</v>
      </c>
      <c r="AO14" s="18">
        <v>3359.89</v>
      </c>
      <c r="AP14" s="9">
        <v>6000</v>
      </c>
      <c r="AQ14" s="22">
        <f>Table1[[#This Row],[Total score (obtained)2]]/Table1[[#This Row],[Total score (max)2]]</f>
        <v>0.5599816666666666</v>
      </c>
      <c r="AR14" s="9">
        <f t="shared" si="1"/>
        <v>2135.02</v>
      </c>
      <c r="AS14" s="9">
        <v>4200</v>
      </c>
      <c r="AT14" s="22">
        <f t="shared" si="5"/>
        <v>0.50833809523809526</v>
      </c>
      <c r="AU14" s="9">
        <v>12</v>
      </c>
      <c r="AV14" s="9">
        <v>1479.47</v>
      </c>
      <c r="AW14" s="9">
        <v>2400</v>
      </c>
      <c r="AX14" s="43">
        <f>Table1[[#This Row],[SLP- obtained3]]/Table1[[#This Row],[Total score (obtained)24]]</f>
        <v>0.44033286804032279</v>
      </c>
      <c r="AY14" s="43">
        <f>Table1[[#This Row],[SLP- obtained3]]/Table1[[#This Row],[SLP-max. marks3]]</f>
        <v>0.61644583333333336</v>
      </c>
      <c r="AZ14" s="43">
        <f>(Table1[[#This Row],[SLP- obtained3]]-1503)/1503</f>
        <v>-1.5655355954757134E-2</v>
      </c>
      <c r="BA14" s="43">
        <f>(Table1[[#This Row],[SLP- obtained3]]-1810)/1810</f>
        <v>-0.18261325966850828</v>
      </c>
      <c r="BB14" s="43">
        <f>(Table1[[#This Row],[SLP- obtained3]]-1877)/1877</f>
        <v>-0.2117900905700586</v>
      </c>
      <c r="BC14" s="9">
        <v>1224.8599999999999</v>
      </c>
      <c r="BD14" s="9">
        <v>1800</v>
      </c>
      <c r="BE14" s="43">
        <f>Table1[[#This Row],[CV- obtained2]]/Table1[[#This Row],[Total score (obtained)24]]</f>
        <v>0.36455360145719057</v>
      </c>
      <c r="BF14" s="43">
        <f>Table1[[#This Row],[CV- obtained2]]/Table1[[#This Row],[CV-max. marks2]]</f>
        <v>0.68047777777777774</v>
      </c>
      <c r="BG14" s="43">
        <f>(Table1[[#This Row],[CV- obtained2]]-1144.5)/1144.5</f>
        <v>7.021406727828737E-2</v>
      </c>
      <c r="BH14" s="43">
        <f>(Table1[[#This Row],[CV- obtained2]]-1347)/1347</f>
        <v>-9.0675575352635554E-2</v>
      </c>
      <c r="BI14" s="43">
        <f>(Table1[[#This Row],[CV- obtained2]]-1385)/1385</f>
        <v>-0.11562454873646216</v>
      </c>
      <c r="BJ14" s="9">
        <v>655.55</v>
      </c>
      <c r="BK14" s="9">
        <v>1800</v>
      </c>
      <c r="BL14" s="43">
        <f>Table1[[#This Row],[Cert.- obtained21]]/Table1[[#This Row],[Total score (obtained)24]]</f>
        <v>0.19511055421457249</v>
      </c>
      <c r="BM14" s="43">
        <f>Table1[[#This Row],[Cert.- obtained21]]/Table1[[#This Row],[Cert.-max. marks22]]</f>
        <v>0.36419444444444443</v>
      </c>
      <c r="BN14" s="43">
        <f>(Table1[[#This Row],[Cert.- obtained21]]-507)/507</f>
        <v>0.29299802761341215</v>
      </c>
      <c r="BO14" s="43">
        <f>(Table1[[#This Row],[Cert.- obtained21]]-750)/750</f>
        <v>-0.1259333333333334</v>
      </c>
      <c r="BP14" s="43">
        <f>(Table1[[#This Row],[Cert.- obtained21]]-767)/767</f>
        <v>-0.14530638852672756</v>
      </c>
      <c r="BQ14" s="9">
        <v>3359.89</v>
      </c>
      <c r="BR14" s="9">
        <v>6000</v>
      </c>
      <c r="BS14" s="22">
        <f>Table1[[#This Row],[Total score (obtained)24]]/Table1[[#This Row],[Total score (max)25]]</f>
        <v>0.5599816666666666</v>
      </c>
      <c r="BT14" s="22">
        <f>(Table1[[#This Row],[Total score (obtained)24]]-3155)/3155</f>
        <v>6.4941362916006301E-2</v>
      </c>
      <c r="BU14" s="22">
        <f>(Table1[[#This Row],[Total score (obtained)24]]-3897)/3897</f>
        <v>-0.1378265332306903</v>
      </c>
      <c r="BV14" s="22">
        <f>(Table1[[#This Row],[Total score (obtained)24]]-4006)/4006</f>
        <v>-0.16128557164253624</v>
      </c>
      <c r="BW14" s="9">
        <f t="shared" si="2"/>
        <v>2135.02</v>
      </c>
      <c r="BX14" s="9">
        <v>4200</v>
      </c>
      <c r="BY14" s="22">
        <f t="shared" si="6"/>
        <v>0.50833809523809526</v>
      </c>
      <c r="BZ14" s="26">
        <v>12</v>
      </c>
    </row>
    <row r="15" spans="1:78" ht="42.75">
      <c r="A15" s="24">
        <f t="shared" si="7"/>
        <v>14</v>
      </c>
      <c r="B15" s="1" t="s">
        <v>13</v>
      </c>
      <c r="C15" s="1" t="s">
        <v>14</v>
      </c>
      <c r="D15" s="1">
        <v>20</v>
      </c>
      <c r="E15" s="2">
        <v>14</v>
      </c>
      <c r="F15" s="1">
        <v>20</v>
      </c>
      <c r="G15" s="2">
        <v>11</v>
      </c>
      <c r="H15" s="2">
        <v>21</v>
      </c>
      <c r="I15" s="1">
        <v>20</v>
      </c>
      <c r="J15" s="12">
        <v>938.88</v>
      </c>
      <c r="K15" s="9">
        <v>1500</v>
      </c>
      <c r="L15" s="51">
        <f>Table1[[#This Row],[SLP- obtained]]/Table1[[#This Row],[SLP-max. marks]]</f>
        <v>0.62592000000000003</v>
      </c>
      <c r="M15" s="12">
        <v>300</v>
      </c>
      <c r="N15" s="9">
        <v>1500</v>
      </c>
      <c r="O15" s="51">
        <f>Table1[[#This Row],[Cert.- obtained]]/Table1[[#This Row],[Cert.-max. marks]]</f>
        <v>0.2</v>
      </c>
      <c r="P15" s="12">
        <v>907</v>
      </c>
      <c r="Q15" s="9">
        <v>1500</v>
      </c>
      <c r="R15" s="10">
        <f t="shared" si="0"/>
        <v>60.47</v>
      </c>
      <c r="S15" s="12">
        <v>960.51</v>
      </c>
      <c r="T15" s="9">
        <v>1500</v>
      </c>
      <c r="U15" s="51">
        <f>Table1[[#This Row],[CP- obtained]]/Table1[[#This Row],[CP-max. marks]]</f>
        <v>0.64034000000000002</v>
      </c>
      <c r="V15" s="12">
        <v>3106.39</v>
      </c>
      <c r="W15" s="9">
        <v>6000</v>
      </c>
      <c r="X15" s="35">
        <f>Table1[[#This Row],[Total score (obtained)]]/Table1[[#This Row],[Total score (max)]]</f>
        <v>0.51773166666666659</v>
      </c>
      <c r="Y15">
        <f t="shared" si="3"/>
        <v>1238.8800000000001</v>
      </c>
      <c r="Z15">
        <v>3000</v>
      </c>
      <c r="AA15" s="21">
        <f t="shared" si="4"/>
        <v>0.41296000000000005</v>
      </c>
      <c r="AB15" s="9">
        <v>11</v>
      </c>
      <c r="AC15" s="9">
        <v>1692.34</v>
      </c>
      <c r="AD15" s="9">
        <v>2400</v>
      </c>
      <c r="AE15" s="43">
        <f>Table1[[#This Row],[SLP- obtained2]]/Table1[[#This Row],[Total score (obtained)2]]</f>
        <v>0.51776792625431001</v>
      </c>
      <c r="AF15" s="43">
        <f>Table1[[#This Row],[SLP- obtained2]]/Table1[[#This Row],[SLP-max. marks2]]</f>
        <v>0.70514166666666667</v>
      </c>
      <c r="AG15" s="9">
        <v>1276.19</v>
      </c>
      <c r="AH15" s="11">
        <v>1800</v>
      </c>
      <c r="AI15" s="43">
        <f>Table1[[#This Row],[CV- obtained]]/Table1[[#This Row],[Total score (obtained)2]]</f>
        <v>0.39044769361150117</v>
      </c>
      <c r="AJ15" s="43">
        <f>Table1[[#This Row],[CV- obtained]]/Table1[[#This Row],[CV-max. marks]]</f>
        <v>0.70899444444444448</v>
      </c>
      <c r="AK15" s="9">
        <v>300</v>
      </c>
      <c r="AL15" s="9">
        <v>1800</v>
      </c>
      <c r="AM15" s="43">
        <f>Table1[[#This Row],[Cert.- obtained2]]/Table1[[#This Row],[Total score (obtained)2]]</f>
        <v>9.1784380134188756E-2</v>
      </c>
      <c r="AN15" s="43">
        <f>Table1[[#This Row],[Cert.- obtained2]]/Table1[[#This Row],[Cert.-max. marks2]]</f>
        <v>0.16666666666666666</v>
      </c>
      <c r="AO15" s="9">
        <v>3268.53</v>
      </c>
      <c r="AP15" s="9">
        <v>6000</v>
      </c>
      <c r="AQ15" s="22">
        <f>Table1[[#This Row],[Total score (obtained)2]]/Table1[[#This Row],[Total score (max)2]]</f>
        <v>0.54475499999999999</v>
      </c>
      <c r="AR15" s="9">
        <f t="shared" si="1"/>
        <v>1992.34</v>
      </c>
      <c r="AS15" s="9">
        <v>4200</v>
      </c>
      <c r="AT15" s="22">
        <f t="shared" si="5"/>
        <v>0.47436666666666666</v>
      </c>
      <c r="AU15" s="9">
        <v>21</v>
      </c>
      <c r="AV15" s="9">
        <v>1692.34</v>
      </c>
      <c r="AW15" s="9">
        <v>2400</v>
      </c>
      <c r="AX15" s="43">
        <f>Table1[[#This Row],[SLP- obtained3]]/Table1[[#This Row],[Total score (obtained)24]]</f>
        <v>0.51776792625431001</v>
      </c>
      <c r="AY15" s="43">
        <f>Table1[[#This Row],[SLP- obtained3]]/Table1[[#This Row],[SLP-max. marks3]]</f>
        <v>0.70514166666666667</v>
      </c>
      <c r="AZ15" s="43">
        <f>(Table1[[#This Row],[SLP- obtained3]]-1503)/1503</f>
        <v>0.12597471723220222</v>
      </c>
      <c r="BA15" s="43">
        <f>(Table1[[#This Row],[SLP- obtained3]]-1810)/1810</f>
        <v>-6.5005524861878494E-2</v>
      </c>
      <c r="BB15" s="43">
        <f>(Table1[[#This Row],[SLP- obtained3]]-1877)/1877</f>
        <v>-9.8380394246137495E-2</v>
      </c>
      <c r="BC15" s="9">
        <v>1276.19</v>
      </c>
      <c r="BD15" s="9">
        <v>1800</v>
      </c>
      <c r="BE15" s="43">
        <f>Table1[[#This Row],[CV- obtained2]]/Table1[[#This Row],[Total score (obtained)24]]</f>
        <v>0.39044769361150117</v>
      </c>
      <c r="BF15" s="43">
        <f>Table1[[#This Row],[CV- obtained2]]/Table1[[#This Row],[CV-max. marks2]]</f>
        <v>0.70899444444444448</v>
      </c>
      <c r="BG15" s="43">
        <f>(Table1[[#This Row],[CV- obtained2]]-1144.5)/1144.5</f>
        <v>0.11506334643949327</v>
      </c>
      <c r="BH15" s="43">
        <f>(Table1[[#This Row],[CV- obtained2]]-1347)/1347</f>
        <v>-5.2568671121009609E-2</v>
      </c>
      <c r="BI15" s="43">
        <f>(Table1[[#This Row],[CV- obtained2]]-1385)/1385</f>
        <v>-7.8563176895306813E-2</v>
      </c>
      <c r="BJ15" s="9">
        <v>300</v>
      </c>
      <c r="BK15" s="9">
        <v>1800</v>
      </c>
      <c r="BL15" s="43">
        <f>Table1[[#This Row],[Cert.- obtained21]]/Table1[[#This Row],[Total score (obtained)24]]</f>
        <v>9.1784380134188756E-2</v>
      </c>
      <c r="BM15" s="43">
        <f>Table1[[#This Row],[Cert.- obtained21]]/Table1[[#This Row],[Cert.-max. marks22]]</f>
        <v>0.16666666666666666</v>
      </c>
      <c r="BN15" s="43">
        <f>(Table1[[#This Row],[Cert.- obtained21]]-507)/507</f>
        <v>-0.40828402366863903</v>
      </c>
      <c r="BO15" s="43">
        <f>(Table1[[#This Row],[Cert.- obtained21]]-750)/750</f>
        <v>-0.6</v>
      </c>
      <c r="BP15" s="43">
        <f>(Table1[[#This Row],[Cert.- obtained21]]-767)/767</f>
        <v>-0.60886571056062577</v>
      </c>
      <c r="BQ15" s="9">
        <v>3268.53</v>
      </c>
      <c r="BR15" s="9">
        <v>6000</v>
      </c>
      <c r="BS15" s="22">
        <f>Table1[[#This Row],[Total score (obtained)24]]/Table1[[#This Row],[Total score (max)25]]</f>
        <v>0.54475499999999999</v>
      </c>
      <c r="BT15" s="22">
        <f>(Table1[[#This Row],[Total score (obtained)24]]-3155)/3155</f>
        <v>3.598415213946124E-2</v>
      </c>
      <c r="BU15" s="22">
        <f>(Table1[[#This Row],[Total score (obtained)24]]-3897)/3897</f>
        <v>-0.16127020785219395</v>
      </c>
      <c r="BV15" s="22">
        <f>(Table1[[#This Row],[Total score (obtained)24]]-4006)/4006</f>
        <v>-0.18409136295556661</v>
      </c>
      <c r="BW15" s="9">
        <f t="shared" si="2"/>
        <v>1992.34</v>
      </c>
      <c r="BX15" s="9">
        <v>4200</v>
      </c>
      <c r="BY15" s="22">
        <f t="shared" si="6"/>
        <v>0.47436666666666666</v>
      </c>
      <c r="BZ15" s="26">
        <v>21</v>
      </c>
    </row>
    <row r="16" spans="1:78">
      <c r="A16" s="24">
        <f t="shared" si="7"/>
        <v>15</v>
      </c>
      <c r="B16" s="1" t="s">
        <v>15</v>
      </c>
      <c r="C16" s="1" t="s">
        <v>14</v>
      </c>
      <c r="D16" s="1">
        <v>26</v>
      </c>
      <c r="E16" s="2">
        <v>35</v>
      </c>
      <c r="F16" s="1">
        <v>26</v>
      </c>
      <c r="G16" s="2">
        <v>25</v>
      </c>
      <c r="H16" s="2">
        <v>35</v>
      </c>
      <c r="I16" s="1">
        <v>26</v>
      </c>
      <c r="J16" s="9">
        <v>589.20000000000005</v>
      </c>
      <c r="K16" s="9">
        <v>1500</v>
      </c>
      <c r="L16" s="51">
        <f>Table1[[#This Row],[SLP- obtained]]/Table1[[#This Row],[SLP-max. marks]]</f>
        <v>0.39280000000000004</v>
      </c>
      <c r="M16" s="9">
        <v>342.86</v>
      </c>
      <c r="N16" s="9">
        <v>1500</v>
      </c>
      <c r="O16" s="51">
        <f>Table1[[#This Row],[Cert.- obtained]]/Table1[[#This Row],[Cert.-max. marks]]</f>
        <v>0.22857333333333335</v>
      </c>
      <c r="P16" s="11">
        <v>935.6</v>
      </c>
      <c r="Q16" s="9">
        <v>1500</v>
      </c>
      <c r="R16" s="10">
        <f t="shared" si="0"/>
        <v>62.37</v>
      </c>
      <c r="S16" s="11">
        <v>1067.49</v>
      </c>
      <c r="T16" s="9">
        <v>1500</v>
      </c>
      <c r="U16" s="51">
        <f>Table1[[#This Row],[CP- obtained]]/Table1[[#This Row],[CP-max. marks]]</f>
        <v>0.71165999999999996</v>
      </c>
      <c r="V16" s="11">
        <v>2935.15</v>
      </c>
      <c r="W16" s="9">
        <v>6000</v>
      </c>
      <c r="X16" s="35">
        <f>Table1[[#This Row],[Total score (obtained)]]/Table1[[#This Row],[Total score (max)]]</f>
        <v>0.48919166666666669</v>
      </c>
      <c r="Y16">
        <f t="shared" si="3"/>
        <v>932.06000000000006</v>
      </c>
      <c r="Z16">
        <v>3000</v>
      </c>
      <c r="AA16" s="21">
        <f t="shared" si="4"/>
        <v>0.31068666666666667</v>
      </c>
      <c r="AB16" s="9">
        <v>25</v>
      </c>
      <c r="AC16" s="15">
        <v>1226.17</v>
      </c>
      <c r="AD16" s="9">
        <v>2400</v>
      </c>
      <c r="AE16" s="43">
        <f>Table1[[#This Row],[SLP- obtained2]]/Table1[[#This Row],[Total score (obtained)2]]</f>
        <v>0.49078013616660204</v>
      </c>
      <c r="AF16" s="43">
        <f>Table1[[#This Row],[SLP- obtained2]]/Table1[[#This Row],[SLP-max. marks2]]</f>
        <v>0.51090416666666671</v>
      </c>
      <c r="AG16" s="11">
        <v>1022.24</v>
      </c>
      <c r="AH16" s="11">
        <v>1800</v>
      </c>
      <c r="AI16" s="43">
        <f>Table1[[#This Row],[CV- obtained]]/Table1[[#This Row],[Total score (obtained)2]]</f>
        <v>0.40915622335805574</v>
      </c>
      <c r="AJ16" s="43">
        <f>Table1[[#This Row],[CV- obtained]]/Table1[[#This Row],[CV-max. marks]]</f>
        <v>0.56791111111111114</v>
      </c>
      <c r="AK16" s="17">
        <v>250</v>
      </c>
      <c r="AL16" s="9">
        <v>1800</v>
      </c>
      <c r="AM16" s="43">
        <f>Table1[[#This Row],[Cert.- obtained2]]/Table1[[#This Row],[Total score (obtained)2]]</f>
        <v>0.10006364047534233</v>
      </c>
      <c r="AN16" s="43">
        <f>Table1[[#This Row],[Cert.- obtained2]]/Table1[[#This Row],[Cert.-max. marks2]]</f>
        <v>0.1388888888888889</v>
      </c>
      <c r="AO16" s="18">
        <v>2498.41</v>
      </c>
      <c r="AP16" s="9">
        <v>6000</v>
      </c>
      <c r="AQ16" s="22">
        <f>Table1[[#This Row],[Total score (obtained)2]]/Table1[[#This Row],[Total score (max)2]]</f>
        <v>0.41640166666666667</v>
      </c>
      <c r="AR16" s="9">
        <f t="shared" si="1"/>
        <v>1476.17</v>
      </c>
      <c r="AS16" s="9">
        <v>4200</v>
      </c>
      <c r="AT16" s="22">
        <f t="shared" si="5"/>
        <v>0.35146904761904763</v>
      </c>
      <c r="AU16" s="9">
        <v>35</v>
      </c>
      <c r="AV16" s="9">
        <v>1226.17</v>
      </c>
      <c r="AW16" s="9">
        <v>2400</v>
      </c>
      <c r="AX16" s="43">
        <f>Table1[[#This Row],[SLP- obtained3]]/Table1[[#This Row],[Total score (obtained)24]]</f>
        <v>0.49078013616660204</v>
      </c>
      <c r="AY16" s="43">
        <f>Table1[[#This Row],[SLP- obtained3]]/Table1[[#This Row],[SLP-max. marks3]]</f>
        <v>0.51090416666666671</v>
      </c>
      <c r="AZ16" s="43">
        <f>(Table1[[#This Row],[SLP- obtained3]]-1503)/1503</f>
        <v>-0.18418496340652024</v>
      </c>
      <c r="BA16" s="43">
        <f>(Table1[[#This Row],[SLP- obtained3]]-1810)/1810</f>
        <v>-0.3225580110497237</v>
      </c>
      <c r="BB16" s="43">
        <f>(Table1[[#This Row],[SLP- obtained3]]-1877)/1877</f>
        <v>-0.34673947789025034</v>
      </c>
      <c r="BC16" s="9">
        <v>1022.24</v>
      </c>
      <c r="BD16" s="9">
        <v>1800</v>
      </c>
      <c r="BE16" s="43">
        <f>Table1[[#This Row],[CV- obtained2]]/Table1[[#This Row],[Total score (obtained)24]]</f>
        <v>0.40915622335805574</v>
      </c>
      <c r="BF16" s="43">
        <f>Table1[[#This Row],[CV- obtained2]]/Table1[[#This Row],[CV-max. marks2]]</f>
        <v>0.56791111111111114</v>
      </c>
      <c r="BG16" s="43">
        <f>(Table1[[#This Row],[CV- obtained2]]-1144.5)/1144.5</f>
        <v>-0.10682394058540846</v>
      </c>
      <c r="BH16" s="43">
        <f>(Table1[[#This Row],[CV- obtained2]]-1347)/1347</f>
        <v>-0.24109873793615441</v>
      </c>
      <c r="BI16" s="43">
        <f>(Table1[[#This Row],[CV- obtained2]]-1385)/1385</f>
        <v>-0.26192057761732851</v>
      </c>
      <c r="BJ16" s="9">
        <v>250</v>
      </c>
      <c r="BK16" s="9">
        <v>1800</v>
      </c>
      <c r="BL16" s="43">
        <f>Table1[[#This Row],[Cert.- obtained21]]/Table1[[#This Row],[Total score (obtained)24]]</f>
        <v>0.10006364047534233</v>
      </c>
      <c r="BM16" s="43">
        <f>Table1[[#This Row],[Cert.- obtained21]]/Table1[[#This Row],[Cert.-max. marks22]]</f>
        <v>0.1388888888888889</v>
      </c>
      <c r="BN16" s="43">
        <f>(Table1[[#This Row],[Cert.- obtained21]]-507)/507</f>
        <v>-0.50690335305719925</v>
      </c>
      <c r="BO16" s="43">
        <f>(Table1[[#This Row],[Cert.- obtained21]]-750)/750</f>
        <v>-0.66666666666666663</v>
      </c>
      <c r="BP16" s="43">
        <f>(Table1[[#This Row],[Cert.- obtained21]]-767)/767</f>
        <v>-0.67405475880052146</v>
      </c>
      <c r="BQ16" s="9">
        <v>2498.41</v>
      </c>
      <c r="BR16" s="9">
        <v>6000</v>
      </c>
      <c r="BS16" s="22">
        <f>Table1[[#This Row],[Total score (obtained)24]]/Table1[[#This Row],[Total score (max)25]]</f>
        <v>0.41640166666666667</v>
      </c>
      <c r="BT16" s="22">
        <f>(Table1[[#This Row],[Total score (obtained)24]]-3155)/3155</f>
        <v>-0.20811093502377184</v>
      </c>
      <c r="BU16" s="22">
        <f>(Table1[[#This Row],[Total score (obtained)24]]-3897)/3897</f>
        <v>-0.35888888888888892</v>
      </c>
      <c r="BV16" s="22">
        <f>(Table1[[#This Row],[Total score (obtained)24]]-4006)/4006</f>
        <v>-0.37633300049925117</v>
      </c>
      <c r="BW16" s="9">
        <f t="shared" si="2"/>
        <v>1476.17</v>
      </c>
      <c r="BX16" s="9">
        <v>4200</v>
      </c>
      <c r="BY16" s="22">
        <f t="shared" si="6"/>
        <v>0.35146904761904763</v>
      </c>
      <c r="BZ16" s="26">
        <v>35</v>
      </c>
    </row>
    <row r="17" spans="1:78">
      <c r="A17" s="24">
        <f t="shared" si="7"/>
        <v>16</v>
      </c>
      <c r="B17" s="1" t="s">
        <v>16</v>
      </c>
      <c r="C17" s="1" t="s">
        <v>14</v>
      </c>
      <c r="D17" s="1">
        <v>6</v>
      </c>
      <c r="E17" s="2">
        <v>8</v>
      </c>
      <c r="F17" s="1">
        <v>6</v>
      </c>
      <c r="G17" s="2">
        <v>10</v>
      </c>
      <c r="H17" s="2">
        <v>8</v>
      </c>
      <c r="I17" s="1">
        <v>6</v>
      </c>
      <c r="J17" s="9">
        <v>806.4</v>
      </c>
      <c r="K17" s="9">
        <v>1500</v>
      </c>
      <c r="L17" s="51">
        <f>Table1[[#This Row],[SLP- obtained]]/Table1[[#This Row],[SLP-max. marks]]</f>
        <v>0.53759999999999997</v>
      </c>
      <c r="M17" s="9">
        <v>476.47</v>
      </c>
      <c r="N17" s="9">
        <v>1500</v>
      </c>
      <c r="O17" s="51">
        <f>Table1[[#This Row],[Cert.- obtained]]/Table1[[#This Row],[Cert.-max. marks]]</f>
        <v>0.31764666666666669</v>
      </c>
      <c r="P17" s="11">
        <v>1314.39</v>
      </c>
      <c r="Q17" s="9">
        <v>1500</v>
      </c>
      <c r="R17" s="10">
        <f t="shared" si="0"/>
        <v>87.63</v>
      </c>
      <c r="S17" s="11">
        <v>1181.1199999999999</v>
      </c>
      <c r="T17" s="9">
        <v>1500</v>
      </c>
      <c r="U17" s="51">
        <f>Table1[[#This Row],[CP- obtained]]/Table1[[#This Row],[CP-max. marks]]</f>
        <v>0.7874133333333333</v>
      </c>
      <c r="V17" s="11">
        <v>3778.39</v>
      </c>
      <c r="W17" s="9">
        <v>6000</v>
      </c>
      <c r="X17" s="35">
        <f>Table1[[#This Row],[Total score (obtained)]]/Table1[[#This Row],[Total score (max)]]</f>
        <v>0.62973166666666669</v>
      </c>
      <c r="Y17">
        <f t="shared" si="3"/>
        <v>1282.8699999999999</v>
      </c>
      <c r="Z17">
        <v>3000</v>
      </c>
      <c r="AA17" s="21">
        <f t="shared" si="4"/>
        <v>0.4276233333333333</v>
      </c>
      <c r="AB17" s="9">
        <v>10</v>
      </c>
      <c r="AC17" s="15">
        <v>1650.92</v>
      </c>
      <c r="AD17" s="9">
        <v>2400</v>
      </c>
      <c r="AE17" s="43">
        <f>Table1[[#This Row],[SLP- obtained2]]/Table1[[#This Row],[Total score (obtained)2]]</f>
        <v>0.46969856466136539</v>
      </c>
      <c r="AF17" s="43">
        <f>Table1[[#This Row],[SLP- obtained2]]/Table1[[#This Row],[SLP-max. marks2]]</f>
        <v>0.6878833333333334</v>
      </c>
      <c r="AG17" s="17">
        <v>1252.1600000000001</v>
      </c>
      <c r="AH17" s="11">
        <v>1800</v>
      </c>
      <c r="AI17" s="43">
        <f>Table1[[#This Row],[CV- obtained]]/Table1[[#This Row],[Total score (obtained)2]]</f>
        <v>0.35624848855569941</v>
      </c>
      <c r="AJ17" s="43">
        <f>Table1[[#This Row],[CV- obtained]]/Table1[[#This Row],[CV-max. marks]]</f>
        <v>0.69564444444444451</v>
      </c>
      <c r="AK17" s="17">
        <v>611.76</v>
      </c>
      <c r="AL17" s="9">
        <v>1800</v>
      </c>
      <c r="AM17" s="43">
        <f>Table1[[#This Row],[Cert.- obtained2]]/Table1[[#This Row],[Total score (obtained)2]]</f>
        <v>0.17405010171131058</v>
      </c>
      <c r="AN17" s="43">
        <f>Table1[[#This Row],[Cert.- obtained2]]/Table1[[#This Row],[Cert.-max. marks2]]</f>
        <v>0.33986666666666665</v>
      </c>
      <c r="AO17" s="18">
        <v>3514.85</v>
      </c>
      <c r="AP17" s="9">
        <v>6000</v>
      </c>
      <c r="AQ17" s="22">
        <f>Table1[[#This Row],[Total score (obtained)2]]/Table1[[#This Row],[Total score (max)2]]</f>
        <v>0.58580833333333326</v>
      </c>
      <c r="AR17" s="9">
        <f t="shared" si="1"/>
        <v>2262.6800000000003</v>
      </c>
      <c r="AS17" s="9">
        <v>4200</v>
      </c>
      <c r="AT17" s="22">
        <f t="shared" si="5"/>
        <v>0.5387333333333334</v>
      </c>
      <c r="AU17" s="9">
        <v>8</v>
      </c>
      <c r="AV17" s="9">
        <v>1650.92</v>
      </c>
      <c r="AW17" s="9">
        <v>2400</v>
      </c>
      <c r="AX17" s="43">
        <f>Table1[[#This Row],[SLP- obtained3]]/Table1[[#This Row],[Total score (obtained)24]]</f>
        <v>0.46969856466136539</v>
      </c>
      <c r="AY17" s="43">
        <f>Table1[[#This Row],[SLP- obtained3]]/Table1[[#This Row],[SLP-max. marks3]]</f>
        <v>0.6878833333333334</v>
      </c>
      <c r="AZ17" s="43">
        <f>(Table1[[#This Row],[SLP- obtained3]]-1503)/1503</f>
        <v>9.841650033266805E-2</v>
      </c>
      <c r="BA17" s="43">
        <f>(Table1[[#This Row],[SLP- obtained3]]-1810)/1810</f>
        <v>-8.7889502762430904E-2</v>
      </c>
      <c r="BB17" s="43">
        <f>(Table1[[#This Row],[SLP- obtained3]]-1877)/1877</f>
        <v>-0.12044752264251461</v>
      </c>
      <c r="BC17" s="9">
        <v>1252.1600000000001</v>
      </c>
      <c r="BD17" s="9">
        <v>1800</v>
      </c>
      <c r="BE17" s="43">
        <f>Table1[[#This Row],[CV- obtained2]]/Table1[[#This Row],[Total score (obtained)24]]</f>
        <v>0.35624848855569941</v>
      </c>
      <c r="BF17" s="43">
        <f>Table1[[#This Row],[CV- obtained2]]/Table1[[#This Row],[CV-max. marks2]]</f>
        <v>0.69564444444444451</v>
      </c>
      <c r="BG17" s="43">
        <f>(Table1[[#This Row],[CV- obtained2]]-1144.5)/1144.5</f>
        <v>9.406727828746185E-2</v>
      </c>
      <c r="BH17" s="43">
        <f>(Table1[[#This Row],[CV- obtained2]]-1347)/1347</f>
        <v>-7.0408314773570832E-2</v>
      </c>
      <c r="BI17" s="43">
        <f>(Table1[[#This Row],[CV- obtained2]]-1385)/1385</f>
        <v>-9.591335740072196E-2</v>
      </c>
      <c r="BJ17" s="9">
        <v>611.76</v>
      </c>
      <c r="BK17" s="9">
        <v>1800</v>
      </c>
      <c r="BL17" s="43">
        <f>Table1[[#This Row],[Cert.- obtained21]]/Table1[[#This Row],[Total score (obtained)24]]</f>
        <v>0.17405010171131058</v>
      </c>
      <c r="BM17" s="43">
        <f>Table1[[#This Row],[Cert.- obtained21]]/Table1[[#This Row],[Cert.-max. marks22]]</f>
        <v>0.33986666666666665</v>
      </c>
      <c r="BN17" s="43">
        <f>(Table1[[#This Row],[Cert.- obtained21]]-507)/507</f>
        <v>0.20662721893491123</v>
      </c>
      <c r="BO17" s="43">
        <f>(Table1[[#This Row],[Cert.- obtained21]]-750)/750</f>
        <v>-0.18432000000000001</v>
      </c>
      <c r="BP17" s="43">
        <f>(Table1[[#This Row],[Cert.- obtained21]]-767)/767</f>
        <v>-0.20239895697522817</v>
      </c>
      <c r="BQ17" s="9">
        <v>3514.85</v>
      </c>
      <c r="BR17" s="9">
        <v>6000</v>
      </c>
      <c r="BS17" s="22">
        <f>Table1[[#This Row],[Total score (obtained)24]]/Table1[[#This Row],[Total score (max)25]]</f>
        <v>0.58580833333333326</v>
      </c>
      <c r="BT17" s="22">
        <f>(Table1[[#This Row],[Total score (obtained)24]]-3155)/3155</f>
        <v>0.11405705229793975</v>
      </c>
      <c r="BU17" s="22">
        <f>(Table1[[#This Row],[Total score (obtained)24]]-3897)/3897</f>
        <v>-9.8062612265845547E-2</v>
      </c>
      <c r="BV17" s="22">
        <f>(Table1[[#This Row],[Total score (obtained)24]]-4006)/4006</f>
        <v>-0.1226035946080879</v>
      </c>
      <c r="BW17" s="9">
        <f t="shared" si="2"/>
        <v>2262.6800000000003</v>
      </c>
      <c r="BX17" s="9">
        <v>4200</v>
      </c>
      <c r="BY17" s="22">
        <f t="shared" si="6"/>
        <v>0.5387333333333334</v>
      </c>
      <c r="BZ17" s="26">
        <v>8</v>
      </c>
    </row>
    <row r="18" spans="1:78">
      <c r="A18" s="24">
        <f t="shared" si="7"/>
        <v>17</v>
      </c>
      <c r="B18" s="1" t="s">
        <v>17</v>
      </c>
      <c r="C18" s="1" t="s">
        <v>14</v>
      </c>
      <c r="D18" s="1">
        <v>8</v>
      </c>
      <c r="E18" s="2">
        <v>21</v>
      </c>
      <c r="F18" s="1">
        <v>8</v>
      </c>
      <c r="G18" s="2">
        <v>7</v>
      </c>
      <c r="H18" s="2">
        <v>22</v>
      </c>
      <c r="I18" s="1">
        <v>8</v>
      </c>
      <c r="J18" s="9">
        <v>819.37</v>
      </c>
      <c r="K18" s="9">
        <v>1500</v>
      </c>
      <c r="L18" s="51">
        <f>Table1[[#This Row],[SLP- obtained]]/Table1[[#This Row],[SLP-max. marks]]</f>
        <v>0.54624666666666666</v>
      </c>
      <c r="M18" s="9">
        <v>544.44000000000005</v>
      </c>
      <c r="N18" s="9">
        <v>1500</v>
      </c>
      <c r="O18" s="51">
        <f>Table1[[#This Row],[Cert.- obtained]]/Table1[[#This Row],[Cert.-max. marks]]</f>
        <v>0.36296000000000006</v>
      </c>
      <c r="P18" s="11">
        <v>1214</v>
      </c>
      <c r="Q18" s="9">
        <v>1500</v>
      </c>
      <c r="R18" s="10">
        <f t="shared" si="0"/>
        <v>80.930000000000007</v>
      </c>
      <c r="S18" s="11">
        <v>1172.2</v>
      </c>
      <c r="T18" s="9">
        <v>1500</v>
      </c>
      <c r="U18" s="51">
        <f>Table1[[#This Row],[CP- obtained]]/Table1[[#This Row],[CP-max. marks]]</f>
        <v>0.78146666666666664</v>
      </c>
      <c r="V18" s="11">
        <v>3750.02</v>
      </c>
      <c r="W18" s="9">
        <v>6000</v>
      </c>
      <c r="X18" s="35">
        <f>Table1[[#This Row],[Total score (obtained)]]/Table1[[#This Row],[Total score (max)]]</f>
        <v>0.62500333333333336</v>
      </c>
      <c r="Y18">
        <f t="shared" si="3"/>
        <v>1363.81</v>
      </c>
      <c r="Z18">
        <v>3000</v>
      </c>
      <c r="AA18" s="21">
        <f t="shared" si="4"/>
        <v>0.4546033333333333</v>
      </c>
      <c r="AB18" s="9">
        <v>7</v>
      </c>
      <c r="AC18" s="15">
        <v>1546.85</v>
      </c>
      <c r="AD18" s="9">
        <v>2400</v>
      </c>
      <c r="AE18" s="43">
        <f>Table1[[#This Row],[SLP- obtained2]]/Table1[[#This Row],[Total score (obtained)2]]</f>
        <v>0.4917753954931583</v>
      </c>
      <c r="AF18" s="43">
        <f>Table1[[#This Row],[SLP- obtained2]]/Table1[[#This Row],[SLP-max. marks2]]</f>
        <v>0.64452083333333332</v>
      </c>
      <c r="AG18" s="17">
        <v>1165.25</v>
      </c>
      <c r="AH18" s="11">
        <v>1800</v>
      </c>
      <c r="AI18" s="43">
        <f>Table1[[#This Row],[CV- obtained]]/Table1[[#This Row],[Total score (obtained)2]]</f>
        <v>0.37045691540770131</v>
      </c>
      <c r="AJ18" s="43">
        <f>Table1[[#This Row],[CV- obtained]]/Table1[[#This Row],[CV-max. marks]]</f>
        <v>0.64736111111111116</v>
      </c>
      <c r="AK18" s="17">
        <v>433.33</v>
      </c>
      <c r="AL18" s="9">
        <v>1800</v>
      </c>
      <c r="AM18" s="43">
        <f>Table1[[#This Row],[Cert.- obtained2]]/Table1[[#This Row],[Total score (obtained)2]]</f>
        <v>0.13776450989368735</v>
      </c>
      <c r="AN18" s="43">
        <f>Table1[[#This Row],[Cert.- obtained2]]/Table1[[#This Row],[Cert.-max. marks2]]</f>
        <v>0.24073888888888889</v>
      </c>
      <c r="AO18" s="18">
        <v>3145.44</v>
      </c>
      <c r="AP18" s="9">
        <v>6000</v>
      </c>
      <c r="AQ18" s="22">
        <f>Table1[[#This Row],[Total score (obtained)2]]/Table1[[#This Row],[Total score (max)2]]</f>
        <v>0.52424000000000004</v>
      </c>
      <c r="AR18" s="9">
        <f t="shared" si="1"/>
        <v>1980.1799999999998</v>
      </c>
      <c r="AS18" s="9">
        <v>4200</v>
      </c>
      <c r="AT18" s="22">
        <f t="shared" si="5"/>
        <v>0.47147142857142854</v>
      </c>
      <c r="AU18" s="9">
        <v>22</v>
      </c>
      <c r="AV18" s="9">
        <v>1546.85</v>
      </c>
      <c r="AW18" s="9">
        <v>2400</v>
      </c>
      <c r="AX18" s="43">
        <f>Table1[[#This Row],[SLP- obtained3]]/Table1[[#This Row],[Total score (obtained)24]]</f>
        <v>0.4917753954931583</v>
      </c>
      <c r="AY18" s="43">
        <f>Table1[[#This Row],[SLP- obtained3]]/Table1[[#This Row],[SLP-max. marks3]]</f>
        <v>0.64452083333333332</v>
      </c>
      <c r="AZ18" s="43">
        <f>(Table1[[#This Row],[SLP- obtained3]]-1503)/1503</f>
        <v>2.9174983366600071E-2</v>
      </c>
      <c r="BA18" s="43">
        <f>(Table1[[#This Row],[SLP- obtained3]]-1810)/1810</f>
        <v>-0.14538674033149177</v>
      </c>
      <c r="BB18" s="43">
        <f>(Table1[[#This Row],[SLP- obtained3]]-1877)/1877</f>
        <v>-0.17589238145977629</v>
      </c>
      <c r="BC18" s="9">
        <v>1165.25</v>
      </c>
      <c r="BD18" s="9">
        <v>1800</v>
      </c>
      <c r="BE18" s="43">
        <f>Table1[[#This Row],[CV- obtained2]]/Table1[[#This Row],[Total score (obtained)24]]</f>
        <v>0.37045691540770131</v>
      </c>
      <c r="BF18" s="43">
        <f>Table1[[#This Row],[CV- obtained2]]/Table1[[#This Row],[CV-max. marks2]]</f>
        <v>0.64736111111111116</v>
      </c>
      <c r="BG18" s="43">
        <f>(Table1[[#This Row],[CV- obtained2]]-1144.5)/1144.5</f>
        <v>1.8130187854958499E-2</v>
      </c>
      <c r="BH18" s="43">
        <f>(Table1[[#This Row],[CV- obtained2]]-1347)/1347</f>
        <v>-0.13492947290274684</v>
      </c>
      <c r="BI18" s="43">
        <f>(Table1[[#This Row],[CV- obtained2]]-1385)/1385</f>
        <v>-0.15866425992779784</v>
      </c>
      <c r="BJ18" s="9">
        <v>433.33</v>
      </c>
      <c r="BK18" s="9">
        <v>1800</v>
      </c>
      <c r="BL18" s="43">
        <f>Table1[[#This Row],[Cert.- obtained21]]/Table1[[#This Row],[Total score (obtained)24]]</f>
        <v>0.13776450989368735</v>
      </c>
      <c r="BM18" s="43">
        <f>Table1[[#This Row],[Cert.- obtained21]]/Table1[[#This Row],[Cert.-max. marks22]]</f>
        <v>0.24073888888888889</v>
      </c>
      <c r="BN18" s="43">
        <f>(Table1[[#This Row],[Cert.- obtained21]]-507)/507</f>
        <v>-0.14530571992110458</v>
      </c>
      <c r="BO18" s="43">
        <f>(Table1[[#This Row],[Cert.- obtained21]]-750)/750</f>
        <v>-0.42222666666666669</v>
      </c>
      <c r="BP18" s="43">
        <f>(Table1[[#This Row],[Cert.- obtained21]]-767)/767</f>
        <v>-0.43503259452411996</v>
      </c>
      <c r="BQ18" s="9">
        <v>3145.44</v>
      </c>
      <c r="BR18" s="9">
        <v>6000</v>
      </c>
      <c r="BS18" s="22">
        <f>Table1[[#This Row],[Total score (obtained)24]]/Table1[[#This Row],[Total score (max)25]]</f>
        <v>0.52424000000000004</v>
      </c>
      <c r="BT18" s="22">
        <f>(Table1[[#This Row],[Total score (obtained)24]]-3155)/3155</f>
        <v>-3.0301109350237545E-3</v>
      </c>
      <c r="BU18" s="22">
        <f>(Table1[[#This Row],[Total score (obtained)24]]-3897)/3897</f>
        <v>-0.19285604311008467</v>
      </c>
      <c r="BV18" s="22">
        <f>(Table1[[#This Row],[Total score (obtained)24]]-4006)/4006</f>
        <v>-0.21481777333999</v>
      </c>
      <c r="BW18" s="9">
        <f t="shared" si="2"/>
        <v>1980.1799999999998</v>
      </c>
      <c r="BX18" s="9">
        <v>4200</v>
      </c>
      <c r="BY18" s="22">
        <f t="shared" si="6"/>
        <v>0.47147142857142854</v>
      </c>
      <c r="BZ18" s="26">
        <v>22</v>
      </c>
    </row>
    <row r="19" spans="1:78">
      <c r="A19" s="24">
        <f t="shared" si="7"/>
        <v>18</v>
      </c>
      <c r="B19" s="1" t="s">
        <v>18</v>
      </c>
      <c r="C19" s="1" t="s">
        <v>14</v>
      </c>
      <c r="D19" s="1">
        <v>27</v>
      </c>
      <c r="E19" s="2">
        <v>19</v>
      </c>
      <c r="F19" s="1">
        <v>27</v>
      </c>
      <c r="G19" s="2">
        <v>15</v>
      </c>
      <c r="H19" s="2">
        <v>19</v>
      </c>
      <c r="I19" s="1">
        <v>27</v>
      </c>
      <c r="J19" s="9">
        <v>710</v>
      </c>
      <c r="K19" s="9">
        <v>1500</v>
      </c>
      <c r="L19" s="51">
        <f>Table1[[#This Row],[SLP- obtained]]/Table1[[#This Row],[SLP-max. marks]]</f>
        <v>0.47333333333333333</v>
      </c>
      <c r="M19" s="9">
        <v>450</v>
      </c>
      <c r="N19" s="9">
        <v>1500</v>
      </c>
      <c r="O19" s="51">
        <f>Table1[[#This Row],[Cert.- obtained]]/Table1[[#This Row],[Cert.-max. marks]]</f>
        <v>0.3</v>
      </c>
      <c r="P19" s="11">
        <v>801.23</v>
      </c>
      <c r="Q19" s="9">
        <v>1500</v>
      </c>
      <c r="R19" s="10">
        <f t="shared" si="0"/>
        <v>53.42</v>
      </c>
      <c r="S19" s="11">
        <v>972.32</v>
      </c>
      <c r="T19" s="9">
        <v>1500</v>
      </c>
      <c r="U19" s="51">
        <f>Table1[[#This Row],[CP- obtained]]/Table1[[#This Row],[CP-max. marks]]</f>
        <v>0.64821333333333342</v>
      </c>
      <c r="V19" s="11">
        <v>2933.55</v>
      </c>
      <c r="W19" s="9">
        <v>6000</v>
      </c>
      <c r="X19" s="35">
        <f>Table1[[#This Row],[Total score (obtained)]]/Table1[[#This Row],[Total score (max)]]</f>
        <v>0.48892500000000005</v>
      </c>
      <c r="Y19">
        <f t="shared" si="3"/>
        <v>1160</v>
      </c>
      <c r="Z19">
        <v>3000</v>
      </c>
      <c r="AA19" s="21">
        <f t="shared" si="4"/>
        <v>0.38666666666666666</v>
      </c>
      <c r="AB19" s="9">
        <v>15</v>
      </c>
      <c r="AC19" s="15">
        <v>1557.08</v>
      </c>
      <c r="AD19" s="9">
        <v>2400</v>
      </c>
      <c r="AE19" s="43">
        <f>Table1[[#This Row],[SLP- obtained2]]/Table1[[#This Row],[Total score (obtained)2]]</f>
        <v>0.49070636656434952</v>
      </c>
      <c r="AF19" s="43">
        <f>Table1[[#This Row],[SLP- obtained2]]/Table1[[#This Row],[SLP-max. marks2]]</f>
        <v>0.64878333333333327</v>
      </c>
      <c r="AG19" s="17">
        <v>1166.06</v>
      </c>
      <c r="AH19" s="11">
        <v>1800</v>
      </c>
      <c r="AI19" s="43">
        <f>Table1[[#This Row],[CV- obtained]]/Table1[[#This Row],[Total score (obtained)2]]</f>
        <v>0.36747827073498174</v>
      </c>
      <c r="AJ19" s="43">
        <f>Table1[[#This Row],[CV- obtained]]/Table1[[#This Row],[CV-max. marks]]</f>
        <v>0.64781111111111112</v>
      </c>
      <c r="AK19" s="17">
        <v>450</v>
      </c>
      <c r="AL19" s="9">
        <v>1800</v>
      </c>
      <c r="AM19" s="43">
        <f>Table1[[#This Row],[Cert.- obtained2]]/Table1[[#This Row],[Total score (obtained)2]]</f>
        <v>0.14181536270066875</v>
      </c>
      <c r="AN19" s="43">
        <f>Table1[[#This Row],[Cert.- obtained2]]/Table1[[#This Row],[Cert.-max. marks2]]</f>
        <v>0.25</v>
      </c>
      <c r="AO19" s="18">
        <v>3173.14</v>
      </c>
      <c r="AP19" s="9">
        <v>6000</v>
      </c>
      <c r="AQ19" s="22">
        <f>Table1[[#This Row],[Total score (obtained)2]]/Table1[[#This Row],[Total score (max)2]]</f>
        <v>0.52885666666666664</v>
      </c>
      <c r="AR19" s="9">
        <f t="shared" si="1"/>
        <v>2007.08</v>
      </c>
      <c r="AS19" s="9">
        <v>4200</v>
      </c>
      <c r="AT19" s="22">
        <f t="shared" si="5"/>
        <v>0.47787619047619045</v>
      </c>
      <c r="AU19" s="9">
        <v>19</v>
      </c>
      <c r="AV19" s="9">
        <v>1557.08</v>
      </c>
      <c r="AW19" s="9">
        <v>2400</v>
      </c>
      <c r="AX19" s="43">
        <f>Table1[[#This Row],[SLP- obtained3]]/Table1[[#This Row],[Total score (obtained)24]]</f>
        <v>0.49070636656434952</v>
      </c>
      <c r="AY19" s="43">
        <f>Table1[[#This Row],[SLP- obtained3]]/Table1[[#This Row],[SLP-max. marks3]]</f>
        <v>0.64878333333333327</v>
      </c>
      <c r="AZ19" s="43">
        <f>(Table1[[#This Row],[SLP- obtained3]]-1503)/1503</f>
        <v>3.5981370592148988E-2</v>
      </c>
      <c r="BA19" s="43">
        <f>(Table1[[#This Row],[SLP- obtained3]]-1810)/1810</f>
        <v>-0.13973480662983429</v>
      </c>
      <c r="BB19" s="43">
        <f>(Table1[[#This Row],[SLP- obtained3]]-1877)/1877</f>
        <v>-0.17044219499200855</v>
      </c>
      <c r="BC19" s="9">
        <v>1166.06</v>
      </c>
      <c r="BD19" s="9">
        <v>1800</v>
      </c>
      <c r="BE19" s="43">
        <f>Table1[[#This Row],[CV- obtained2]]/Table1[[#This Row],[Total score (obtained)24]]</f>
        <v>0.36747827073498174</v>
      </c>
      <c r="BF19" s="43">
        <f>Table1[[#This Row],[CV- obtained2]]/Table1[[#This Row],[CV-max. marks2]]</f>
        <v>0.64781111111111112</v>
      </c>
      <c r="BG19" s="43">
        <f>(Table1[[#This Row],[CV- obtained2]]-1144.5)/1144.5</f>
        <v>1.8837920489296587E-2</v>
      </c>
      <c r="BH19" s="43">
        <f>(Table1[[#This Row],[CV- obtained2]]-1347)/1347</f>
        <v>-0.13432813659985157</v>
      </c>
      <c r="BI19" s="43">
        <f>(Table1[[#This Row],[CV- obtained2]]-1385)/1385</f>
        <v>-0.15807942238267153</v>
      </c>
      <c r="BJ19" s="9">
        <v>450</v>
      </c>
      <c r="BK19" s="9">
        <v>1800</v>
      </c>
      <c r="BL19" s="43">
        <f>Table1[[#This Row],[Cert.- obtained21]]/Table1[[#This Row],[Total score (obtained)24]]</f>
        <v>0.14181536270066875</v>
      </c>
      <c r="BM19" s="43">
        <f>Table1[[#This Row],[Cert.- obtained21]]/Table1[[#This Row],[Cert.-max. marks22]]</f>
        <v>0.25</v>
      </c>
      <c r="BN19" s="43">
        <f>(Table1[[#This Row],[Cert.- obtained21]]-507)/507</f>
        <v>-0.11242603550295859</v>
      </c>
      <c r="BO19" s="43">
        <f>(Table1[[#This Row],[Cert.- obtained21]]-750)/750</f>
        <v>-0.4</v>
      </c>
      <c r="BP19" s="43">
        <f>(Table1[[#This Row],[Cert.- obtained21]]-767)/767</f>
        <v>-0.41329856584093871</v>
      </c>
      <c r="BQ19" s="9">
        <v>3173.14</v>
      </c>
      <c r="BR19" s="9">
        <v>6000</v>
      </c>
      <c r="BS19" s="22">
        <f>Table1[[#This Row],[Total score (obtained)24]]/Table1[[#This Row],[Total score (max)25]]</f>
        <v>0.52885666666666664</v>
      </c>
      <c r="BT19" s="22">
        <f>(Table1[[#This Row],[Total score (obtained)24]]-3155)/3155</f>
        <v>5.749603803486489E-3</v>
      </c>
      <c r="BU19" s="22">
        <f>(Table1[[#This Row],[Total score (obtained)24]]-3897)/3897</f>
        <v>-0.18574801129073651</v>
      </c>
      <c r="BV19" s="22">
        <f>(Table1[[#This Row],[Total score (obtained)24]]-4006)/4006</f>
        <v>-0.20790314528207693</v>
      </c>
      <c r="BW19" s="9">
        <f t="shared" si="2"/>
        <v>2007.08</v>
      </c>
      <c r="BX19" s="9">
        <v>4200</v>
      </c>
      <c r="BY19" s="22">
        <f t="shared" si="6"/>
        <v>0.47787619047619045</v>
      </c>
      <c r="BZ19" s="26">
        <v>19</v>
      </c>
    </row>
    <row r="20" spans="1:78">
      <c r="A20" s="24">
        <f t="shared" si="7"/>
        <v>19</v>
      </c>
      <c r="B20" s="1" t="s">
        <v>19</v>
      </c>
      <c r="C20" s="1" t="s">
        <v>14</v>
      </c>
      <c r="D20" s="1">
        <v>3</v>
      </c>
      <c r="E20" s="2">
        <v>2</v>
      </c>
      <c r="F20" s="1">
        <v>3</v>
      </c>
      <c r="G20" s="2">
        <v>3</v>
      </c>
      <c r="H20" s="2">
        <v>2</v>
      </c>
      <c r="I20" s="1">
        <v>3</v>
      </c>
      <c r="J20" s="12">
        <v>902.05</v>
      </c>
      <c r="K20" s="9">
        <v>1500</v>
      </c>
      <c r="L20" s="51">
        <f>Table1[[#This Row],[SLP- obtained]]/Table1[[#This Row],[SLP-max. marks]]</f>
        <v>0.6013666666666666</v>
      </c>
      <c r="M20" s="12">
        <v>800</v>
      </c>
      <c r="N20" s="9">
        <v>1500</v>
      </c>
      <c r="O20" s="51">
        <f>Table1[[#This Row],[Cert.- obtained]]/Table1[[#This Row],[Cert.-max. marks]]</f>
        <v>0.53333333333333333</v>
      </c>
      <c r="P20" s="12">
        <v>1090.19</v>
      </c>
      <c r="Q20" s="9">
        <v>1500</v>
      </c>
      <c r="R20" s="10">
        <f t="shared" si="0"/>
        <v>72.680000000000007</v>
      </c>
      <c r="S20" s="12">
        <v>1215.75</v>
      </c>
      <c r="T20" s="9">
        <v>1500</v>
      </c>
      <c r="U20" s="51">
        <f>Table1[[#This Row],[CP- obtained]]/Table1[[#This Row],[CP-max. marks]]</f>
        <v>0.8105</v>
      </c>
      <c r="V20" s="13">
        <v>4007.99</v>
      </c>
      <c r="W20" s="9">
        <v>6000</v>
      </c>
      <c r="X20" s="35">
        <f>Table1[[#This Row],[Total score (obtained)]]/Table1[[#This Row],[Total score (max)]]</f>
        <v>0.66799833333333325</v>
      </c>
      <c r="Y20">
        <f t="shared" si="3"/>
        <v>1702.05</v>
      </c>
      <c r="Z20">
        <v>3000</v>
      </c>
      <c r="AA20" s="21">
        <f t="shared" si="4"/>
        <v>0.56735000000000002</v>
      </c>
      <c r="AB20" s="9">
        <v>3</v>
      </c>
      <c r="AC20" s="15">
        <v>1798.26</v>
      </c>
      <c r="AD20" s="9">
        <v>2400</v>
      </c>
      <c r="AE20" s="43">
        <f>Table1[[#This Row],[SLP- obtained2]]/Table1[[#This Row],[Total score (obtained)2]]</f>
        <v>0.45848365326514012</v>
      </c>
      <c r="AF20" s="43">
        <f>Table1[[#This Row],[SLP- obtained2]]/Table1[[#This Row],[SLP-max. marks2]]</f>
        <v>0.74927500000000002</v>
      </c>
      <c r="AG20" s="17">
        <v>1357.26</v>
      </c>
      <c r="AH20" s="11">
        <v>1800</v>
      </c>
      <c r="AI20" s="43">
        <f>Table1[[#This Row],[CV- obtained]]/Table1[[#This Row],[Total score (obtained)2]]</f>
        <v>0.34604646893699692</v>
      </c>
      <c r="AJ20" s="43">
        <f>Table1[[#This Row],[CV- obtained]]/Table1[[#This Row],[CV-max. marks]]</f>
        <v>0.75403333333333333</v>
      </c>
      <c r="AK20" s="17">
        <v>766.66</v>
      </c>
      <c r="AL20" s="9">
        <v>1800</v>
      </c>
      <c r="AM20" s="43">
        <f>Table1[[#This Row],[Cert.- obtained2]]/Table1[[#This Row],[Total score (obtained)2]]</f>
        <v>0.1954673282018464</v>
      </c>
      <c r="AN20" s="43">
        <f>Table1[[#This Row],[Cert.- obtained2]]/Table1[[#This Row],[Cert.-max. marks2]]</f>
        <v>0.4259222222222222</v>
      </c>
      <c r="AO20" s="18">
        <v>3922.19</v>
      </c>
      <c r="AP20" s="9">
        <v>6000</v>
      </c>
      <c r="AQ20" s="22">
        <f>Table1[[#This Row],[Total score (obtained)2]]/Table1[[#This Row],[Total score (max)2]]</f>
        <v>0.65369833333333338</v>
      </c>
      <c r="AR20" s="9">
        <f t="shared" si="1"/>
        <v>2564.92</v>
      </c>
      <c r="AS20" s="9">
        <v>4200</v>
      </c>
      <c r="AT20" s="22">
        <f t="shared" si="5"/>
        <v>0.61069523809523807</v>
      </c>
      <c r="AU20" s="9">
        <v>2</v>
      </c>
      <c r="AV20" s="9">
        <v>1798.26</v>
      </c>
      <c r="AW20" s="9">
        <v>2400</v>
      </c>
      <c r="AX20" s="43">
        <f>Table1[[#This Row],[SLP- obtained3]]/Table1[[#This Row],[Total score (obtained)24]]</f>
        <v>0.45848365326514012</v>
      </c>
      <c r="AY20" s="43">
        <f>Table1[[#This Row],[SLP- obtained3]]/Table1[[#This Row],[SLP-max. marks3]]</f>
        <v>0.74927500000000002</v>
      </c>
      <c r="AZ20" s="43">
        <f>(Table1[[#This Row],[SLP- obtained3]]-1503)/1503</f>
        <v>0.19644710578842314</v>
      </c>
      <c r="BA20" s="43">
        <f>(Table1[[#This Row],[SLP- obtained3]]-1810)/1810</f>
        <v>-6.4861878453038721E-3</v>
      </c>
      <c r="BB20" s="43">
        <f>(Table1[[#This Row],[SLP- obtained3]]-1877)/1877</f>
        <v>-4.1949920085242412E-2</v>
      </c>
      <c r="BC20" s="9">
        <v>1357.26</v>
      </c>
      <c r="BD20" s="9">
        <v>1800</v>
      </c>
      <c r="BE20" s="43">
        <f>Table1[[#This Row],[CV- obtained2]]/Table1[[#This Row],[Total score (obtained)24]]</f>
        <v>0.34604646893699692</v>
      </c>
      <c r="BF20" s="43">
        <f>Table1[[#This Row],[CV- obtained2]]/Table1[[#This Row],[CV-max. marks2]]</f>
        <v>0.75403333333333333</v>
      </c>
      <c r="BG20" s="43">
        <f>(Table1[[#This Row],[CV- obtained2]]-1144.5)/1144.5</f>
        <v>0.18589777195281781</v>
      </c>
      <c r="BH20" s="43">
        <f>(Table1[[#This Row],[CV- obtained2]]-1347)/1347</f>
        <v>7.6169265033407506E-3</v>
      </c>
      <c r="BI20" s="43">
        <f>(Table1[[#This Row],[CV- obtained2]]-1385)/1385</f>
        <v>-2.0028880866425999E-2</v>
      </c>
      <c r="BJ20" s="9">
        <v>766.66</v>
      </c>
      <c r="BK20" s="9">
        <v>1800</v>
      </c>
      <c r="BL20" s="43">
        <f>Table1[[#This Row],[Cert.- obtained21]]/Table1[[#This Row],[Total score (obtained)24]]</f>
        <v>0.1954673282018464</v>
      </c>
      <c r="BM20" s="43">
        <f>Table1[[#This Row],[Cert.- obtained21]]/Table1[[#This Row],[Cert.-max. marks22]]</f>
        <v>0.4259222222222222</v>
      </c>
      <c r="BN20" s="43">
        <f>(Table1[[#This Row],[Cert.- obtained21]]-507)/507</f>
        <v>0.51214990138067051</v>
      </c>
      <c r="BO20" s="43">
        <f>(Table1[[#This Row],[Cert.- obtained21]]-750)/750</f>
        <v>2.221333333333329E-2</v>
      </c>
      <c r="BP20" s="43">
        <f>(Table1[[#This Row],[Cert.- obtained21]]-767)/767</f>
        <v>-4.4328552803133222E-4</v>
      </c>
      <c r="BQ20" s="9">
        <v>3922.19</v>
      </c>
      <c r="BR20" s="9">
        <v>6000</v>
      </c>
      <c r="BS20" s="22">
        <f>Table1[[#This Row],[Total score (obtained)24]]/Table1[[#This Row],[Total score (max)25]]</f>
        <v>0.65369833333333338</v>
      </c>
      <c r="BT20" s="22">
        <f>(Table1[[#This Row],[Total score (obtained)24]]-3155)/3155</f>
        <v>0.24316640253565772</v>
      </c>
      <c r="BU20" s="22">
        <f>(Table1[[#This Row],[Total score (obtained)24]]-3897)/3897</f>
        <v>6.4639466256094574E-3</v>
      </c>
      <c r="BV20" s="22">
        <f>(Table1[[#This Row],[Total score (obtained)24]]-4006)/4006</f>
        <v>-2.0921118322516211E-2</v>
      </c>
      <c r="BW20" s="9">
        <f t="shared" si="2"/>
        <v>2564.92</v>
      </c>
      <c r="BX20" s="9">
        <v>4200</v>
      </c>
      <c r="BY20" s="22">
        <f t="shared" si="6"/>
        <v>0.61069523809523807</v>
      </c>
      <c r="BZ20" s="26">
        <v>2</v>
      </c>
    </row>
    <row r="21" spans="1:78">
      <c r="A21" s="24">
        <f t="shared" si="7"/>
        <v>20</v>
      </c>
      <c r="B21" s="1" t="s">
        <v>20</v>
      </c>
      <c r="C21" s="1" t="s">
        <v>21</v>
      </c>
      <c r="D21" s="1">
        <v>30</v>
      </c>
      <c r="E21" s="2">
        <v>31</v>
      </c>
      <c r="F21" s="1">
        <v>30</v>
      </c>
      <c r="G21" s="2">
        <v>34</v>
      </c>
      <c r="H21" s="2">
        <v>31</v>
      </c>
      <c r="I21" s="1">
        <v>30</v>
      </c>
      <c r="J21" s="12">
        <v>441.32</v>
      </c>
      <c r="K21" s="9">
        <v>1500</v>
      </c>
      <c r="L21" s="51">
        <f>Table1[[#This Row],[SLP- obtained]]/Table1[[#This Row],[SLP-max. marks]]</f>
        <v>0.29421333333333333</v>
      </c>
      <c r="M21" s="12">
        <v>257.14</v>
      </c>
      <c r="N21" s="9">
        <v>1500</v>
      </c>
      <c r="O21" s="51">
        <f>Table1[[#This Row],[Cert.- obtained]]/Table1[[#This Row],[Cert.-max. marks]]</f>
        <v>0.17142666666666664</v>
      </c>
      <c r="P21" s="13">
        <v>1124.72</v>
      </c>
      <c r="Q21" s="9">
        <v>1500</v>
      </c>
      <c r="R21" s="10">
        <f t="shared" si="0"/>
        <v>74.98</v>
      </c>
      <c r="S21" s="13">
        <v>977.53</v>
      </c>
      <c r="T21" s="9">
        <v>1500</v>
      </c>
      <c r="U21" s="51">
        <f>Table1[[#This Row],[CP- obtained]]/Table1[[#This Row],[CP-max. marks]]</f>
        <v>0.65168666666666664</v>
      </c>
      <c r="V21" s="13">
        <v>2800.72</v>
      </c>
      <c r="W21" s="9">
        <v>6000</v>
      </c>
      <c r="X21" s="35">
        <f>Table1[[#This Row],[Total score (obtained)]]/Table1[[#This Row],[Total score (max)]]</f>
        <v>0.46678666666666663</v>
      </c>
      <c r="Y21">
        <f t="shared" si="3"/>
        <v>698.46</v>
      </c>
      <c r="Z21">
        <v>3000</v>
      </c>
      <c r="AA21" s="21">
        <f t="shared" si="4"/>
        <v>0.23282</v>
      </c>
      <c r="AB21" s="9">
        <v>34</v>
      </c>
      <c r="AC21" s="15">
        <v>1237.1199999999999</v>
      </c>
      <c r="AD21" s="9">
        <v>2400</v>
      </c>
      <c r="AE21" s="43">
        <f>Table1[[#This Row],[SLP- obtained2]]/Table1[[#This Row],[Total score (obtained)2]]</f>
        <v>0.47206609047373738</v>
      </c>
      <c r="AF21" s="43">
        <f>Table1[[#This Row],[SLP- obtained2]]/Table1[[#This Row],[SLP-max. marks2]]</f>
        <v>0.51546666666666663</v>
      </c>
      <c r="AG21" s="17">
        <v>997.81</v>
      </c>
      <c r="AH21" s="11">
        <v>1800</v>
      </c>
      <c r="AI21" s="43">
        <f>Table1[[#This Row],[CV- obtained]]/Table1[[#This Row],[Total score (obtained)2]]</f>
        <v>0.38074905080800564</v>
      </c>
      <c r="AJ21" s="43">
        <f>Table1[[#This Row],[CV- obtained]]/Table1[[#This Row],[CV-max. marks]]</f>
        <v>0.55433888888888883</v>
      </c>
      <c r="AK21" s="17">
        <v>385.71</v>
      </c>
      <c r="AL21" s="9">
        <v>1800</v>
      </c>
      <c r="AM21" s="43">
        <f>Table1[[#This Row],[Cert.- obtained2]]/Table1[[#This Row],[Total score (obtained)2]]</f>
        <v>0.14718104287104344</v>
      </c>
      <c r="AN21" s="43">
        <f>Table1[[#This Row],[Cert.- obtained2]]/Table1[[#This Row],[Cert.-max. marks2]]</f>
        <v>0.21428333333333333</v>
      </c>
      <c r="AO21" s="18">
        <v>2620.65</v>
      </c>
      <c r="AP21" s="9">
        <v>6000</v>
      </c>
      <c r="AQ21" s="22">
        <f>Table1[[#This Row],[Total score (obtained)2]]/Table1[[#This Row],[Total score (max)2]]</f>
        <v>0.43677500000000002</v>
      </c>
      <c r="AR21" s="9">
        <f t="shared" si="1"/>
        <v>1622.83</v>
      </c>
      <c r="AS21" s="9">
        <v>4200</v>
      </c>
      <c r="AT21" s="22">
        <f t="shared" si="5"/>
        <v>0.3863880952380952</v>
      </c>
      <c r="AU21" s="9">
        <v>31</v>
      </c>
      <c r="AV21" s="9">
        <v>1237.1199999999999</v>
      </c>
      <c r="AW21" s="9">
        <v>2400</v>
      </c>
      <c r="AX21" s="43">
        <f>Table1[[#This Row],[SLP- obtained3]]/Table1[[#This Row],[Total score (obtained)24]]</f>
        <v>0.47206609047373738</v>
      </c>
      <c r="AY21" s="43">
        <f>Table1[[#This Row],[SLP- obtained3]]/Table1[[#This Row],[SLP-max. marks3]]</f>
        <v>0.51546666666666663</v>
      </c>
      <c r="AZ21" s="43">
        <f>(Table1[[#This Row],[SLP- obtained3]]-1503)/1503</f>
        <v>-0.17689953426480379</v>
      </c>
      <c r="BA21" s="43">
        <f>(Table1[[#This Row],[SLP- obtained3]]-1810)/1810</f>
        <v>-0.31650828729281771</v>
      </c>
      <c r="BB21" s="43">
        <f>(Table1[[#This Row],[SLP- obtained3]]-1877)/1877</f>
        <v>-0.34090570058604164</v>
      </c>
      <c r="BC21" s="9">
        <v>997.81</v>
      </c>
      <c r="BD21" s="9">
        <v>1800</v>
      </c>
      <c r="BE21" s="43">
        <f>Table1[[#This Row],[CV- obtained2]]/Table1[[#This Row],[Total score (obtained)24]]</f>
        <v>0.38074905080800564</v>
      </c>
      <c r="BF21" s="43">
        <f>Table1[[#This Row],[CV- obtained2]]/Table1[[#This Row],[CV-max. marks2]]</f>
        <v>0.55433888888888883</v>
      </c>
      <c r="BG21" s="43">
        <f>(Table1[[#This Row],[CV- obtained2]]-1144.5)/1144.5</f>
        <v>-0.128169506334644</v>
      </c>
      <c r="BH21" s="43">
        <f>(Table1[[#This Row],[CV- obtained2]]-1347)/1347</f>
        <v>-0.25923533778767638</v>
      </c>
      <c r="BI21" s="43">
        <f>(Table1[[#This Row],[CV- obtained2]]-1385)/1385</f>
        <v>-0.27955956678700367</v>
      </c>
      <c r="BJ21" s="9">
        <v>385.71</v>
      </c>
      <c r="BK21" s="9">
        <v>1800</v>
      </c>
      <c r="BL21" s="43">
        <f>Table1[[#This Row],[Cert.- obtained21]]/Table1[[#This Row],[Total score (obtained)24]]</f>
        <v>0.14718104287104344</v>
      </c>
      <c r="BM21" s="43">
        <f>Table1[[#This Row],[Cert.- obtained21]]/Table1[[#This Row],[Cert.-max. marks22]]</f>
        <v>0.21428333333333333</v>
      </c>
      <c r="BN21" s="43">
        <f>(Table1[[#This Row],[Cert.- obtained21]]-507)/507</f>
        <v>-0.23923076923076927</v>
      </c>
      <c r="BO21" s="43">
        <f>(Table1[[#This Row],[Cert.- obtained21]]-750)/750</f>
        <v>-0.48572000000000004</v>
      </c>
      <c r="BP21" s="43">
        <f>(Table1[[#This Row],[Cert.- obtained21]]-767)/767</f>
        <v>-0.49711864406779666</v>
      </c>
      <c r="BQ21" s="9">
        <v>2620.65</v>
      </c>
      <c r="BR21" s="9">
        <v>6000</v>
      </c>
      <c r="BS21" s="22">
        <f>Table1[[#This Row],[Total score (obtained)24]]/Table1[[#This Row],[Total score (max)25]]</f>
        <v>0.43677500000000002</v>
      </c>
      <c r="BT21" s="22">
        <f>(Table1[[#This Row],[Total score (obtained)24]]-3155)/3155</f>
        <v>-0.16936608557844687</v>
      </c>
      <c r="BU21" s="22">
        <f>(Table1[[#This Row],[Total score (obtained)24]]-3897)/3897</f>
        <v>-0.3275211701308699</v>
      </c>
      <c r="BV21" s="22">
        <f>(Table1[[#This Row],[Total score (obtained)24]]-4006)/4006</f>
        <v>-0.34581877184223664</v>
      </c>
      <c r="BW21" s="9">
        <f t="shared" si="2"/>
        <v>1622.83</v>
      </c>
      <c r="BX21" s="9">
        <v>4200</v>
      </c>
      <c r="BY21" s="22">
        <f t="shared" si="6"/>
        <v>0.3863880952380952</v>
      </c>
      <c r="BZ21" s="26">
        <v>31</v>
      </c>
    </row>
    <row r="22" spans="1:78">
      <c r="A22" s="24">
        <f t="shared" si="7"/>
        <v>21</v>
      </c>
      <c r="B22" s="1" t="s">
        <v>22</v>
      </c>
      <c r="C22" s="1" t="s">
        <v>21</v>
      </c>
      <c r="D22" s="1">
        <v>9</v>
      </c>
      <c r="E22" s="2">
        <v>11</v>
      </c>
      <c r="F22" s="1">
        <v>9</v>
      </c>
      <c r="G22" s="2">
        <v>8</v>
      </c>
      <c r="H22" s="2">
        <v>10</v>
      </c>
      <c r="I22" s="1">
        <v>9</v>
      </c>
      <c r="J22" s="12">
        <v>818.56</v>
      </c>
      <c r="K22" s="9">
        <v>1500</v>
      </c>
      <c r="L22" s="51">
        <f>Table1[[#This Row],[SLP- obtained]]/Table1[[#This Row],[SLP-max. marks]]</f>
        <v>0.54570666666666667</v>
      </c>
      <c r="M22" s="12">
        <v>525</v>
      </c>
      <c r="N22" s="9">
        <v>1500</v>
      </c>
      <c r="O22" s="51">
        <f>Table1[[#This Row],[Cert.- obtained]]/Table1[[#This Row],[Cert.-max. marks]]</f>
        <v>0.35</v>
      </c>
      <c r="P22" s="13">
        <v>1220.19</v>
      </c>
      <c r="Q22" s="9">
        <v>1500</v>
      </c>
      <c r="R22" s="10">
        <f t="shared" si="0"/>
        <v>81.349999999999994</v>
      </c>
      <c r="S22" s="13">
        <v>1182.8800000000001</v>
      </c>
      <c r="T22" s="9">
        <v>1500</v>
      </c>
      <c r="U22" s="51">
        <f>Table1[[#This Row],[CP- obtained]]/Table1[[#This Row],[CP-max. marks]]</f>
        <v>0.78858666666666677</v>
      </c>
      <c r="V22" s="13">
        <v>3746.63</v>
      </c>
      <c r="W22" s="9">
        <v>6000</v>
      </c>
      <c r="X22" s="35">
        <f>Table1[[#This Row],[Total score (obtained)]]/Table1[[#This Row],[Total score (max)]]</f>
        <v>0.62443833333333332</v>
      </c>
      <c r="Y22">
        <f t="shared" si="3"/>
        <v>1343.56</v>
      </c>
      <c r="Z22">
        <v>3000</v>
      </c>
      <c r="AA22" s="21">
        <f t="shared" si="4"/>
        <v>0.44785333333333333</v>
      </c>
      <c r="AB22" s="9">
        <v>8</v>
      </c>
      <c r="AC22" s="15">
        <v>1579.01</v>
      </c>
      <c r="AD22" s="9">
        <v>2400</v>
      </c>
      <c r="AE22" s="43">
        <f>Table1[[#This Row],[SLP- obtained2]]/Table1[[#This Row],[Total score (obtained)2]]</f>
        <v>0.47080238649679329</v>
      </c>
      <c r="AF22" s="43">
        <f>Table1[[#This Row],[SLP- obtained2]]/Table1[[#This Row],[SLP-max. marks2]]</f>
        <v>0.65792083333333329</v>
      </c>
      <c r="AG22" s="17">
        <v>1137.3599999999999</v>
      </c>
      <c r="AH22" s="11">
        <v>1800</v>
      </c>
      <c r="AI22" s="43">
        <f>Table1[[#This Row],[CV- obtained]]/Table1[[#This Row],[Total score (obtained)2]]</f>
        <v>0.33911868975243525</v>
      </c>
      <c r="AJ22" s="43">
        <f>Table1[[#This Row],[CV- obtained]]/Table1[[#This Row],[CV-max. marks]]</f>
        <v>0.63186666666666658</v>
      </c>
      <c r="AK22" s="17">
        <v>637.5</v>
      </c>
      <c r="AL22" s="9">
        <v>1800</v>
      </c>
      <c r="AM22" s="43">
        <f>Table1[[#This Row],[Cert.- obtained2]]/Table1[[#This Row],[Total score (obtained)2]]</f>
        <v>0.19007892375077151</v>
      </c>
      <c r="AN22" s="43">
        <f>Table1[[#This Row],[Cert.- obtained2]]/Table1[[#This Row],[Cert.-max. marks2]]</f>
        <v>0.35416666666666669</v>
      </c>
      <c r="AO22" s="18">
        <v>3353.87</v>
      </c>
      <c r="AP22" s="9">
        <v>6000</v>
      </c>
      <c r="AQ22" s="22">
        <f>Table1[[#This Row],[Total score (obtained)2]]/Table1[[#This Row],[Total score (max)2]]</f>
        <v>0.55897833333333335</v>
      </c>
      <c r="AR22" s="9">
        <f t="shared" si="1"/>
        <v>2216.5100000000002</v>
      </c>
      <c r="AS22" s="9">
        <v>4200</v>
      </c>
      <c r="AT22" s="22">
        <f t="shared" si="5"/>
        <v>0.52774047619047626</v>
      </c>
      <c r="AU22" s="9">
        <v>10</v>
      </c>
      <c r="AV22" s="9">
        <v>1579.01</v>
      </c>
      <c r="AW22" s="9">
        <v>2400</v>
      </c>
      <c r="AX22" s="43">
        <f>Table1[[#This Row],[SLP- obtained3]]/Table1[[#This Row],[Total score (obtained)24]]</f>
        <v>0.47080238649679329</v>
      </c>
      <c r="AY22" s="43">
        <f>Table1[[#This Row],[SLP- obtained3]]/Table1[[#This Row],[SLP-max. marks3]]</f>
        <v>0.65792083333333329</v>
      </c>
      <c r="AZ22" s="43">
        <f>(Table1[[#This Row],[SLP- obtained3]]-1503)/1503</f>
        <v>5.0572188955422481E-2</v>
      </c>
      <c r="BA22" s="43">
        <f>(Table1[[#This Row],[SLP- obtained3]]-1810)/1810</f>
        <v>-0.12761878453038675</v>
      </c>
      <c r="BB22" s="43">
        <f>(Table1[[#This Row],[SLP- obtained3]]-1877)/1877</f>
        <v>-0.15875865743207246</v>
      </c>
      <c r="BC22" s="9">
        <v>1137.3599999999999</v>
      </c>
      <c r="BD22" s="9">
        <v>1800</v>
      </c>
      <c r="BE22" s="43">
        <f>Table1[[#This Row],[CV- obtained2]]/Table1[[#This Row],[Total score (obtained)24]]</f>
        <v>0.33911868975243525</v>
      </c>
      <c r="BF22" s="43">
        <f>Table1[[#This Row],[CV- obtained2]]/Table1[[#This Row],[CV-max. marks2]]</f>
        <v>0.63186666666666658</v>
      </c>
      <c r="BG22" s="43">
        <f>(Table1[[#This Row],[CV- obtained2]]-1144.5)/1144.5</f>
        <v>-6.2385321100918304E-3</v>
      </c>
      <c r="BH22" s="43">
        <f>(Table1[[#This Row],[CV- obtained2]]-1347)/1347</f>
        <v>-0.15563474387527848</v>
      </c>
      <c r="BI22" s="43">
        <f>(Table1[[#This Row],[CV- obtained2]]-1385)/1385</f>
        <v>-0.17880144404332138</v>
      </c>
      <c r="BJ22" s="9">
        <v>637.5</v>
      </c>
      <c r="BK22" s="9">
        <v>1800</v>
      </c>
      <c r="BL22" s="43">
        <f>Table1[[#This Row],[Cert.- obtained21]]/Table1[[#This Row],[Total score (obtained)24]]</f>
        <v>0.19007892375077151</v>
      </c>
      <c r="BM22" s="43">
        <f>Table1[[#This Row],[Cert.- obtained21]]/Table1[[#This Row],[Cert.-max. marks22]]</f>
        <v>0.35416666666666669</v>
      </c>
      <c r="BN22" s="43">
        <f>(Table1[[#This Row],[Cert.- obtained21]]-507)/507</f>
        <v>0.25739644970414199</v>
      </c>
      <c r="BO22" s="43">
        <f>(Table1[[#This Row],[Cert.- obtained21]]-750)/750</f>
        <v>-0.15</v>
      </c>
      <c r="BP22" s="43">
        <f>(Table1[[#This Row],[Cert.- obtained21]]-767)/767</f>
        <v>-0.16883963494132986</v>
      </c>
      <c r="BQ22" s="9">
        <v>3353.87</v>
      </c>
      <c r="BR22" s="9">
        <v>6000</v>
      </c>
      <c r="BS22" s="22">
        <f>Table1[[#This Row],[Total score (obtained)24]]/Table1[[#This Row],[Total score (max)25]]</f>
        <v>0.55897833333333335</v>
      </c>
      <c r="BT22" s="22">
        <f>(Table1[[#This Row],[Total score (obtained)24]]-3155)/3155</f>
        <v>6.3033280507131501E-2</v>
      </c>
      <c r="BU22" s="22">
        <f>(Table1[[#This Row],[Total score (obtained)24]]-3897)/3897</f>
        <v>-0.13937131126507574</v>
      </c>
      <c r="BV22" s="22">
        <f>(Table1[[#This Row],[Total score (obtained)24]]-4006)/4006</f>
        <v>-0.16278831752371445</v>
      </c>
      <c r="BW22" s="9">
        <f t="shared" si="2"/>
        <v>2216.5100000000002</v>
      </c>
      <c r="BX22" s="9">
        <v>4200</v>
      </c>
      <c r="BY22" s="22">
        <f t="shared" si="6"/>
        <v>0.52774047619047626</v>
      </c>
      <c r="BZ22" s="26">
        <v>10</v>
      </c>
    </row>
    <row r="23" spans="1:78">
      <c r="A23" s="24">
        <f t="shared" si="7"/>
        <v>22</v>
      </c>
      <c r="B23" s="1" t="s">
        <v>23</v>
      </c>
      <c r="C23" s="1" t="s">
        <v>21</v>
      </c>
      <c r="D23" s="1">
        <v>35</v>
      </c>
      <c r="E23" s="2">
        <v>32</v>
      </c>
      <c r="F23" s="1">
        <v>35</v>
      </c>
      <c r="G23" s="2">
        <v>35</v>
      </c>
      <c r="H23" s="2">
        <v>28</v>
      </c>
      <c r="I23" s="1">
        <v>35</v>
      </c>
      <c r="J23" s="12">
        <v>450.15</v>
      </c>
      <c r="K23" s="9">
        <v>1500</v>
      </c>
      <c r="L23" s="51">
        <f>Table1[[#This Row],[SLP- obtained]]/Table1[[#This Row],[SLP-max. marks]]</f>
        <v>0.30009999999999998</v>
      </c>
      <c r="M23" s="12">
        <v>225</v>
      </c>
      <c r="N23" s="9">
        <v>1500</v>
      </c>
      <c r="O23" s="51">
        <f>Table1[[#This Row],[Cert.- obtained]]/Table1[[#This Row],[Cert.-max. marks]]</f>
        <v>0.15</v>
      </c>
      <c r="P23" s="13">
        <v>888.77</v>
      </c>
      <c r="Q23" s="9">
        <v>1500</v>
      </c>
      <c r="R23" s="10">
        <f t="shared" si="0"/>
        <v>59.25</v>
      </c>
      <c r="S23" s="13">
        <v>862.55</v>
      </c>
      <c r="T23" s="9">
        <v>1500</v>
      </c>
      <c r="U23" s="51">
        <f>Table1[[#This Row],[CP- obtained]]/Table1[[#This Row],[CP-max. marks]]</f>
        <v>0.57503333333333329</v>
      </c>
      <c r="V23" s="13">
        <v>2426.46</v>
      </c>
      <c r="W23" s="9">
        <v>6000</v>
      </c>
      <c r="X23" s="35">
        <f>Table1[[#This Row],[Total score (obtained)]]/Table1[[#This Row],[Total score (max)]]</f>
        <v>0.40440999999999999</v>
      </c>
      <c r="Y23">
        <f t="shared" si="3"/>
        <v>675.15</v>
      </c>
      <c r="Z23">
        <v>3000</v>
      </c>
      <c r="AA23" s="21">
        <f t="shared" si="4"/>
        <v>0.22505</v>
      </c>
      <c r="AB23" s="9">
        <v>35</v>
      </c>
      <c r="AC23" s="15">
        <v>1218.45</v>
      </c>
      <c r="AD23" s="9">
        <v>2400</v>
      </c>
      <c r="AE23" s="43">
        <f>Table1[[#This Row],[SLP- obtained2]]/Table1[[#This Row],[Total score (obtained)2]]</f>
        <v>0.47422130716868344</v>
      </c>
      <c r="AF23" s="43">
        <f>Table1[[#This Row],[SLP- obtained2]]/Table1[[#This Row],[SLP-max. marks2]]</f>
        <v>0.50768750000000007</v>
      </c>
      <c r="AG23" s="17">
        <v>834.25</v>
      </c>
      <c r="AH23" s="11">
        <v>1800</v>
      </c>
      <c r="AI23" s="43">
        <f>Table1[[#This Row],[CV- obtained]]/Table1[[#This Row],[Total score (obtained)2]]</f>
        <v>0.32469048832982406</v>
      </c>
      <c r="AJ23" s="43">
        <f>Table1[[#This Row],[CV- obtained]]/Table1[[#This Row],[CV-max. marks]]</f>
        <v>0.46347222222222223</v>
      </c>
      <c r="AK23" s="17">
        <v>516.66</v>
      </c>
      <c r="AL23" s="9">
        <v>1800</v>
      </c>
      <c r="AM23" s="43">
        <f>Table1[[#This Row],[Cert.- obtained2]]/Table1[[#This Row],[Total score (obtained)2]]</f>
        <v>0.20108431249683775</v>
      </c>
      <c r="AN23" s="43">
        <f>Table1[[#This Row],[Cert.- obtained2]]/Table1[[#This Row],[Cert.-max. marks2]]</f>
        <v>0.28703333333333331</v>
      </c>
      <c r="AO23" s="18">
        <v>2569.37</v>
      </c>
      <c r="AP23" s="9">
        <v>6000</v>
      </c>
      <c r="AQ23" s="22">
        <f>Table1[[#This Row],[Total score (obtained)2]]/Table1[[#This Row],[Total score (max)2]]</f>
        <v>0.42822833333333332</v>
      </c>
      <c r="AR23" s="9">
        <f t="shared" si="1"/>
        <v>1735.1100000000001</v>
      </c>
      <c r="AS23" s="9">
        <v>4200</v>
      </c>
      <c r="AT23" s="22">
        <f t="shared" si="5"/>
        <v>0.41312142857142858</v>
      </c>
      <c r="AU23" s="9">
        <v>28</v>
      </c>
      <c r="AV23" s="9">
        <v>1218.45</v>
      </c>
      <c r="AW23" s="9">
        <v>2400</v>
      </c>
      <c r="AX23" s="43">
        <f>Table1[[#This Row],[SLP- obtained3]]/Table1[[#This Row],[Total score (obtained)24]]</f>
        <v>0.47422130716868344</v>
      </c>
      <c r="AY23" s="43">
        <f>Table1[[#This Row],[SLP- obtained3]]/Table1[[#This Row],[SLP-max. marks3]]</f>
        <v>0.50768750000000007</v>
      </c>
      <c r="AZ23" s="43">
        <f>(Table1[[#This Row],[SLP- obtained3]]-1503)/1503</f>
        <v>-0.18932135728542912</v>
      </c>
      <c r="BA23" s="43">
        <f>(Table1[[#This Row],[SLP- obtained3]]-1810)/1810</f>
        <v>-0.32682320441988949</v>
      </c>
      <c r="BB23" s="43">
        <f>(Table1[[#This Row],[SLP- obtained3]]-1877)/1877</f>
        <v>-0.35085242408098027</v>
      </c>
      <c r="BC23" s="9">
        <v>834.25</v>
      </c>
      <c r="BD23" s="9">
        <v>1800</v>
      </c>
      <c r="BE23" s="43">
        <f>Table1[[#This Row],[CV- obtained2]]/Table1[[#This Row],[Total score (obtained)24]]</f>
        <v>0.32469048832982406</v>
      </c>
      <c r="BF23" s="43">
        <f>Table1[[#This Row],[CV- obtained2]]/Table1[[#This Row],[CV-max. marks2]]</f>
        <v>0.46347222222222223</v>
      </c>
      <c r="BG23" s="43">
        <f>(Table1[[#This Row],[CV- obtained2]]-1144.5)/1144.5</f>
        <v>-0.27107907383136742</v>
      </c>
      <c r="BH23" s="43">
        <f>(Table1[[#This Row],[CV- obtained2]]-1347)/1347</f>
        <v>-0.38066072754268743</v>
      </c>
      <c r="BI23" s="43">
        <f>(Table1[[#This Row],[CV- obtained2]]-1385)/1385</f>
        <v>-0.39765342960288808</v>
      </c>
      <c r="BJ23" s="9">
        <v>516.66</v>
      </c>
      <c r="BK23" s="9">
        <v>1800</v>
      </c>
      <c r="BL23" s="43">
        <f>Table1[[#This Row],[Cert.- obtained21]]/Table1[[#This Row],[Total score (obtained)24]]</f>
        <v>0.20108431249683775</v>
      </c>
      <c r="BM23" s="43">
        <f>Table1[[#This Row],[Cert.- obtained21]]/Table1[[#This Row],[Cert.-max. marks22]]</f>
        <v>0.28703333333333331</v>
      </c>
      <c r="BN23" s="43">
        <f>(Table1[[#This Row],[Cert.- obtained21]]-507)/507</f>
        <v>1.905325443786976E-2</v>
      </c>
      <c r="BO23" s="43">
        <f>(Table1[[#This Row],[Cert.- obtained21]]-750)/750</f>
        <v>-0.31112000000000006</v>
      </c>
      <c r="BP23" s="43">
        <f>(Table1[[#This Row],[Cert.- obtained21]]-767)/767</f>
        <v>-0.32638852672750984</v>
      </c>
      <c r="BQ23" s="9">
        <v>2569.37</v>
      </c>
      <c r="BR23" s="9">
        <v>6000</v>
      </c>
      <c r="BS23" s="22">
        <f>Table1[[#This Row],[Total score (obtained)24]]/Table1[[#This Row],[Total score (max)25]]</f>
        <v>0.42822833333333332</v>
      </c>
      <c r="BT23" s="22">
        <f>(Table1[[#This Row],[Total score (obtained)24]]-3155)/3155</f>
        <v>-0.18561965134706818</v>
      </c>
      <c r="BU23" s="22">
        <f>(Table1[[#This Row],[Total score (obtained)24]]-3897)/3897</f>
        <v>-0.34068001026430589</v>
      </c>
      <c r="BV23" s="22">
        <f>(Table1[[#This Row],[Total score (obtained)24]]-4006)/4006</f>
        <v>-0.35861957064403399</v>
      </c>
      <c r="BW23" s="9">
        <f t="shared" si="2"/>
        <v>1735.1100000000001</v>
      </c>
      <c r="BX23" s="9">
        <v>4200</v>
      </c>
      <c r="BY23" s="22">
        <f t="shared" si="6"/>
        <v>0.41312142857142858</v>
      </c>
      <c r="BZ23" s="26">
        <v>28</v>
      </c>
    </row>
    <row r="24" spans="1:78">
      <c r="A24" s="24">
        <f t="shared" si="7"/>
        <v>23</v>
      </c>
      <c r="B24" s="1" t="s">
        <v>24</v>
      </c>
      <c r="C24" s="1" t="s">
        <v>21</v>
      </c>
      <c r="D24" s="1">
        <v>31</v>
      </c>
      <c r="E24" s="2">
        <v>34</v>
      </c>
      <c r="F24" s="1">
        <v>31</v>
      </c>
      <c r="G24" s="2">
        <v>31</v>
      </c>
      <c r="H24" s="2">
        <v>34</v>
      </c>
      <c r="I24" s="1">
        <v>31</v>
      </c>
      <c r="J24" s="12">
        <v>517.15</v>
      </c>
      <c r="K24" s="9">
        <v>1500</v>
      </c>
      <c r="L24" s="51">
        <f>Table1[[#This Row],[SLP- obtained]]/Table1[[#This Row],[SLP-max. marks]]</f>
        <v>0.34476666666666667</v>
      </c>
      <c r="M24" s="12">
        <v>271.43</v>
      </c>
      <c r="N24" s="9">
        <v>1500</v>
      </c>
      <c r="O24" s="51">
        <f>Table1[[#This Row],[Cert.- obtained]]/Table1[[#This Row],[Cert.-max. marks]]</f>
        <v>0.18095333333333333</v>
      </c>
      <c r="P24" s="13">
        <v>1009.72</v>
      </c>
      <c r="Q24" s="9">
        <v>1500</v>
      </c>
      <c r="R24" s="10">
        <f t="shared" si="0"/>
        <v>67.31</v>
      </c>
      <c r="S24" s="13">
        <v>893.66</v>
      </c>
      <c r="T24" s="9">
        <v>1500</v>
      </c>
      <c r="U24" s="51">
        <f>Table1[[#This Row],[CP- obtained]]/Table1[[#This Row],[CP-max. marks]]</f>
        <v>0.59577333333333327</v>
      </c>
      <c r="V24" s="13">
        <v>2691.96</v>
      </c>
      <c r="W24" s="9">
        <v>6000</v>
      </c>
      <c r="X24" s="35">
        <f>Table1[[#This Row],[Total score (obtained)]]/Table1[[#This Row],[Total score (max)]]</f>
        <v>0.44866</v>
      </c>
      <c r="Y24">
        <f t="shared" si="3"/>
        <v>788.57999999999993</v>
      </c>
      <c r="Z24">
        <v>3000</v>
      </c>
      <c r="AA24" s="21">
        <f t="shared" si="4"/>
        <v>0.26285999999999998</v>
      </c>
      <c r="AB24" s="9">
        <v>31</v>
      </c>
      <c r="AC24" s="15">
        <v>1207.53</v>
      </c>
      <c r="AD24" s="9">
        <v>2400</v>
      </c>
      <c r="AE24" s="43">
        <f>Table1[[#This Row],[SLP- obtained2]]/Table1[[#This Row],[Total score (obtained)2]]</f>
        <v>0.47495673379483949</v>
      </c>
      <c r="AF24" s="43">
        <f>Table1[[#This Row],[SLP- obtained2]]/Table1[[#This Row],[SLP-max. marks2]]</f>
        <v>0.50313750000000002</v>
      </c>
      <c r="AG24" s="17">
        <v>1006.29</v>
      </c>
      <c r="AH24" s="11">
        <v>1800</v>
      </c>
      <c r="AI24" s="43">
        <f>Table1[[#This Row],[CV- obtained]]/Table1[[#This Row],[Total score (obtained)2]]</f>
        <v>0.39580317809943355</v>
      </c>
      <c r="AJ24" s="43">
        <f>Table1[[#This Row],[CV- obtained]]/Table1[[#This Row],[CV-max. marks]]</f>
        <v>0.55904999999999994</v>
      </c>
      <c r="AK24" s="17">
        <v>328.57</v>
      </c>
      <c r="AL24" s="9">
        <v>1800</v>
      </c>
      <c r="AM24" s="43">
        <f>Table1[[#This Row],[Cert.- obtained2]]/Table1[[#This Row],[Total score (obtained)2]]</f>
        <v>0.12923615481434864</v>
      </c>
      <c r="AN24" s="43">
        <f>Table1[[#This Row],[Cert.- obtained2]]/Table1[[#This Row],[Cert.-max. marks2]]</f>
        <v>0.18253888888888889</v>
      </c>
      <c r="AO24" s="18">
        <v>2542.4</v>
      </c>
      <c r="AP24" s="9">
        <v>6000</v>
      </c>
      <c r="AQ24" s="22">
        <f>Table1[[#This Row],[Total score (obtained)2]]/Table1[[#This Row],[Total score (max)2]]</f>
        <v>0.42373333333333335</v>
      </c>
      <c r="AR24" s="9">
        <f t="shared" si="1"/>
        <v>1536.1</v>
      </c>
      <c r="AS24" s="9">
        <v>4200</v>
      </c>
      <c r="AT24" s="22">
        <f t="shared" si="5"/>
        <v>0.3657380952380952</v>
      </c>
      <c r="AU24" s="9">
        <v>34</v>
      </c>
      <c r="AV24" s="9">
        <v>1207.53</v>
      </c>
      <c r="AW24" s="9">
        <v>2400</v>
      </c>
      <c r="AX24" s="43">
        <f>Table1[[#This Row],[SLP- obtained3]]/Table1[[#This Row],[Total score (obtained)24]]</f>
        <v>0.47495673379483949</v>
      </c>
      <c r="AY24" s="43">
        <f>Table1[[#This Row],[SLP- obtained3]]/Table1[[#This Row],[SLP-max. marks3]]</f>
        <v>0.50313750000000002</v>
      </c>
      <c r="AZ24" s="43">
        <f>(Table1[[#This Row],[SLP- obtained3]]-1503)/1503</f>
        <v>-0.1965868263473054</v>
      </c>
      <c r="BA24" s="43">
        <f>(Table1[[#This Row],[SLP- obtained3]]-1810)/1810</f>
        <v>-0.33285635359116023</v>
      </c>
      <c r="BB24" s="43">
        <f>(Table1[[#This Row],[SLP- obtained3]]-1877)/1877</f>
        <v>-0.35667021843367075</v>
      </c>
      <c r="BC24" s="9">
        <v>1006.29</v>
      </c>
      <c r="BD24" s="9">
        <v>1800</v>
      </c>
      <c r="BE24" s="43">
        <f>Table1[[#This Row],[CV- obtained2]]/Table1[[#This Row],[Total score (obtained)24]]</f>
        <v>0.39580317809943355</v>
      </c>
      <c r="BF24" s="43">
        <f>Table1[[#This Row],[CV- obtained2]]/Table1[[#This Row],[CV-max. marks2]]</f>
        <v>0.55904999999999994</v>
      </c>
      <c r="BG24" s="43">
        <f>(Table1[[#This Row],[CV- obtained2]]-1144.5)/1144.5</f>
        <v>-0.12076015727391877</v>
      </c>
      <c r="BH24" s="43">
        <f>(Table1[[#This Row],[CV- obtained2]]-1347)/1347</f>
        <v>-0.2529398663697105</v>
      </c>
      <c r="BI24" s="43">
        <f>(Table1[[#This Row],[CV- obtained2]]-1385)/1385</f>
        <v>-0.27343682310469319</v>
      </c>
      <c r="BJ24" s="9">
        <v>328.57</v>
      </c>
      <c r="BK24" s="9">
        <v>1800</v>
      </c>
      <c r="BL24" s="43">
        <f>Table1[[#This Row],[Cert.- obtained21]]/Table1[[#This Row],[Total score (obtained)24]]</f>
        <v>0.12923615481434864</v>
      </c>
      <c r="BM24" s="43">
        <f>Table1[[#This Row],[Cert.- obtained21]]/Table1[[#This Row],[Cert.-max. marks22]]</f>
        <v>0.18253888888888889</v>
      </c>
      <c r="BN24" s="43">
        <f>(Table1[[#This Row],[Cert.- obtained21]]-507)/507</f>
        <v>-0.35193293885601579</v>
      </c>
      <c r="BO24" s="43">
        <f>(Table1[[#This Row],[Cert.- obtained21]]-750)/750</f>
        <v>-0.56190666666666667</v>
      </c>
      <c r="BP24" s="43">
        <f>(Table1[[#This Row],[Cert.- obtained21]]-767)/767</f>
        <v>-0.57161668839634938</v>
      </c>
      <c r="BQ24" s="9">
        <v>2542.4</v>
      </c>
      <c r="BR24" s="9">
        <v>6000</v>
      </c>
      <c r="BS24" s="22">
        <f>Table1[[#This Row],[Total score (obtained)24]]/Table1[[#This Row],[Total score (max)25]]</f>
        <v>0.42373333333333335</v>
      </c>
      <c r="BT24" s="22">
        <f>(Table1[[#This Row],[Total score (obtained)24]]-3155)/3155</f>
        <v>-0.19416798732171153</v>
      </c>
      <c r="BU24" s="22">
        <f>(Table1[[#This Row],[Total score (obtained)24]]-3897)/3897</f>
        <v>-0.34760071850141133</v>
      </c>
      <c r="BV24" s="22">
        <f>(Table1[[#This Row],[Total score (obtained)24]]-4006)/4006</f>
        <v>-0.36535197204193709</v>
      </c>
      <c r="BW24" s="9">
        <f t="shared" si="2"/>
        <v>1536.1</v>
      </c>
      <c r="BX24" s="9">
        <v>4200</v>
      </c>
      <c r="BY24" s="22">
        <f t="shared" si="6"/>
        <v>0.3657380952380952</v>
      </c>
      <c r="BZ24" s="26">
        <v>34</v>
      </c>
    </row>
    <row r="25" spans="1:78">
      <c r="A25" s="24">
        <f t="shared" si="7"/>
        <v>24</v>
      </c>
      <c r="B25" s="1" t="s">
        <v>21</v>
      </c>
      <c r="C25" s="1" t="s">
        <v>21</v>
      </c>
      <c r="D25" s="1">
        <v>4</v>
      </c>
      <c r="E25" s="2">
        <v>6</v>
      </c>
      <c r="F25" s="1">
        <v>4</v>
      </c>
      <c r="G25" s="2">
        <v>9</v>
      </c>
      <c r="H25" s="2">
        <v>4</v>
      </c>
      <c r="I25" s="1">
        <v>4</v>
      </c>
      <c r="J25" s="12">
        <v>828.72</v>
      </c>
      <c r="K25" s="9">
        <v>1500</v>
      </c>
      <c r="L25" s="51">
        <f>Table1[[#This Row],[SLP- obtained]]/Table1[[#This Row],[SLP-max. marks]]</f>
        <v>0.55247999999999997</v>
      </c>
      <c r="M25" s="12">
        <v>490</v>
      </c>
      <c r="N25" s="9">
        <v>1500</v>
      </c>
      <c r="O25" s="51">
        <f>Table1[[#This Row],[Cert.- obtained]]/Table1[[#This Row],[Cert.-max. marks]]</f>
        <v>0.32666666666666666</v>
      </c>
      <c r="P25" s="13">
        <v>1232.3</v>
      </c>
      <c r="Q25" s="9">
        <v>1500</v>
      </c>
      <c r="R25" s="10">
        <f t="shared" si="0"/>
        <v>82.15</v>
      </c>
      <c r="S25" s="13">
        <v>1237.3699999999999</v>
      </c>
      <c r="T25" s="9">
        <v>1500</v>
      </c>
      <c r="U25" s="51">
        <f>Table1[[#This Row],[CP- obtained]]/Table1[[#This Row],[CP-max. marks]]</f>
        <v>0.82491333333333328</v>
      </c>
      <c r="V25" s="13">
        <v>3788.39</v>
      </c>
      <c r="W25" s="9">
        <v>6000</v>
      </c>
      <c r="X25" s="35">
        <f>Table1[[#This Row],[Total score (obtained)]]/Table1[[#This Row],[Total score (max)]]</f>
        <v>0.63139833333333328</v>
      </c>
      <c r="Y25">
        <f t="shared" si="3"/>
        <v>1318.72</v>
      </c>
      <c r="Z25">
        <v>3000</v>
      </c>
      <c r="AA25" s="21">
        <f t="shared" si="4"/>
        <v>0.43957333333333332</v>
      </c>
      <c r="AB25" s="9">
        <v>9</v>
      </c>
      <c r="AC25" s="15">
        <v>1714.51</v>
      </c>
      <c r="AD25" s="9">
        <v>2400</v>
      </c>
      <c r="AE25" s="43">
        <f>Table1[[#This Row],[SLP- obtained2]]/Table1[[#This Row],[Total score (obtained)2]]</f>
        <v>0.47875694256346391</v>
      </c>
      <c r="AF25" s="43">
        <f>Table1[[#This Row],[SLP- obtained2]]/Table1[[#This Row],[SLP-max. marks2]]</f>
        <v>0.71437916666666668</v>
      </c>
      <c r="AG25" s="17">
        <v>1161.8900000000001</v>
      </c>
      <c r="AH25" s="11">
        <v>1800</v>
      </c>
      <c r="AI25" s="43">
        <f>Table1[[#This Row],[CV- obtained]]/Table1[[#This Row],[Total score (obtained)2]]</f>
        <v>0.32444424587495152</v>
      </c>
      <c r="AJ25" s="43">
        <f>Table1[[#This Row],[CV- obtained]]/Table1[[#This Row],[CV-max. marks]]</f>
        <v>0.64549444444444448</v>
      </c>
      <c r="AK25" s="17">
        <v>704.76</v>
      </c>
      <c r="AL25" s="9">
        <v>1800</v>
      </c>
      <c r="AM25" s="43">
        <f>Table1[[#This Row],[Cert.- obtained2]]/Table1[[#This Row],[Total score (obtained)2]]</f>
        <v>0.19679601917808984</v>
      </c>
      <c r="AN25" s="43">
        <f>Table1[[#This Row],[Cert.- obtained2]]/Table1[[#This Row],[Cert.-max. marks2]]</f>
        <v>0.39153333333333334</v>
      </c>
      <c r="AO25" s="18">
        <v>3581.17</v>
      </c>
      <c r="AP25" s="9">
        <v>6000</v>
      </c>
      <c r="AQ25" s="22">
        <f>Table1[[#This Row],[Total score (obtained)2]]/Table1[[#This Row],[Total score (max)2]]</f>
        <v>0.59686166666666662</v>
      </c>
      <c r="AR25" s="9">
        <f t="shared" si="1"/>
        <v>2419.27</v>
      </c>
      <c r="AS25" s="9">
        <v>4200</v>
      </c>
      <c r="AT25" s="22">
        <f t="shared" si="5"/>
        <v>0.57601666666666662</v>
      </c>
      <c r="AU25" s="9">
        <v>4</v>
      </c>
      <c r="AV25" s="9">
        <v>1714.51</v>
      </c>
      <c r="AW25" s="9">
        <v>2400</v>
      </c>
      <c r="AX25" s="43">
        <f>Table1[[#This Row],[SLP- obtained3]]/Table1[[#This Row],[Total score (obtained)24]]</f>
        <v>0.47875694256346391</v>
      </c>
      <c r="AY25" s="43">
        <f>Table1[[#This Row],[SLP- obtained3]]/Table1[[#This Row],[SLP-max. marks3]]</f>
        <v>0.71437916666666668</v>
      </c>
      <c r="AZ25" s="43">
        <f>(Table1[[#This Row],[SLP- obtained3]]-1503)/1503</f>
        <v>0.14072521623419826</v>
      </c>
      <c r="BA25" s="43">
        <f>(Table1[[#This Row],[SLP- obtained3]]-1810)/1810</f>
        <v>-5.2756906077348072E-2</v>
      </c>
      <c r="BB25" s="43">
        <f>(Table1[[#This Row],[SLP- obtained3]]-1877)/1877</f>
        <v>-8.6568993074054343E-2</v>
      </c>
      <c r="BC25" s="9">
        <v>1161.8900000000001</v>
      </c>
      <c r="BD25" s="9">
        <v>1800</v>
      </c>
      <c r="BE25" s="43">
        <f>Table1[[#This Row],[CV- obtained2]]/Table1[[#This Row],[Total score (obtained)24]]</f>
        <v>0.32444424587495152</v>
      </c>
      <c r="BF25" s="43">
        <f>Table1[[#This Row],[CV- obtained2]]/Table1[[#This Row],[CV-max. marks2]]</f>
        <v>0.64549444444444448</v>
      </c>
      <c r="BG25" s="43">
        <f>(Table1[[#This Row],[CV- obtained2]]-1144.5)/1144.5</f>
        <v>1.5194408038444823E-2</v>
      </c>
      <c r="BH25" s="43">
        <f>(Table1[[#This Row],[CV- obtained2]]-1347)/1347</f>
        <v>-0.13742390497401627</v>
      </c>
      <c r="BI25" s="43">
        <f>(Table1[[#This Row],[CV- obtained2]]-1385)/1385</f>
        <v>-0.16109025270758115</v>
      </c>
      <c r="BJ25" s="9">
        <v>704.76</v>
      </c>
      <c r="BK25" s="9">
        <v>1800</v>
      </c>
      <c r="BL25" s="43">
        <f>Table1[[#This Row],[Cert.- obtained21]]/Table1[[#This Row],[Total score (obtained)24]]</f>
        <v>0.19679601917808984</v>
      </c>
      <c r="BM25" s="43">
        <f>Table1[[#This Row],[Cert.- obtained21]]/Table1[[#This Row],[Cert.-max. marks22]]</f>
        <v>0.39153333333333334</v>
      </c>
      <c r="BN25" s="43">
        <f>(Table1[[#This Row],[Cert.- obtained21]]-507)/507</f>
        <v>0.39005917159763309</v>
      </c>
      <c r="BO25" s="43">
        <f>(Table1[[#This Row],[Cert.- obtained21]]-750)/750</f>
        <v>-6.0320000000000012E-2</v>
      </c>
      <c r="BP25" s="43">
        <f>(Table1[[#This Row],[Cert.- obtained21]]-767)/767</f>
        <v>-8.1147327249022169E-2</v>
      </c>
      <c r="BQ25" s="9">
        <v>3581.17</v>
      </c>
      <c r="BR25" s="9">
        <v>6000</v>
      </c>
      <c r="BS25" s="22">
        <f>Table1[[#This Row],[Total score (obtained)24]]/Table1[[#This Row],[Total score (max)25]]</f>
        <v>0.59686166666666662</v>
      </c>
      <c r="BT25" s="22">
        <f>(Table1[[#This Row],[Total score (obtained)24]]-3155)/3155</f>
        <v>0.13507765451664028</v>
      </c>
      <c r="BU25" s="22">
        <f>(Table1[[#This Row],[Total score (obtained)24]]-3897)/3897</f>
        <v>-8.1044393122915045E-2</v>
      </c>
      <c r="BV25" s="22">
        <f>(Table1[[#This Row],[Total score (obtained)24]]-4006)/4006</f>
        <v>-0.10604842735896154</v>
      </c>
      <c r="BW25" s="9">
        <f t="shared" si="2"/>
        <v>2419.27</v>
      </c>
      <c r="BX25" s="9">
        <v>4200</v>
      </c>
      <c r="BY25" s="22">
        <f t="shared" si="6"/>
        <v>0.57601666666666662</v>
      </c>
      <c r="BZ25" s="26">
        <v>4</v>
      </c>
    </row>
    <row r="26" spans="1:78">
      <c r="A26" s="24">
        <f t="shared" si="7"/>
        <v>25</v>
      </c>
      <c r="B26" s="1" t="s">
        <v>25</v>
      </c>
      <c r="C26" s="1" t="s">
        <v>21</v>
      </c>
      <c r="D26" s="1">
        <v>23</v>
      </c>
      <c r="E26" s="2">
        <v>18</v>
      </c>
      <c r="F26" s="1">
        <v>23</v>
      </c>
      <c r="G26" s="2">
        <v>27</v>
      </c>
      <c r="H26" s="2">
        <v>18</v>
      </c>
      <c r="I26" s="1">
        <v>23</v>
      </c>
      <c r="J26" s="12">
        <v>634.96</v>
      </c>
      <c r="K26" s="9">
        <v>1500</v>
      </c>
      <c r="L26" s="51">
        <f>Table1[[#This Row],[SLP- obtained]]/Table1[[#This Row],[SLP-max. marks]]</f>
        <v>0.42330666666666666</v>
      </c>
      <c r="M26" s="12">
        <v>290</v>
      </c>
      <c r="N26" s="9">
        <v>1500</v>
      </c>
      <c r="O26" s="51">
        <f>Table1[[#This Row],[Cert.- obtained]]/Table1[[#This Row],[Cert.-max. marks]]</f>
        <v>0.19333333333333333</v>
      </c>
      <c r="P26" s="13">
        <v>961.65</v>
      </c>
      <c r="Q26" s="9">
        <v>1500</v>
      </c>
      <c r="R26" s="10">
        <f t="shared" si="0"/>
        <v>64.11</v>
      </c>
      <c r="S26" s="13">
        <v>1146.45</v>
      </c>
      <c r="T26" s="9">
        <v>1500</v>
      </c>
      <c r="U26" s="51">
        <f>Table1[[#This Row],[CP- obtained]]/Table1[[#This Row],[CP-max. marks]]</f>
        <v>0.76429999999999998</v>
      </c>
      <c r="V26" s="13">
        <v>3033.07</v>
      </c>
      <c r="W26" s="9">
        <v>6000</v>
      </c>
      <c r="X26" s="35">
        <f>Table1[[#This Row],[Total score (obtained)]]/Table1[[#This Row],[Total score (max)]]</f>
        <v>0.50551166666666669</v>
      </c>
      <c r="Y26">
        <f t="shared" si="3"/>
        <v>924.96</v>
      </c>
      <c r="Z26">
        <v>3000</v>
      </c>
      <c r="AA26" s="21">
        <f t="shared" si="4"/>
        <v>0.30832000000000004</v>
      </c>
      <c r="AB26" s="9">
        <v>27</v>
      </c>
      <c r="AC26" s="15">
        <v>1578.54</v>
      </c>
      <c r="AD26" s="9">
        <v>2400</v>
      </c>
      <c r="AE26" s="43">
        <f>Table1[[#This Row],[SLP- obtained2]]/Table1[[#This Row],[Total score (obtained)2]]</f>
        <v>0.49025569672933045</v>
      </c>
      <c r="AF26" s="43">
        <f>Table1[[#This Row],[SLP- obtained2]]/Table1[[#This Row],[SLP-max. marks2]]</f>
        <v>0.657725</v>
      </c>
      <c r="AG26" s="17">
        <v>1211.28</v>
      </c>
      <c r="AH26" s="11">
        <v>1800</v>
      </c>
      <c r="AI26" s="43">
        <f>Table1[[#This Row],[CV- obtained]]/Table1[[#This Row],[Total score (obtained)2]]</f>
        <v>0.37619377420547045</v>
      </c>
      <c r="AJ26" s="43">
        <f>Table1[[#This Row],[CV- obtained]]/Table1[[#This Row],[CV-max. marks]]</f>
        <v>0.67293333333333327</v>
      </c>
      <c r="AK26" s="17">
        <v>430</v>
      </c>
      <c r="AL26" s="9">
        <v>1800</v>
      </c>
      <c r="AM26" s="43">
        <f>Table1[[#This Row],[Cert.- obtained2]]/Table1[[#This Row],[Total score (obtained)2]]</f>
        <v>0.13354742331116862</v>
      </c>
      <c r="AN26" s="43">
        <f>Table1[[#This Row],[Cert.- obtained2]]/Table1[[#This Row],[Cert.-max. marks2]]</f>
        <v>0.2388888888888889</v>
      </c>
      <c r="AO26" s="18">
        <v>3219.83</v>
      </c>
      <c r="AP26" s="9">
        <v>6000</v>
      </c>
      <c r="AQ26" s="22">
        <f>Table1[[#This Row],[Total score (obtained)2]]/Table1[[#This Row],[Total score (max)2]]</f>
        <v>0.53663833333333333</v>
      </c>
      <c r="AR26" s="9">
        <f t="shared" si="1"/>
        <v>2008.54</v>
      </c>
      <c r="AS26" s="9">
        <v>4200</v>
      </c>
      <c r="AT26" s="22">
        <f t="shared" si="5"/>
        <v>0.4782238095238095</v>
      </c>
      <c r="AU26" s="9">
        <v>18</v>
      </c>
      <c r="AV26" s="9">
        <v>1578.54</v>
      </c>
      <c r="AW26" s="9">
        <v>2400</v>
      </c>
      <c r="AX26" s="43">
        <f>Table1[[#This Row],[SLP- obtained3]]/Table1[[#This Row],[Total score (obtained)24]]</f>
        <v>0.49025569672933045</v>
      </c>
      <c r="AY26" s="43">
        <f>Table1[[#This Row],[SLP- obtained3]]/Table1[[#This Row],[SLP-max. marks3]]</f>
        <v>0.657725</v>
      </c>
      <c r="AZ26" s="43">
        <f>(Table1[[#This Row],[SLP- obtained3]]-1503)/1503</f>
        <v>5.0259481037924131E-2</v>
      </c>
      <c r="BA26" s="43">
        <f>(Table1[[#This Row],[SLP- obtained3]]-1810)/1810</f>
        <v>-0.12787845303867407</v>
      </c>
      <c r="BB26" s="43">
        <f>(Table1[[#This Row],[SLP- obtained3]]-1877)/1877</f>
        <v>-0.15900905700586043</v>
      </c>
      <c r="BC26" s="9">
        <v>1211.28</v>
      </c>
      <c r="BD26" s="9">
        <v>1800</v>
      </c>
      <c r="BE26" s="43">
        <f>Table1[[#This Row],[CV- obtained2]]/Table1[[#This Row],[Total score (obtained)24]]</f>
        <v>0.37619377420547045</v>
      </c>
      <c r="BF26" s="43">
        <f>Table1[[#This Row],[CV- obtained2]]/Table1[[#This Row],[CV-max. marks2]]</f>
        <v>0.67293333333333327</v>
      </c>
      <c r="BG26" s="43">
        <f>(Table1[[#This Row],[CV- obtained2]]-1144.5)/1144.5</f>
        <v>5.8348623853210983E-2</v>
      </c>
      <c r="BH26" s="43">
        <f>(Table1[[#This Row],[CV- obtained2]]-1347)/1347</f>
        <v>-0.10075723830734969</v>
      </c>
      <c r="BI26" s="43">
        <f>(Table1[[#This Row],[CV- obtained2]]-1385)/1385</f>
        <v>-0.12542960288808666</v>
      </c>
      <c r="BJ26" s="9">
        <v>430</v>
      </c>
      <c r="BK26" s="9">
        <v>1800</v>
      </c>
      <c r="BL26" s="43">
        <f>Table1[[#This Row],[Cert.- obtained21]]/Table1[[#This Row],[Total score (obtained)24]]</f>
        <v>0.13354742331116862</v>
      </c>
      <c r="BM26" s="43">
        <f>Table1[[#This Row],[Cert.- obtained21]]/Table1[[#This Row],[Cert.-max. marks22]]</f>
        <v>0.2388888888888889</v>
      </c>
      <c r="BN26" s="43">
        <f>(Table1[[#This Row],[Cert.- obtained21]]-507)/507</f>
        <v>-0.15187376725838264</v>
      </c>
      <c r="BO26" s="43">
        <f>(Table1[[#This Row],[Cert.- obtained21]]-750)/750</f>
        <v>-0.42666666666666669</v>
      </c>
      <c r="BP26" s="43">
        <f>(Table1[[#This Row],[Cert.- obtained21]]-767)/767</f>
        <v>-0.43937418513689702</v>
      </c>
      <c r="BQ26" s="9">
        <v>3219.83</v>
      </c>
      <c r="BR26" s="9">
        <v>6000</v>
      </c>
      <c r="BS26" s="22">
        <f>Table1[[#This Row],[Total score (obtained)24]]/Table1[[#This Row],[Total score (max)25]]</f>
        <v>0.53663833333333333</v>
      </c>
      <c r="BT26" s="22">
        <f>(Table1[[#This Row],[Total score (obtained)24]]-3155)/3155</f>
        <v>2.0548335974643402E-2</v>
      </c>
      <c r="BU26" s="22">
        <f>(Table1[[#This Row],[Total score (obtained)24]]-3897)/3897</f>
        <v>-0.17376700025660766</v>
      </c>
      <c r="BV26" s="22">
        <f>(Table1[[#This Row],[Total score (obtained)24]]-4006)/4006</f>
        <v>-0.1962481278082876</v>
      </c>
      <c r="BW26" s="9">
        <f t="shared" si="2"/>
        <v>2008.54</v>
      </c>
      <c r="BX26" s="9">
        <v>4200</v>
      </c>
      <c r="BY26" s="22">
        <f t="shared" si="6"/>
        <v>0.4782238095238095</v>
      </c>
      <c r="BZ26" s="26">
        <v>18</v>
      </c>
    </row>
    <row r="27" spans="1:78">
      <c r="A27" s="24">
        <f t="shared" si="7"/>
        <v>26</v>
      </c>
      <c r="B27" s="1" t="s">
        <v>26</v>
      </c>
      <c r="C27" s="1" t="s">
        <v>27</v>
      </c>
      <c r="D27" s="1">
        <v>17</v>
      </c>
      <c r="E27" s="2">
        <v>16</v>
      </c>
      <c r="F27" s="1">
        <v>17</v>
      </c>
      <c r="G27" s="2">
        <v>13</v>
      </c>
      <c r="H27" s="2">
        <v>16</v>
      </c>
      <c r="I27" s="1">
        <v>17</v>
      </c>
      <c r="J27" s="12">
        <v>677.83</v>
      </c>
      <c r="K27" s="9">
        <v>1500</v>
      </c>
      <c r="L27" s="51">
        <f>Table1[[#This Row],[SLP- obtained]]/Table1[[#This Row],[SLP-max. marks]]</f>
        <v>0.45188666666666671</v>
      </c>
      <c r="M27" s="12">
        <v>493.75</v>
      </c>
      <c r="N27" s="9">
        <v>1500</v>
      </c>
      <c r="O27" s="51">
        <f>Table1[[#This Row],[Cert.- obtained]]/Table1[[#This Row],[Cert.-max. marks]]</f>
        <v>0.32916666666666666</v>
      </c>
      <c r="P27" s="13">
        <v>1065.29</v>
      </c>
      <c r="Q27" s="9">
        <v>1500</v>
      </c>
      <c r="R27" s="10">
        <f t="shared" si="0"/>
        <v>71.02</v>
      </c>
      <c r="S27" s="13">
        <v>1059.83</v>
      </c>
      <c r="T27" s="9">
        <v>1500</v>
      </c>
      <c r="U27" s="51">
        <f>Table1[[#This Row],[CP- obtained]]/Table1[[#This Row],[CP-max. marks]]</f>
        <v>0.70655333333333326</v>
      </c>
      <c r="V27" s="13">
        <v>3296.7</v>
      </c>
      <c r="W27" s="9">
        <v>6000</v>
      </c>
      <c r="X27" s="35">
        <f>Table1[[#This Row],[Total score (obtained)]]/Table1[[#This Row],[Total score (max)]]</f>
        <v>0.54944999999999999</v>
      </c>
      <c r="Y27">
        <f t="shared" si="3"/>
        <v>1171.58</v>
      </c>
      <c r="Z27">
        <v>3000</v>
      </c>
      <c r="AA27" s="21">
        <f t="shared" si="4"/>
        <v>0.39052666666666663</v>
      </c>
      <c r="AB27" s="9">
        <v>13</v>
      </c>
      <c r="AC27" s="15">
        <v>1535.13</v>
      </c>
      <c r="AD27" s="9">
        <v>2400</v>
      </c>
      <c r="AE27" s="43">
        <f>Table1[[#This Row],[SLP- obtained2]]/Table1[[#This Row],[Total score (obtained)2]]</f>
        <v>0.47006102620789336</v>
      </c>
      <c r="AF27" s="43">
        <f>Table1[[#This Row],[SLP- obtained2]]/Table1[[#This Row],[SLP-max. marks2]]</f>
        <v>0.63963750000000008</v>
      </c>
      <c r="AG27" s="17">
        <v>1199.42</v>
      </c>
      <c r="AH27" s="11">
        <v>1800</v>
      </c>
      <c r="AI27" s="43">
        <f>Table1[[#This Row],[CV- obtained]]/Table1[[#This Row],[Total score (obtained)2]]</f>
        <v>0.36726570131146641</v>
      </c>
      <c r="AJ27" s="43">
        <f>Table1[[#This Row],[CV- obtained]]/Table1[[#This Row],[CV-max. marks]]</f>
        <v>0.66634444444444452</v>
      </c>
      <c r="AK27" s="17">
        <v>531.25</v>
      </c>
      <c r="AL27" s="9">
        <v>1800</v>
      </c>
      <c r="AM27" s="43">
        <f>Table1[[#This Row],[Cert.- obtained2]]/Table1[[#This Row],[Total score (obtained)2]]</f>
        <v>0.16267021045314944</v>
      </c>
      <c r="AN27" s="43">
        <f>Table1[[#This Row],[Cert.- obtained2]]/Table1[[#This Row],[Cert.-max. marks2]]</f>
        <v>0.2951388888888889</v>
      </c>
      <c r="AO27" s="18">
        <v>3265.81</v>
      </c>
      <c r="AP27" s="9">
        <v>6000</v>
      </c>
      <c r="AQ27" s="22">
        <f>Table1[[#This Row],[Total score (obtained)2]]/Table1[[#This Row],[Total score (max)2]]</f>
        <v>0.54430166666666668</v>
      </c>
      <c r="AR27" s="9">
        <f t="shared" si="1"/>
        <v>2066.38</v>
      </c>
      <c r="AS27" s="9">
        <v>4200</v>
      </c>
      <c r="AT27" s="22">
        <f t="shared" si="5"/>
        <v>0.4919952380952381</v>
      </c>
      <c r="AU27" s="9">
        <v>16</v>
      </c>
      <c r="AV27" s="9">
        <v>1535.13</v>
      </c>
      <c r="AW27" s="9">
        <v>2400</v>
      </c>
      <c r="AX27" s="43">
        <f>Table1[[#This Row],[SLP- obtained3]]/Table1[[#This Row],[Total score (obtained)24]]</f>
        <v>0.47006102620789336</v>
      </c>
      <c r="AY27" s="43">
        <f>Table1[[#This Row],[SLP- obtained3]]/Table1[[#This Row],[SLP-max. marks3]]</f>
        <v>0.63963750000000008</v>
      </c>
      <c r="AZ27" s="43">
        <f>(Table1[[#This Row],[SLP- obtained3]]-1503)/1503</f>
        <v>2.137724550898211E-2</v>
      </c>
      <c r="BA27" s="43">
        <f>(Table1[[#This Row],[SLP- obtained3]]-1810)/1810</f>
        <v>-0.15186187845303861</v>
      </c>
      <c r="BB27" s="43">
        <f>(Table1[[#This Row],[SLP- obtained3]]-1877)/1877</f>
        <v>-0.1821363878529568</v>
      </c>
      <c r="BC27" s="9">
        <v>1199.42</v>
      </c>
      <c r="BD27" s="9">
        <v>1800</v>
      </c>
      <c r="BE27" s="43">
        <f>Table1[[#This Row],[CV- obtained2]]/Table1[[#This Row],[Total score (obtained)24]]</f>
        <v>0.36726570131146641</v>
      </c>
      <c r="BF27" s="43">
        <f>Table1[[#This Row],[CV- obtained2]]/Table1[[#This Row],[CV-max. marks2]]</f>
        <v>0.66634444444444452</v>
      </c>
      <c r="BG27" s="43">
        <f>(Table1[[#This Row],[CV- obtained2]]-1144.5)/1144.5</f>
        <v>4.79860200961119E-2</v>
      </c>
      <c r="BH27" s="43">
        <f>(Table1[[#This Row],[CV- obtained2]]-1347)/1347</f>
        <v>-0.10956198960653299</v>
      </c>
      <c r="BI27" s="43">
        <f>(Table1[[#This Row],[CV- obtained2]]-1385)/1385</f>
        <v>-0.13399277978339344</v>
      </c>
      <c r="BJ27" s="9">
        <v>531.25</v>
      </c>
      <c r="BK27" s="9">
        <v>1800</v>
      </c>
      <c r="BL27" s="43">
        <f>Table1[[#This Row],[Cert.- obtained21]]/Table1[[#This Row],[Total score (obtained)24]]</f>
        <v>0.16267021045314944</v>
      </c>
      <c r="BM27" s="43">
        <f>Table1[[#This Row],[Cert.- obtained21]]/Table1[[#This Row],[Cert.-max. marks22]]</f>
        <v>0.2951388888888889</v>
      </c>
      <c r="BN27" s="43">
        <f>(Table1[[#This Row],[Cert.- obtained21]]-507)/507</f>
        <v>4.7830374753451678E-2</v>
      </c>
      <c r="BO27" s="43">
        <f>(Table1[[#This Row],[Cert.- obtained21]]-750)/750</f>
        <v>-0.29166666666666669</v>
      </c>
      <c r="BP27" s="43">
        <f>(Table1[[#This Row],[Cert.- obtained21]]-767)/767</f>
        <v>-0.30736636245110821</v>
      </c>
      <c r="BQ27" s="9">
        <v>3265.81</v>
      </c>
      <c r="BR27" s="9">
        <v>6000</v>
      </c>
      <c r="BS27" s="22">
        <f>Table1[[#This Row],[Total score (obtained)24]]/Table1[[#This Row],[Total score (max)25]]</f>
        <v>0.54430166666666668</v>
      </c>
      <c r="BT27" s="22">
        <f>(Table1[[#This Row],[Total score (obtained)24]]-3155)/3155</f>
        <v>3.512202852614895E-2</v>
      </c>
      <c r="BU27" s="22">
        <f>(Table1[[#This Row],[Total score (obtained)24]]-3897)/3897</f>
        <v>-0.16196818065178345</v>
      </c>
      <c r="BV27" s="22">
        <f>(Table1[[#This Row],[Total score (obtained)24]]-4006)/4006</f>
        <v>-0.18477034448327509</v>
      </c>
      <c r="BW27" s="9">
        <f t="shared" si="2"/>
        <v>2066.38</v>
      </c>
      <c r="BX27" s="9">
        <v>4200</v>
      </c>
      <c r="BY27" s="22">
        <f t="shared" si="6"/>
        <v>0.4919952380952381</v>
      </c>
      <c r="BZ27" s="26">
        <v>16</v>
      </c>
    </row>
    <row r="28" spans="1:78">
      <c r="A28" s="24">
        <f t="shared" si="7"/>
        <v>27</v>
      </c>
      <c r="B28" s="1" t="s">
        <v>28</v>
      </c>
      <c r="C28" s="1" t="s">
        <v>27</v>
      </c>
      <c r="D28" s="1">
        <v>7</v>
      </c>
      <c r="E28" s="2">
        <v>3</v>
      </c>
      <c r="F28" s="1">
        <v>7</v>
      </c>
      <c r="G28" s="2">
        <v>4</v>
      </c>
      <c r="H28" s="2">
        <v>3</v>
      </c>
      <c r="I28" s="1">
        <v>7</v>
      </c>
      <c r="J28" s="12">
        <v>834.01</v>
      </c>
      <c r="K28" s="9">
        <v>1500</v>
      </c>
      <c r="L28" s="51">
        <f>Table1[[#This Row],[SLP- obtained]]/Table1[[#This Row],[SLP-max. marks]]</f>
        <v>0.55600666666666665</v>
      </c>
      <c r="M28" s="12">
        <v>620</v>
      </c>
      <c r="N28" s="9">
        <v>1500</v>
      </c>
      <c r="O28" s="51">
        <f>Table1[[#This Row],[Cert.- obtained]]/Table1[[#This Row],[Cert.-max. marks]]</f>
        <v>0.41333333333333333</v>
      </c>
      <c r="P28" s="12">
        <v>1134.1099999999999</v>
      </c>
      <c r="Q28" s="9">
        <v>1500</v>
      </c>
      <c r="R28" s="10">
        <f t="shared" si="0"/>
        <v>75.61</v>
      </c>
      <c r="S28" s="12">
        <v>1183.28</v>
      </c>
      <c r="T28" s="9">
        <v>1500</v>
      </c>
      <c r="U28" s="51">
        <f>Table1[[#This Row],[CP- obtained]]/Table1[[#This Row],[CP-max. marks]]</f>
        <v>0.7888533333333333</v>
      </c>
      <c r="V28" s="13">
        <v>3771.4</v>
      </c>
      <c r="W28" s="9">
        <v>6000</v>
      </c>
      <c r="X28" s="35">
        <f>Table1[[#This Row],[Total score (obtained)]]/Table1[[#This Row],[Total score (max)]]</f>
        <v>0.62856666666666672</v>
      </c>
      <c r="Y28">
        <f t="shared" si="3"/>
        <v>1454.01</v>
      </c>
      <c r="Z28">
        <v>3000</v>
      </c>
      <c r="AA28" s="21">
        <f t="shared" si="4"/>
        <v>0.48466999999999999</v>
      </c>
      <c r="AB28" s="9">
        <v>4</v>
      </c>
      <c r="AC28" s="15">
        <v>1727.55</v>
      </c>
      <c r="AD28" s="9">
        <v>2400</v>
      </c>
      <c r="AE28" s="43">
        <f>Table1[[#This Row],[SLP- obtained2]]/Table1[[#This Row],[Total score (obtained)2]]</f>
        <v>0.45913973922149165</v>
      </c>
      <c r="AF28" s="43">
        <f>Table1[[#This Row],[SLP- obtained2]]/Table1[[#This Row],[SLP-max. marks2]]</f>
        <v>0.71981249999999997</v>
      </c>
      <c r="AG28" s="17">
        <v>1295.03</v>
      </c>
      <c r="AH28" s="11">
        <v>1800</v>
      </c>
      <c r="AI28" s="43">
        <f>Table1[[#This Row],[CV- obtained]]/Table1[[#This Row],[Total score (obtained)2]]</f>
        <v>0.34418670167810383</v>
      </c>
      <c r="AJ28" s="43">
        <f>Table1[[#This Row],[CV- obtained]]/Table1[[#This Row],[CV-max. marks]]</f>
        <v>0.71946111111111111</v>
      </c>
      <c r="AK28" s="17">
        <v>740</v>
      </c>
      <c r="AL28" s="9">
        <v>1800</v>
      </c>
      <c r="AM28" s="43">
        <f>Table1[[#This Row],[Cert.- obtained2]]/Table1[[#This Row],[Total score (obtained)2]]</f>
        <v>0.19667355910040452</v>
      </c>
      <c r="AN28" s="43">
        <f>Table1[[#This Row],[Cert.- obtained2]]/Table1[[#This Row],[Cert.-max. marks2]]</f>
        <v>0.41111111111111109</v>
      </c>
      <c r="AO28" s="18">
        <v>3762.58</v>
      </c>
      <c r="AP28" s="9">
        <v>6000</v>
      </c>
      <c r="AQ28" s="22">
        <f>Table1[[#This Row],[Total score (obtained)2]]/Table1[[#This Row],[Total score (max)2]]</f>
        <v>0.62709666666666664</v>
      </c>
      <c r="AR28" s="9">
        <f t="shared" si="1"/>
        <v>2467.5500000000002</v>
      </c>
      <c r="AS28" s="9">
        <v>4200</v>
      </c>
      <c r="AT28" s="22">
        <f t="shared" si="5"/>
        <v>0.58751190476190485</v>
      </c>
      <c r="AU28" s="9">
        <v>3</v>
      </c>
      <c r="AV28" s="9">
        <v>1727.55</v>
      </c>
      <c r="AW28" s="9">
        <v>2400</v>
      </c>
      <c r="AX28" s="43">
        <f>Table1[[#This Row],[SLP- obtained3]]/Table1[[#This Row],[Total score (obtained)24]]</f>
        <v>0.45913973922149165</v>
      </c>
      <c r="AY28" s="43">
        <f>Table1[[#This Row],[SLP- obtained3]]/Table1[[#This Row],[SLP-max. marks3]]</f>
        <v>0.71981249999999997</v>
      </c>
      <c r="AZ28" s="43">
        <f>(Table1[[#This Row],[SLP- obtained3]]-1503)/1503</f>
        <v>0.1494011976047904</v>
      </c>
      <c r="BA28" s="43">
        <f>(Table1[[#This Row],[SLP- obtained3]]-1810)/1810</f>
        <v>-4.5552486187845326E-2</v>
      </c>
      <c r="BB28" s="43">
        <f>(Table1[[#This Row],[SLP- obtained3]]-1877)/1877</f>
        <v>-7.9621736814065022E-2</v>
      </c>
      <c r="BC28" s="9">
        <v>1295.03</v>
      </c>
      <c r="BD28" s="9">
        <v>1800</v>
      </c>
      <c r="BE28" s="43">
        <f>Table1[[#This Row],[CV- obtained2]]/Table1[[#This Row],[Total score (obtained)24]]</f>
        <v>0.34418670167810383</v>
      </c>
      <c r="BF28" s="43">
        <f>Table1[[#This Row],[CV- obtained2]]/Table1[[#This Row],[CV-max. marks2]]</f>
        <v>0.71946111111111111</v>
      </c>
      <c r="BG28" s="43">
        <f>(Table1[[#This Row],[CV- obtained2]]-1144.5)/1144.5</f>
        <v>0.13152468326780251</v>
      </c>
      <c r="BH28" s="43">
        <f>(Table1[[#This Row],[CV- obtained2]]-1347)/1347</f>
        <v>-3.8582034149962897E-2</v>
      </c>
      <c r="BI28" s="43">
        <f>(Table1[[#This Row],[CV- obtained2]]-1385)/1385</f>
        <v>-6.4960288808664279E-2</v>
      </c>
      <c r="BJ28" s="9">
        <v>740</v>
      </c>
      <c r="BK28" s="9">
        <v>1800</v>
      </c>
      <c r="BL28" s="43">
        <f>Table1[[#This Row],[Cert.- obtained21]]/Table1[[#This Row],[Total score (obtained)24]]</f>
        <v>0.19667355910040452</v>
      </c>
      <c r="BM28" s="43">
        <f>Table1[[#This Row],[Cert.- obtained21]]/Table1[[#This Row],[Cert.-max. marks22]]</f>
        <v>0.41111111111111109</v>
      </c>
      <c r="BN28" s="43">
        <f>(Table1[[#This Row],[Cert.- obtained21]]-507)/507</f>
        <v>0.45956607495069035</v>
      </c>
      <c r="BO28" s="43">
        <f>(Table1[[#This Row],[Cert.- obtained21]]-750)/750</f>
        <v>-1.3333333333333334E-2</v>
      </c>
      <c r="BP28" s="43">
        <f>(Table1[[#This Row],[Cert.- obtained21]]-767)/767</f>
        <v>-3.5202086049543675E-2</v>
      </c>
      <c r="BQ28" s="9">
        <v>3762.58</v>
      </c>
      <c r="BR28" s="9">
        <v>6000</v>
      </c>
      <c r="BS28" s="22">
        <f>Table1[[#This Row],[Total score (obtained)24]]/Table1[[#This Row],[Total score (max)25]]</f>
        <v>0.62709666666666664</v>
      </c>
      <c r="BT28" s="22">
        <f>(Table1[[#This Row],[Total score (obtained)24]]-3155)/3155</f>
        <v>0.1925768621236133</v>
      </c>
      <c r="BU28" s="22">
        <f>(Table1[[#This Row],[Total score (obtained)24]]-3897)/3897</f>
        <v>-3.4493199897356962E-2</v>
      </c>
      <c r="BV28" s="22">
        <f>(Table1[[#This Row],[Total score (obtained)24]]-4006)/4006</f>
        <v>-6.076385421867201E-2</v>
      </c>
      <c r="BW28" s="9">
        <f t="shared" si="2"/>
        <v>2467.5500000000002</v>
      </c>
      <c r="BX28" s="9">
        <v>4200</v>
      </c>
      <c r="BY28" s="22">
        <f t="shared" si="6"/>
        <v>0.58751190476190485</v>
      </c>
      <c r="BZ28" s="26">
        <v>3</v>
      </c>
    </row>
    <row r="29" spans="1:78">
      <c r="A29" s="24">
        <f t="shared" si="7"/>
        <v>28</v>
      </c>
      <c r="B29" s="1" t="s">
        <v>29</v>
      </c>
      <c r="C29" s="1" t="s">
        <v>27</v>
      </c>
      <c r="D29" s="1">
        <v>13</v>
      </c>
      <c r="E29" s="2">
        <v>20</v>
      </c>
      <c r="F29" s="1">
        <v>13</v>
      </c>
      <c r="G29" s="2">
        <v>12</v>
      </c>
      <c r="H29" s="2">
        <v>17</v>
      </c>
      <c r="I29" s="1">
        <v>13</v>
      </c>
      <c r="J29" s="12">
        <v>766.54</v>
      </c>
      <c r="K29" s="9">
        <v>1500</v>
      </c>
      <c r="L29" s="51">
        <f>Table1[[#This Row],[SLP- obtained]]/Table1[[#This Row],[SLP-max. marks]]</f>
        <v>0.51102666666666663</v>
      </c>
      <c r="M29" s="12">
        <v>405.88</v>
      </c>
      <c r="N29" s="9">
        <v>1500</v>
      </c>
      <c r="O29" s="51">
        <f>Table1[[#This Row],[Cert.- obtained]]/Table1[[#This Row],[Cert.-max. marks]]</f>
        <v>0.27058666666666664</v>
      </c>
      <c r="P29" s="13">
        <v>1102.8900000000001</v>
      </c>
      <c r="Q29" s="9">
        <v>1500</v>
      </c>
      <c r="R29" s="10">
        <f t="shared" si="0"/>
        <v>73.53</v>
      </c>
      <c r="S29" s="13">
        <v>1194.21</v>
      </c>
      <c r="T29" s="9">
        <v>1500</v>
      </c>
      <c r="U29" s="51">
        <f>Table1[[#This Row],[CP- obtained]]/Table1[[#This Row],[CP-max. marks]]</f>
        <v>0.79614000000000007</v>
      </c>
      <c r="V29" s="13">
        <v>3469.53</v>
      </c>
      <c r="W29" s="9">
        <v>6000</v>
      </c>
      <c r="X29" s="35">
        <f>Table1[[#This Row],[Total score (obtained)]]/Table1[[#This Row],[Total score (max)]]</f>
        <v>0.57825500000000007</v>
      </c>
      <c r="Y29">
        <f t="shared" si="3"/>
        <v>1172.42</v>
      </c>
      <c r="Z29">
        <v>3000</v>
      </c>
      <c r="AA29" s="21">
        <f t="shared" si="4"/>
        <v>0.39080666666666669</v>
      </c>
      <c r="AB29" s="9">
        <v>12</v>
      </c>
      <c r="AC29" s="9">
        <v>1478.06</v>
      </c>
      <c r="AD29" s="9">
        <v>2400</v>
      </c>
      <c r="AE29" s="43">
        <f>Table1[[#This Row],[SLP- obtained2]]/Table1[[#This Row],[Total score (obtained)2]]</f>
        <v>0.46682753349462131</v>
      </c>
      <c r="AF29" s="43">
        <f>Table1[[#This Row],[SLP- obtained2]]/Table1[[#This Row],[SLP-max. marks2]]</f>
        <v>0.61585833333333329</v>
      </c>
      <c r="AG29" s="11">
        <v>1156.56</v>
      </c>
      <c r="AH29" s="11">
        <v>1800</v>
      </c>
      <c r="AI29" s="43">
        <f>Table1[[#This Row],[CV- obtained]]/Table1[[#This Row],[Total score (obtained)2]]</f>
        <v>0.36528561231515583</v>
      </c>
      <c r="AJ29" s="43">
        <f>Table1[[#This Row],[CV- obtained]]/Table1[[#This Row],[CV-max. marks]]</f>
        <v>0.64253333333333329</v>
      </c>
      <c r="AK29" s="11">
        <v>531.57000000000005</v>
      </c>
      <c r="AL29" s="9">
        <v>1800</v>
      </c>
      <c r="AM29" s="43">
        <f>Table1[[#This Row],[Cert.- obtained2]]/Table1[[#This Row],[Total score (obtained)2]]</f>
        <v>0.16789001257035294</v>
      </c>
      <c r="AN29" s="43">
        <f>Table1[[#This Row],[Cert.- obtained2]]/Table1[[#This Row],[Cert.-max. marks2]]</f>
        <v>0.29531666666666667</v>
      </c>
      <c r="AO29" s="11">
        <v>3166.18</v>
      </c>
      <c r="AP29" s="9">
        <v>6000</v>
      </c>
      <c r="AQ29" s="22">
        <f>Table1[[#This Row],[Total score (obtained)2]]/Table1[[#This Row],[Total score (max)2]]</f>
        <v>0.52769666666666659</v>
      </c>
      <c r="AR29" s="9">
        <f t="shared" si="1"/>
        <v>2009.63</v>
      </c>
      <c r="AS29" s="9">
        <v>4200</v>
      </c>
      <c r="AT29" s="22">
        <f t="shared" si="5"/>
        <v>0.47848333333333337</v>
      </c>
      <c r="AU29" s="9">
        <v>17</v>
      </c>
      <c r="AV29" s="9">
        <v>1478.06</v>
      </c>
      <c r="AW29" s="9">
        <v>2400</v>
      </c>
      <c r="AX29" s="43">
        <f>Table1[[#This Row],[SLP- obtained3]]/Table1[[#This Row],[Total score (obtained)24]]</f>
        <v>0.46682753349462131</v>
      </c>
      <c r="AY29" s="43">
        <f>Table1[[#This Row],[SLP- obtained3]]/Table1[[#This Row],[SLP-max. marks3]]</f>
        <v>0.61585833333333329</v>
      </c>
      <c r="AZ29" s="43">
        <f>(Table1[[#This Row],[SLP- obtained3]]-1503)/1503</f>
        <v>-1.6593479707252199E-2</v>
      </c>
      <c r="BA29" s="43">
        <f>(Table1[[#This Row],[SLP- obtained3]]-1810)/1810</f>
        <v>-0.18339226519337021</v>
      </c>
      <c r="BB29" s="43">
        <f>(Table1[[#This Row],[SLP- obtained3]]-1877)/1877</f>
        <v>-0.21254128929142252</v>
      </c>
      <c r="BC29" s="9">
        <v>1156.56</v>
      </c>
      <c r="BD29" s="9">
        <v>1800</v>
      </c>
      <c r="BE29" s="43">
        <f>Table1[[#This Row],[CV- obtained2]]/Table1[[#This Row],[Total score (obtained)24]]</f>
        <v>0.36528561231515583</v>
      </c>
      <c r="BF29" s="43">
        <f>Table1[[#This Row],[CV- obtained2]]/Table1[[#This Row],[CV-max. marks2]]</f>
        <v>0.64253333333333329</v>
      </c>
      <c r="BG29" s="43">
        <f>(Table1[[#This Row],[CV- obtained2]]-1144.5)/1144.5</f>
        <v>1.0537352555701133E-2</v>
      </c>
      <c r="BH29" s="43">
        <f>(Table1[[#This Row],[CV- obtained2]]-1347)/1347</f>
        <v>-0.14138084632516709</v>
      </c>
      <c r="BI29" s="43">
        <f>(Table1[[#This Row],[CV- obtained2]]-1385)/1385</f>
        <v>-0.1649386281588448</v>
      </c>
      <c r="BJ29" s="9">
        <v>531.57000000000005</v>
      </c>
      <c r="BK29" s="9">
        <v>1800</v>
      </c>
      <c r="BL29" s="43">
        <f>Table1[[#This Row],[Cert.- obtained21]]/Table1[[#This Row],[Total score (obtained)24]]</f>
        <v>0.16789001257035294</v>
      </c>
      <c r="BM29" s="43">
        <f>Table1[[#This Row],[Cert.- obtained21]]/Table1[[#This Row],[Cert.-max. marks22]]</f>
        <v>0.29531666666666667</v>
      </c>
      <c r="BN29" s="43">
        <f>(Table1[[#This Row],[Cert.- obtained21]]-507)/507</f>
        <v>4.8461538461538563E-2</v>
      </c>
      <c r="BO29" s="43">
        <f>(Table1[[#This Row],[Cert.- obtained21]]-750)/750</f>
        <v>-0.29123999999999994</v>
      </c>
      <c r="BP29" s="43">
        <f>(Table1[[#This Row],[Cert.- obtained21]]-767)/767</f>
        <v>-0.30694915254237282</v>
      </c>
      <c r="BQ29" s="9">
        <v>3166.18</v>
      </c>
      <c r="BR29" s="9">
        <v>6000</v>
      </c>
      <c r="BS29" s="22">
        <f>Table1[[#This Row],[Total score (obtained)24]]/Table1[[#This Row],[Total score (max)25]]</f>
        <v>0.52769666666666659</v>
      </c>
      <c r="BT29" s="22">
        <f>(Table1[[#This Row],[Total score (obtained)24]]-3155)/3155</f>
        <v>3.5435816164817229E-3</v>
      </c>
      <c r="BU29" s="22">
        <f>(Table1[[#This Row],[Total score (obtained)24]]-3897)/3897</f>
        <v>-0.18753400051321534</v>
      </c>
      <c r="BV29" s="22">
        <f>(Table1[[#This Row],[Total score (obtained)24]]-4006)/4006</f>
        <v>-0.20964053919121323</v>
      </c>
      <c r="BW29" s="9">
        <f t="shared" si="2"/>
        <v>2009.63</v>
      </c>
      <c r="BX29" s="9">
        <v>4200</v>
      </c>
      <c r="BY29" s="22">
        <f t="shared" si="6"/>
        <v>0.47848333333333337</v>
      </c>
      <c r="BZ29" s="26">
        <v>17</v>
      </c>
    </row>
    <row r="30" spans="1:78">
      <c r="A30" s="24">
        <f t="shared" si="7"/>
        <v>29</v>
      </c>
      <c r="B30" s="1" t="s">
        <v>30</v>
      </c>
      <c r="C30" s="1" t="s">
        <v>27</v>
      </c>
      <c r="D30" s="1">
        <v>14</v>
      </c>
      <c r="E30" s="2">
        <v>25</v>
      </c>
      <c r="F30" s="1">
        <v>14</v>
      </c>
      <c r="G30" s="2">
        <v>26</v>
      </c>
      <c r="H30" s="2">
        <v>25</v>
      </c>
      <c r="I30" s="1">
        <v>14</v>
      </c>
      <c r="J30" s="12">
        <v>627.20000000000005</v>
      </c>
      <c r="K30" s="9">
        <v>1500</v>
      </c>
      <c r="L30" s="51">
        <f>Table1[[#This Row],[SLP- obtained]]/Table1[[#This Row],[SLP-max. marks]]</f>
        <v>0.41813333333333336</v>
      </c>
      <c r="M30" s="12">
        <v>300</v>
      </c>
      <c r="N30" s="9">
        <v>1500</v>
      </c>
      <c r="O30" s="51">
        <f>Table1[[#This Row],[Cert.- obtained]]/Table1[[#This Row],[Cert.-max. marks]]</f>
        <v>0.2</v>
      </c>
      <c r="P30" s="12">
        <v>1302.49</v>
      </c>
      <c r="Q30" s="9">
        <v>1500</v>
      </c>
      <c r="R30" s="10">
        <f t="shared" si="0"/>
        <v>86.83</v>
      </c>
      <c r="S30" s="12">
        <v>1167.1099999999999</v>
      </c>
      <c r="T30" s="9">
        <v>1500</v>
      </c>
      <c r="U30" s="51">
        <f>Table1[[#This Row],[CP- obtained]]/Table1[[#This Row],[CP-max. marks]]</f>
        <v>0.77807333333333328</v>
      </c>
      <c r="V30" s="13">
        <v>3396.79</v>
      </c>
      <c r="W30" s="9">
        <v>6000</v>
      </c>
      <c r="X30" s="35">
        <f>Table1[[#This Row],[Total score (obtained)]]/Table1[[#This Row],[Total score (max)]]</f>
        <v>0.5661316666666667</v>
      </c>
      <c r="Y30">
        <f t="shared" si="3"/>
        <v>927.2</v>
      </c>
      <c r="Z30">
        <v>3000</v>
      </c>
      <c r="AA30" s="21">
        <f t="shared" si="4"/>
        <v>0.30906666666666666</v>
      </c>
      <c r="AB30" s="9">
        <v>26</v>
      </c>
      <c r="AC30" s="15">
        <v>1457.43</v>
      </c>
      <c r="AD30" s="9">
        <v>2400</v>
      </c>
      <c r="AE30" s="43">
        <f>Table1[[#This Row],[SLP- obtained2]]/Table1[[#This Row],[Total score (obtained)2]]</f>
        <v>0.5017454350161118</v>
      </c>
      <c r="AF30" s="43">
        <f>Table1[[#This Row],[SLP- obtained2]]/Table1[[#This Row],[SLP-max. marks2]]</f>
        <v>0.60726250000000004</v>
      </c>
      <c r="AG30" s="17">
        <v>1087.29</v>
      </c>
      <c r="AH30" s="11">
        <v>1800</v>
      </c>
      <c r="AI30" s="43">
        <f>Table1[[#This Row],[CV- obtained]]/Table1[[#This Row],[Total score (obtained)2]]</f>
        <v>0.37431835082211024</v>
      </c>
      <c r="AJ30" s="43">
        <f>Table1[[#This Row],[CV- obtained]]/Table1[[#This Row],[CV-max. marks]]</f>
        <v>0.60404999999999998</v>
      </c>
      <c r="AK30" s="17">
        <v>360</v>
      </c>
      <c r="AL30" s="9">
        <v>1800</v>
      </c>
      <c r="AM30" s="43">
        <f>Table1[[#This Row],[Cert.- obtained2]]/Table1[[#This Row],[Total score (obtained)2]]</f>
        <v>0.12393621416177808</v>
      </c>
      <c r="AN30" s="43">
        <f>Table1[[#This Row],[Cert.- obtained2]]/Table1[[#This Row],[Cert.-max. marks2]]</f>
        <v>0.2</v>
      </c>
      <c r="AO30" s="18">
        <v>2904.72</v>
      </c>
      <c r="AP30" s="9">
        <v>6000</v>
      </c>
      <c r="AQ30" s="22">
        <f>Table1[[#This Row],[Total score (obtained)2]]/Table1[[#This Row],[Total score (max)2]]</f>
        <v>0.48411999999999994</v>
      </c>
      <c r="AR30" s="9">
        <f t="shared" si="1"/>
        <v>1817.43</v>
      </c>
      <c r="AS30" s="9">
        <v>4200</v>
      </c>
      <c r="AT30" s="22">
        <f t="shared" si="5"/>
        <v>0.43272142857142859</v>
      </c>
      <c r="AU30" s="9">
        <v>25</v>
      </c>
      <c r="AV30" s="9">
        <v>1457.43</v>
      </c>
      <c r="AW30" s="9">
        <v>2400</v>
      </c>
      <c r="AX30" s="43">
        <f>Table1[[#This Row],[SLP- obtained3]]/Table1[[#This Row],[Total score (obtained)24]]</f>
        <v>0.5017454350161118</v>
      </c>
      <c r="AY30" s="43">
        <f>Table1[[#This Row],[SLP- obtained3]]/Table1[[#This Row],[SLP-max. marks3]]</f>
        <v>0.60726250000000004</v>
      </c>
      <c r="AZ30" s="43">
        <f>(Table1[[#This Row],[SLP- obtained3]]-1503)/1503</f>
        <v>-3.0319361277445066E-2</v>
      </c>
      <c r="BA30" s="43">
        <f>(Table1[[#This Row],[SLP- obtained3]]-1810)/1810</f>
        <v>-0.19479005524861875</v>
      </c>
      <c r="BB30" s="43">
        <f>(Table1[[#This Row],[SLP- obtained3]]-1877)/1877</f>
        <v>-0.22353223228556204</v>
      </c>
      <c r="BC30" s="9">
        <v>1087.29</v>
      </c>
      <c r="BD30" s="9">
        <v>1800</v>
      </c>
      <c r="BE30" s="43">
        <f>Table1[[#This Row],[CV- obtained2]]/Table1[[#This Row],[Total score (obtained)24]]</f>
        <v>0.37431835082211024</v>
      </c>
      <c r="BF30" s="43">
        <f>Table1[[#This Row],[CV- obtained2]]/Table1[[#This Row],[CV-max. marks2]]</f>
        <v>0.60404999999999998</v>
      </c>
      <c r="BG30" s="43">
        <f>(Table1[[#This Row],[CV- obtained2]]-1144.5)/1144.5</f>
        <v>-4.9986893840104879E-2</v>
      </c>
      <c r="BH30" s="43">
        <f>(Table1[[#This Row],[CV- obtained2]]-1347)/1347</f>
        <v>-0.19280623608017819</v>
      </c>
      <c r="BI30" s="43">
        <f>(Table1[[#This Row],[CV- obtained2]]-1385)/1385</f>
        <v>-0.21495306859205779</v>
      </c>
      <c r="BJ30" s="9">
        <v>360</v>
      </c>
      <c r="BK30" s="9">
        <v>1800</v>
      </c>
      <c r="BL30" s="43">
        <f>Table1[[#This Row],[Cert.- obtained21]]/Table1[[#This Row],[Total score (obtained)24]]</f>
        <v>0.12393621416177808</v>
      </c>
      <c r="BM30" s="43">
        <f>Table1[[#This Row],[Cert.- obtained21]]/Table1[[#This Row],[Cert.-max. marks22]]</f>
        <v>0.2</v>
      </c>
      <c r="BN30" s="43">
        <f>(Table1[[#This Row],[Cert.- obtained21]]-507)/507</f>
        <v>-0.28994082840236685</v>
      </c>
      <c r="BO30" s="43">
        <f>(Table1[[#This Row],[Cert.- obtained21]]-750)/750</f>
        <v>-0.52</v>
      </c>
      <c r="BP30" s="43">
        <f>(Table1[[#This Row],[Cert.- obtained21]]-767)/767</f>
        <v>-0.53063885267275102</v>
      </c>
      <c r="BQ30" s="9">
        <v>2904.72</v>
      </c>
      <c r="BR30" s="9">
        <v>6000</v>
      </c>
      <c r="BS30" s="22">
        <f>Table1[[#This Row],[Total score (obtained)24]]/Table1[[#This Row],[Total score (max)25]]</f>
        <v>0.48411999999999994</v>
      </c>
      <c r="BT30" s="22">
        <f>(Table1[[#This Row],[Total score (obtained)24]]-3155)/3155</f>
        <v>-7.9328050713153783E-2</v>
      </c>
      <c r="BU30" s="22">
        <f>(Table1[[#This Row],[Total score (obtained)24]]-3897)/3897</f>
        <v>-0.25462663587374906</v>
      </c>
      <c r="BV30" s="22">
        <f>(Table1[[#This Row],[Total score (obtained)24]]-4006)/4006</f>
        <v>-0.27490763854218675</v>
      </c>
      <c r="BW30" s="9">
        <f t="shared" si="2"/>
        <v>1817.43</v>
      </c>
      <c r="BX30" s="9">
        <v>4200</v>
      </c>
      <c r="BY30" s="22">
        <f t="shared" si="6"/>
        <v>0.43272142857142859</v>
      </c>
      <c r="BZ30" s="26">
        <v>25</v>
      </c>
    </row>
    <row r="31" spans="1:78">
      <c r="A31" s="24">
        <f t="shared" si="7"/>
        <v>30</v>
      </c>
      <c r="B31" s="1" t="s">
        <v>27</v>
      </c>
      <c r="C31" s="1" t="s">
        <v>27</v>
      </c>
      <c r="D31" s="1">
        <v>16</v>
      </c>
      <c r="E31" s="2">
        <v>13</v>
      </c>
      <c r="F31" s="1">
        <v>16</v>
      </c>
      <c r="G31" s="2">
        <v>17</v>
      </c>
      <c r="H31" s="2">
        <v>11</v>
      </c>
      <c r="I31" s="1">
        <v>16</v>
      </c>
      <c r="J31" s="12">
        <v>706.79</v>
      </c>
      <c r="K31" s="9">
        <v>1500</v>
      </c>
      <c r="L31" s="51">
        <f>Table1[[#This Row],[SLP- obtained]]/Table1[[#This Row],[SLP-max. marks]]</f>
        <v>0.4711933333333333</v>
      </c>
      <c r="M31" s="12">
        <v>411.76</v>
      </c>
      <c r="N31" s="9">
        <v>1500</v>
      </c>
      <c r="O31" s="51">
        <f>Table1[[#This Row],[Cert.- obtained]]/Table1[[#This Row],[Cert.-max. marks]]</f>
        <v>0.27450666666666668</v>
      </c>
      <c r="P31" s="13">
        <v>1093.45</v>
      </c>
      <c r="Q31" s="9">
        <v>1500</v>
      </c>
      <c r="R31" s="10">
        <f t="shared" si="0"/>
        <v>72.900000000000006</v>
      </c>
      <c r="S31" s="13">
        <v>1100.21</v>
      </c>
      <c r="T31" s="9">
        <v>1500</v>
      </c>
      <c r="U31" s="51">
        <f>Table1[[#This Row],[CP- obtained]]/Table1[[#This Row],[CP-max. marks]]</f>
        <v>0.73347333333333331</v>
      </c>
      <c r="V31" s="13">
        <v>3312.21</v>
      </c>
      <c r="W31" s="9">
        <v>6000</v>
      </c>
      <c r="X31" s="35">
        <f>Table1[[#This Row],[Total score (obtained)]]/Table1[[#This Row],[Total score (max)]]</f>
        <v>0.55203500000000005</v>
      </c>
      <c r="Y31">
        <f t="shared" si="3"/>
        <v>1118.55</v>
      </c>
      <c r="Z31">
        <v>3000</v>
      </c>
      <c r="AA31" s="21">
        <f t="shared" si="4"/>
        <v>0.37284999999999996</v>
      </c>
      <c r="AB31" s="9">
        <v>17</v>
      </c>
      <c r="AC31" s="15">
        <v>1623.13</v>
      </c>
      <c r="AD31" s="9">
        <v>2400</v>
      </c>
      <c r="AE31" s="43">
        <f>Table1[[#This Row],[SLP- obtained2]]/Table1[[#This Row],[Total score (obtained)2]]</f>
        <v>0.49096788244333001</v>
      </c>
      <c r="AF31" s="43">
        <f>Table1[[#This Row],[SLP- obtained2]]/Table1[[#This Row],[SLP-max. marks2]]</f>
        <v>0.67630416666666671</v>
      </c>
      <c r="AG31" s="17">
        <v>1135.79</v>
      </c>
      <c r="AH31" s="11">
        <v>1800</v>
      </c>
      <c r="AI31" s="43">
        <f>Table1[[#This Row],[CV- obtained]]/Table1[[#This Row],[Total score (obtained)2]]</f>
        <v>0.34355622236069183</v>
      </c>
      <c r="AJ31" s="43">
        <f>Table1[[#This Row],[CV- obtained]]/Table1[[#This Row],[CV-max. marks]]</f>
        <v>0.63099444444444441</v>
      </c>
      <c r="AK31" s="17">
        <v>547.04999999999995</v>
      </c>
      <c r="AL31" s="9">
        <v>1800</v>
      </c>
      <c r="AM31" s="43">
        <f>Table1[[#This Row],[Cert.- obtained2]]/Table1[[#This Row],[Total score (obtained)2]]</f>
        <v>0.16547287037429143</v>
      </c>
      <c r="AN31" s="43">
        <f>Table1[[#This Row],[Cert.- obtained2]]/Table1[[#This Row],[Cert.-max. marks2]]</f>
        <v>0.30391666666666667</v>
      </c>
      <c r="AO31" s="18">
        <v>3305.98</v>
      </c>
      <c r="AP31" s="9">
        <v>6000</v>
      </c>
      <c r="AQ31" s="22">
        <f>Table1[[#This Row],[Total score (obtained)2]]/Table1[[#This Row],[Total score (max)2]]</f>
        <v>0.55099666666666669</v>
      </c>
      <c r="AR31" s="9">
        <f t="shared" si="1"/>
        <v>2170.1800000000003</v>
      </c>
      <c r="AS31" s="9">
        <v>4200</v>
      </c>
      <c r="AT31" s="22">
        <f t="shared" si="5"/>
        <v>0.51670952380952384</v>
      </c>
      <c r="AU31" s="9">
        <v>11</v>
      </c>
      <c r="AV31" s="9">
        <v>1623.13</v>
      </c>
      <c r="AW31" s="9">
        <v>2400</v>
      </c>
      <c r="AX31" s="43">
        <f>Table1[[#This Row],[SLP- obtained3]]/Table1[[#This Row],[Total score (obtained)24]]</f>
        <v>0.49096788244333001</v>
      </c>
      <c r="AY31" s="43">
        <f>Table1[[#This Row],[SLP- obtained3]]/Table1[[#This Row],[SLP-max. marks3]]</f>
        <v>0.67630416666666671</v>
      </c>
      <c r="AZ31" s="43">
        <f>(Table1[[#This Row],[SLP- obtained3]]-1503)/1503</f>
        <v>7.9926813040585562E-2</v>
      </c>
      <c r="BA31" s="43">
        <f>(Table1[[#This Row],[SLP- obtained3]]-1810)/1810</f>
        <v>-0.10324309392265188</v>
      </c>
      <c r="BB31" s="43">
        <f>(Table1[[#This Row],[SLP- obtained3]]-1877)/1877</f>
        <v>-0.13525306339904097</v>
      </c>
      <c r="BC31" s="9">
        <v>1135.79</v>
      </c>
      <c r="BD31" s="9">
        <v>1800</v>
      </c>
      <c r="BE31" s="43">
        <f>Table1[[#This Row],[CV- obtained2]]/Table1[[#This Row],[Total score (obtained)24]]</f>
        <v>0.34355622236069183</v>
      </c>
      <c r="BF31" s="43">
        <f>Table1[[#This Row],[CV- obtained2]]/Table1[[#This Row],[CV-max. marks2]]</f>
        <v>0.63099444444444441</v>
      </c>
      <c r="BG31" s="43">
        <f>(Table1[[#This Row],[CV- obtained2]]-1144.5)/1144.5</f>
        <v>-7.6103101791175501E-3</v>
      </c>
      <c r="BH31" s="43">
        <f>(Table1[[#This Row],[CV- obtained2]]-1347)/1347</f>
        <v>-0.15680029695619899</v>
      </c>
      <c r="BI31" s="43">
        <f>(Table1[[#This Row],[CV- obtained2]]-1385)/1385</f>
        <v>-0.17993501805054155</v>
      </c>
      <c r="BJ31" s="9">
        <v>547.04999999999995</v>
      </c>
      <c r="BK31" s="9">
        <v>1800</v>
      </c>
      <c r="BL31" s="43">
        <f>Table1[[#This Row],[Cert.- obtained21]]/Table1[[#This Row],[Total score (obtained)24]]</f>
        <v>0.16547287037429143</v>
      </c>
      <c r="BM31" s="43">
        <f>Table1[[#This Row],[Cert.- obtained21]]/Table1[[#This Row],[Cert.-max. marks22]]</f>
        <v>0.30391666666666667</v>
      </c>
      <c r="BN31" s="43">
        <f>(Table1[[#This Row],[Cert.- obtained21]]-507)/507</f>
        <v>7.8994082840236596E-2</v>
      </c>
      <c r="BO31" s="43">
        <f>(Table1[[#This Row],[Cert.- obtained21]]-750)/750</f>
        <v>-0.27060000000000006</v>
      </c>
      <c r="BP31" s="43">
        <f>(Table1[[#This Row],[Cert.- obtained21]]-767)/767</f>
        <v>-0.28676662320730123</v>
      </c>
      <c r="BQ31" s="9">
        <v>3305.98</v>
      </c>
      <c r="BR31" s="9">
        <v>6000</v>
      </c>
      <c r="BS31" s="22">
        <f>Table1[[#This Row],[Total score (obtained)24]]/Table1[[#This Row],[Total score (max)25]]</f>
        <v>0.55099666666666669</v>
      </c>
      <c r="BT31" s="22">
        <f>(Table1[[#This Row],[Total score (obtained)24]]-3155)/3155</f>
        <v>4.7854199683042796E-2</v>
      </c>
      <c r="BU31" s="22">
        <f>(Table1[[#This Row],[Total score (obtained)24]]-3897)/3897</f>
        <v>-0.15166025147549397</v>
      </c>
      <c r="BV31" s="22">
        <f>(Table1[[#This Row],[Total score (obtained)24]]-4006)/4006</f>
        <v>-0.17474288567149276</v>
      </c>
      <c r="BW31" s="9">
        <f t="shared" si="2"/>
        <v>2170.1800000000003</v>
      </c>
      <c r="BX31" s="9">
        <v>4200</v>
      </c>
      <c r="BY31" s="22">
        <f t="shared" si="6"/>
        <v>0.51670952380952384</v>
      </c>
      <c r="BZ31" s="26">
        <v>11</v>
      </c>
    </row>
    <row r="32" spans="1:78">
      <c r="A32" s="24">
        <f t="shared" si="7"/>
        <v>31</v>
      </c>
      <c r="B32" s="1" t="s">
        <v>31</v>
      </c>
      <c r="C32" s="1" t="s">
        <v>32</v>
      </c>
      <c r="D32" s="1">
        <v>1</v>
      </c>
      <c r="E32" s="2">
        <v>5</v>
      </c>
      <c r="F32" s="1">
        <v>1</v>
      </c>
      <c r="G32" s="2">
        <v>1</v>
      </c>
      <c r="H32" s="2">
        <v>6</v>
      </c>
      <c r="I32" s="1">
        <v>1</v>
      </c>
      <c r="J32" s="12">
        <v>1113.99</v>
      </c>
      <c r="K32" s="9">
        <v>1500</v>
      </c>
      <c r="L32" s="51">
        <f>Table1[[#This Row],[SLP- obtained]]/Table1[[#This Row],[SLP-max. marks]]</f>
        <v>0.74265999999999999</v>
      </c>
      <c r="M32" s="12">
        <v>770</v>
      </c>
      <c r="N32" s="9">
        <v>1500</v>
      </c>
      <c r="O32" s="51">
        <f>Table1[[#This Row],[Cert.- obtained]]/Table1[[#This Row],[Cert.-max. marks]]</f>
        <v>0.51333333333333331</v>
      </c>
      <c r="P32" s="13">
        <v>1252.55</v>
      </c>
      <c r="Q32" s="9">
        <v>1500</v>
      </c>
      <c r="R32" s="10">
        <f t="shared" si="0"/>
        <v>83.5</v>
      </c>
      <c r="S32" s="13">
        <v>1238.93</v>
      </c>
      <c r="T32" s="9">
        <v>1500</v>
      </c>
      <c r="U32" s="51">
        <f>Table1[[#This Row],[CP- obtained]]/Table1[[#This Row],[CP-max. marks]]</f>
        <v>0.82595333333333343</v>
      </c>
      <c r="V32" s="13">
        <v>4375.47</v>
      </c>
      <c r="W32" s="9">
        <v>6000</v>
      </c>
      <c r="X32" s="35">
        <f>Table1[[#This Row],[Total score (obtained)]]/Table1[[#This Row],[Total score (max)]]</f>
        <v>0.72924500000000003</v>
      </c>
      <c r="Y32">
        <f t="shared" si="3"/>
        <v>1883.99</v>
      </c>
      <c r="Z32">
        <v>3000</v>
      </c>
      <c r="AA32" s="21">
        <f t="shared" si="4"/>
        <v>0.62799666666666665</v>
      </c>
      <c r="AB32" s="9">
        <v>1</v>
      </c>
      <c r="AC32" s="15">
        <v>1753.86</v>
      </c>
      <c r="AD32" s="9">
        <v>2400</v>
      </c>
      <c r="AE32" s="43">
        <f>Table1[[#This Row],[SLP- obtained2]]/Table1[[#This Row],[Total score (obtained)2]]</f>
        <v>0.48554999709311175</v>
      </c>
      <c r="AF32" s="43">
        <f>Table1[[#This Row],[SLP- obtained2]]/Table1[[#This Row],[SLP-max. marks2]]</f>
        <v>0.73077499999999995</v>
      </c>
      <c r="AG32" s="17">
        <v>1298.24</v>
      </c>
      <c r="AH32" s="11">
        <v>1800</v>
      </c>
      <c r="AI32" s="43">
        <f>Table1[[#This Row],[CV- obtained]]/Table1[[#This Row],[Total score (obtained)2]]</f>
        <v>0.3594131961651223</v>
      </c>
      <c r="AJ32" s="43">
        <f>Table1[[#This Row],[CV- obtained]]/Table1[[#This Row],[CV-max. marks]]</f>
        <v>0.72124444444444447</v>
      </c>
      <c r="AK32" s="17">
        <v>560</v>
      </c>
      <c r="AL32" s="9">
        <v>1800</v>
      </c>
      <c r="AM32" s="43">
        <f>Table1[[#This Row],[Cert.- obtained2]]/Table1[[#This Row],[Total score (obtained)2]]</f>
        <v>0.15503403827679665</v>
      </c>
      <c r="AN32" s="43">
        <f>Table1[[#This Row],[Cert.- obtained2]]/Table1[[#This Row],[Cert.-max. marks2]]</f>
        <v>0.31111111111111112</v>
      </c>
      <c r="AO32" s="18">
        <v>3612.11</v>
      </c>
      <c r="AP32" s="9">
        <v>6000</v>
      </c>
      <c r="AQ32" s="22">
        <f>Table1[[#This Row],[Total score (obtained)2]]/Table1[[#This Row],[Total score (max)2]]</f>
        <v>0.60201833333333332</v>
      </c>
      <c r="AR32" s="9">
        <f t="shared" si="1"/>
        <v>2313.8599999999997</v>
      </c>
      <c r="AS32" s="9">
        <v>4200</v>
      </c>
      <c r="AT32" s="22">
        <f t="shared" si="5"/>
        <v>0.55091904761904753</v>
      </c>
      <c r="AU32" s="9">
        <v>6</v>
      </c>
      <c r="AV32" s="9">
        <v>1753.86</v>
      </c>
      <c r="AW32" s="9">
        <v>2400</v>
      </c>
      <c r="AX32" s="43">
        <f>Table1[[#This Row],[SLP- obtained3]]/Table1[[#This Row],[Total score (obtained)24]]</f>
        <v>0.48554999709311175</v>
      </c>
      <c r="AY32" s="43">
        <f>Table1[[#This Row],[SLP- obtained3]]/Table1[[#This Row],[SLP-max. marks3]]</f>
        <v>0.73077499999999995</v>
      </c>
      <c r="AZ32" s="43">
        <f>(Table1[[#This Row],[SLP- obtained3]]-1503)/1503</f>
        <v>0.16690618762475043</v>
      </c>
      <c r="BA32" s="43">
        <f>(Table1[[#This Row],[SLP- obtained3]]-1810)/1810</f>
        <v>-3.1016574585635413E-2</v>
      </c>
      <c r="BB32" s="43">
        <f>(Table1[[#This Row],[SLP- obtained3]]-1877)/1877</f>
        <v>-6.5604688332445441E-2</v>
      </c>
      <c r="BC32" s="9">
        <v>1298.24</v>
      </c>
      <c r="BD32" s="9">
        <v>1800</v>
      </c>
      <c r="BE32" s="43">
        <f>Table1[[#This Row],[CV- obtained2]]/Table1[[#This Row],[Total score (obtained)24]]</f>
        <v>0.3594131961651223</v>
      </c>
      <c r="BF32" s="43">
        <f>Table1[[#This Row],[CV- obtained2]]/Table1[[#This Row],[CV-max. marks2]]</f>
        <v>0.72124444444444447</v>
      </c>
      <c r="BG32" s="43">
        <f>(Table1[[#This Row],[CV- obtained2]]-1144.5)/1144.5</f>
        <v>0.13432940148536479</v>
      </c>
      <c r="BH32" s="43">
        <f>(Table1[[#This Row],[CV- obtained2]]-1347)/1347</f>
        <v>-3.6198960653303629E-2</v>
      </c>
      <c r="BI32" s="43">
        <f>(Table1[[#This Row],[CV- obtained2]]-1385)/1385</f>
        <v>-6.2642599277978328E-2</v>
      </c>
      <c r="BJ32" s="9">
        <v>560</v>
      </c>
      <c r="BK32" s="9">
        <v>1800</v>
      </c>
      <c r="BL32" s="43">
        <f>Table1[[#This Row],[Cert.- obtained21]]/Table1[[#This Row],[Total score (obtained)24]]</f>
        <v>0.15503403827679665</v>
      </c>
      <c r="BM32" s="43">
        <f>Table1[[#This Row],[Cert.- obtained21]]/Table1[[#This Row],[Cert.-max. marks22]]</f>
        <v>0.31111111111111112</v>
      </c>
      <c r="BN32" s="43">
        <f>(Table1[[#This Row],[Cert.- obtained21]]-507)/507</f>
        <v>0.10453648915187377</v>
      </c>
      <c r="BO32" s="43">
        <f>(Table1[[#This Row],[Cert.- obtained21]]-750)/750</f>
        <v>-0.25333333333333335</v>
      </c>
      <c r="BP32" s="43">
        <f>(Table1[[#This Row],[Cert.- obtained21]]-767)/767</f>
        <v>-0.26988265971316816</v>
      </c>
      <c r="BQ32" s="9">
        <v>3612.11</v>
      </c>
      <c r="BR32" s="9">
        <v>6000</v>
      </c>
      <c r="BS32" s="22">
        <f>Table1[[#This Row],[Total score (obtained)24]]/Table1[[#This Row],[Total score (max)25]]</f>
        <v>0.60201833333333332</v>
      </c>
      <c r="BT32" s="22">
        <f>(Table1[[#This Row],[Total score (obtained)24]]-3155)/3155</f>
        <v>0.14488431061806661</v>
      </c>
      <c r="BU32" s="22">
        <f>(Table1[[#This Row],[Total score (obtained)24]]-3897)/3897</f>
        <v>-7.3104952527585296E-2</v>
      </c>
      <c r="BV32" s="22">
        <f>(Table1[[#This Row],[Total score (obtained)24]]-4006)/4006</f>
        <v>-9.8325012481278048E-2</v>
      </c>
      <c r="BW32" s="9">
        <f t="shared" si="2"/>
        <v>2313.8599999999997</v>
      </c>
      <c r="BX32" s="9">
        <v>4200</v>
      </c>
      <c r="BY32" s="22">
        <f t="shared" si="6"/>
        <v>0.55091904761904753</v>
      </c>
      <c r="BZ32" s="26">
        <v>6</v>
      </c>
    </row>
    <row r="33" spans="1:78">
      <c r="A33" s="24">
        <f t="shared" si="7"/>
        <v>32</v>
      </c>
      <c r="B33" s="1" t="s">
        <v>32</v>
      </c>
      <c r="C33" s="1" t="s">
        <v>32</v>
      </c>
      <c r="D33" s="1">
        <v>2</v>
      </c>
      <c r="E33" s="2">
        <v>1</v>
      </c>
      <c r="F33" s="1">
        <v>2</v>
      </c>
      <c r="G33" s="2">
        <v>2</v>
      </c>
      <c r="H33" s="2">
        <v>1</v>
      </c>
      <c r="I33" s="1">
        <v>2</v>
      </c>
      <c r="J33" s="12">
        <v>1124.5999999999999</v>
      </c>
      <c r="K33" s="9">
        <v>1500</v>
      </c>
      <c r="L33" s="51">
        <f>Table1[[#This Row],[SLP- obtained]]/Table1[[#This Row],[SLP-max. marks]]</f>
        <v>0.74973333333333325</v>
      </c>
      <c r="M33" s="12">
        <v>686.67</v>
      </c>
      <c r="N33" s="9">
        <v>1500</v>
      </c>
      <c r="O33" s="51">
        <f>Table1[[#This Row],[Cert.- obtained]]/Table1[[#This Row],[Cert.-max. marks]]</f>
        <v>0.45777999999999996</v>
      </c>
      <c r="P33" s="12">
        <v>1188.83</v>
      </c>
      <c r="Q33" s="9">
        <v>1500</v>
      </c>
      <c r="R33" s="10">
        <f t="shared" si="0"/>
        <v>79.260000000000005</v>
      </c>
      <c r="S33" s="12">
        <v>1143.5899999999999</v>
      </c>
      <c r="T33" s="9">
        <v>1500</v>
      </c>
      <c r="U33" s="51">
        <f>Table1[[#This Row],[CP- obtained]]/Table1[[#This Row],[CP-max. marks]]</f>
        <v>0.76239333333333326</v>
      </c>
      <c r="V33" s="13">
        <v>4143.6899999999996</v>
      </c>
      <c r="W33" s="9">
        <v>6000</v>
      </c>
      <c r="X33" s="35">
        <f>Table1[[#This Row],[Total score (obtained)]]/Table1[[#This Row],[Total score (max)]]</f>
        <v>0.69061499999999998</v>
      </c>
      <c r="Y33">
        <f t="shared" si="3"/>
        <v>1811.27</v>
      </c>
      <c r="Z33">
        <v>3000</v>
      </c>
      <c r="AA33" s="21">
        <f t="shared" si="4"/>
        <v>0.60375666666666661</v>
      </c>
      <c r="AB33" s="9">
        <v>2</v>
      </c>
      <c r="AC33" s="15">
        <v>1877.54</v>
      </c>
      <c r="AD33" s="9">
        <v>2400</v>
      </c>
      <c r="AE33" s="43">
        <f>Table1[[#This Row],[SLP- obtained2]]/Table1[[#This Row],[Total score (obtained)2]]</f>
        <v>0.46867495743947918</v>
      </c>
      <c r="AF33" s="43">
        <f>Table1[[#This Row],[SLP- obtained2]]/Table1[[#This Row],[SLP-max. marks2]]</f>
        <v>0.78230833333333327</v>
      </c>
      <c r="AG33" s="17">
        <v>1384.77</v>
      </c>
      <c r="AH33" s="11">
        <v>1800</v>
      </c>
      <c r="AI33" s="43">
        <f>Table1[[#This Row],[CV- obtained]]/Table1[[#This Row],[Total score (obtained)2]]</f>
        <v>0.34566881175019842</v>
      </c>
      <c r="AJ33" s="43">
        <f>Table1[[#This Row],[CV- obtained]]/Table1[[#This Row],[CV-max. marks]]</f>
        <v>0.76931666666666665</v>
      </c>
      <c r="AK33" s="17">
        <v>743.75</v>
      </c>
      <c r="AL33" s="9">
        <v>1800</v>
      </c>
      <c r="AM33" s="43">
        <f>Table1[[#This Row],[Cert.- obtained2]]/Table1[[#This Row],[Total score (obtained)2]]</f>
        <v>0.18565623081032237</v>
      </c>
      <c r="AN33" s="43">
        <f>Table1[[#This Row],[Cert.- obtained2]]/Table1[[#This Row],[Cert.-max. marks2]]</f>
        <v>0.41319444444444442</v>
      </c>
      <c r="AO33" s="18">
        <v>4006.06</v>
      </c>
      <c r="AP33" s="9">
        <v>6000</v>
      </c>
      <c r="AQ33" s="22">
        <f>Table1[[#This Row],[Total score (obtained)2]]/Table1[[#This Row],[Total score (max)2]]</f>
        <v>0.6676766666666667</v>
      </c>
      <c r="AR33" s="9">
        <f t="shared" si="1"/>
        <v>2621.29</v>
      </c>
      <c r="AS33" s="9">
        <v>4200</v>
      </c>
      <c r="AT33" s="22">
        <f t="shared" si="5"/>
        <v>0.62411666666666665</v>
      </c>
      <c r="AU33" s="9">
        <v>1</v>
      </c>
      <c r="AV33" s="9">
        <v>1877.54</v>
      </c>
      <c r="AW33" s="9">
        <v>2400</v>
      </c>
      <c r="AX33" s="43">
        <f>Table1[[#This Row],[SLP- obtained3]]/Table1[[#This Row],[Total score (obtained)24]]</f>
        <v>0.46867495743947918</v>
      </c>
      <c r="AY33" s="43">
        <f>Table1[[#This Row],[SLP- obtained3]]/Table1[[#This Row],[SLP-max. marks3]]</f>
        <v>0.78230833333333327</v>
      </c>
      <c r="AZ33" s="43">
        <f>(Table1[[#This Row],[SLP- obtained3]]-1503)/1503</f>
        <v>0.24919494344644041</v>
      </c>
      <c r="BA33" s="43">
        <f>(Table1[[#This Row],[SLP- obtained3]]-1810)/1810</f>
        <v>3.7314917127071801E-2</v>
      </c>
      <c r="BB33" s="43">
        <f>(Table1[[#This Row],[SLP- obtained3]]-1877)/1877</f>
        <v>2.8769312733082774E-4</v>
      </c>
      <c r="BC33" s="9">
        <v>1384.77</v>
      </c>
      <c r="BD33" s="9">
        <v>1800</v>
      </c>
      <c r="BE33" s="43">
        <f>Table1[[#This Row],[CV- obtained2]]/Table1[[#This Row],[Total score (obtained)24]]</f>
        <v>0.34566881175019842</v>
      </c>
      <c r="BF33" s="43">
        <f>Table1[[#This Row],[CV- obtained2]]/Table1[[#This Row],[CV-max. marks2]]</f>
        <v>0.76931666666666665</v>
      </c>
      <c r="BG33" s="43">
        <f>(Table1[[#This Row],[CV- obtained2]]-1144.5)/1144.5</f>
        <v>0.20993446920052422</v>
      </c>
      <c r="BH33" s="43">
        <f>(Table1[[#This Row],[CV- obtained2]]-1347)/1347</f>
        <v>2.8040089086859676E-2</v>
      </c>
      <c r="BI33" s="43">
        <f>(Table1[[#This Row],[CV- obtained2]]-1385)/1385</f>
        <v>-1.6606498194947161E-4</v>
      </c>
      <c r="BJ33" s="9">
        <v>743.75</v>
      </c>
      <c r="BK33" s="9">
        <v>1800</v>
      </c>
      <c r="BL33" s="43">
        <f>Table1[[#This Row],[Cert.- obtained21]]/Table1[[#This Row],[Total score (obtained)24]]</f>
        <v>0.18565623081032237</v>
      </c>
      <c r="BM33" s="43">
        <f>Table1[[#This Row],[Cert.- obtained21]]/Table1[[#This Row],[Cert.-max. marks22]]</f>
        <v>0.41319444444444442</v>
      </c>
      <c r="BN33" s="43">
        <f>(Table1[[#This Row],[Cert.- obtained21]]-507)/507</f>
        <v>0.46696252465483234</v>
      </c>
      <c r="BO33" s="43">
        <f>(Table1[[#This Row],[Cert.- obtained21]]-750)/750</f>
        <v>-8.3333333333333332E-3</v>
      </c>
      <c r="BP33" s="43">
        <f>(Table1[[#This Row],[Cert.- obtained21]]-767)/767</f>
        <v>-3.0312907431551499E-2</v>
      </c>
      <c r="BQ33" s="9">
        <v>4006.06</v>
      </c>
      <c r="BR33" s="9">
        <v>6000</v>
      </c>
      <c r="BS33" s="22">
        <f>Table1[[#This Row],[Total score (obtained)24]]/Table1[[#This Row],[Total score (max)25]]</f>
        <v>0.6676766666666667</v>
      </c>
      <c r="BT33" s="22">
        <f>(Table1[[#This Row],[Total score (obtained)24]]-3155)/3155</f>
        <v>0.2697496038034865</v>
      </c>
      <c r="BU33" s="22">
        <f>(Table1[[#This Row],[Total score (obtained)24]]-3897)/3897</f>
        <v>2.7985629971773146E-2</v>
      </c>
      <c r="BV33" s="22">
        <f>(Table1[[#This Row],[Total score (obtained)24]]-4006)/4006</f>
        <v>1.4977533699437203E-5</v>
      </c>
      <c r="BW33" s="9">
        <f t="shared" si="2"/>
        <v>2621.29</v>
      </c>
      <c r="BX33" s="9">
        <v>4200</v>
      </c>
      <c r="BY33" s="22">
        <f t="shared" si="6"/>
        <v>0.62411666666666665</v>
      </c>
      <c r="BZ33" s="26">
        <v>1</v>
      </c>
    </row>
    <row r="34" spans="1:78">
      <c r="A34" s="24">
        <f t="shared" si="7"/>
        <v>33</v>
      </c>
      <c r="B34" s="1" t="s">
        <v>33</v>
      </c>
      <c r="C34" s="1" t="s">
        <v>32</v>
      </c>
      <c r="D34" s="1">
        <v>5</v>
      </c>
      <c r="E34" s="2">
        <v>7</v>
      </c>
      <c r="F34" s="1">
        <v>5</v>
      </c>
      <c r="G34" s="2">
        <v>5</v>
      </c>
      <c r="H34" s="2">
        <v>7</v>
      </c>
      <c r="I34" s="1">
        <v>5</v>
      </c>
      <c r="J34" s="12">
        <v>872.74</v>
      </c>
      <c r="K34" s="9">
        <v>1500</v>
      </c>
      <c r="L34" s="51">
        <f>Table1[[#This Row],[SLP- obtained]]/Table1[[#This Row],[SLP-max. marks]]</f>
        <v>0.58182666666666671</v>
      </c>
      <c r="M34" s="12">
        <v>518.17999999999995</v>
      </c>
      <c r="N34" s="9">
        <v>1500</v>
      </c>
      <c r="O34" s="51">
        <f>Table1[[#This Row],[Cert.- obtained]]/Table1[[#This Row],[Cert.-max. marks]]</f>
        <v>0.34545333333333328</v>
      </c>
      <c r="P34" s="13">
        <v>1238.1400000000001</v>
      </c>
      <c r="Q34" s="9">
        <v>1500</v>
      </c>
      <c r="R34" s="10">
        <f t="shared" si="0"/>
        <v>82.54</v>
      </c>
      <c r="S34" s="13">
        <v>1158.3900000000001</v>
      </c>
      <c r="T34" s="9">
        <v>1500</v>
      </c>
      <c r="U34" s="51">
        <f>Table1[[#This Row],[CP- obtained]]/Table1[[#This Row],[CP-max. marks]]</f>
        <v>0.77226000000000006</v>
      </c>
      <c r="V34" s="13">
        <v>3787.45</v>
      </c>
      <c r="W34" s="9">
        <v>6000</v>
      </c>
      <c r="X34" s="35">
        <f>Table1[[#This Row],[Total score (obtained)]]/Table1[[#This Row],[Total score (max)]]</f>
        <v>0.63124166666666659</v>
      </c>
      <c r="Y34">
        <f t="shared" si="3"/>
        <v>1390.92</v>
      </c>
      <c r="Z34">
        <v>3000</v>
      </c>
      <c r="AA34" s="21">
        <f t="shared" si="4"/>
        <v>0.46364</v>
      </c>
      <c r="AB34" s="9">
        <v>5</v>
      </c>
      <c r="AC34" s="15">
        <v>1712.57</v>
      </c>
      <c r="AD34" s="9">
        <v>2400</v>
      </c>
      <c r="AE34" s="43">
        <f>Table1[[#This Row],[SLP- obtained2]]/Table1[[#This Row],[Total score (obtained)2]]</f>
        <v>0.48568390005955586</v>
      </c>
      <c r="AF34" s="43">
        <f>Table1[[#This Row],[SLP- obtained2]]/Table1[[#This Row],[SLP-max. marks2]]</f>
        <v>0.71357083333333327</v>
      </c>
      <c r="AG34" s="17">
        <v>1259</v>
      </c>
      <c r="AH34" s="11">
        <v>1800</v>
      </c>
      <c r="AI34" s="43">
        <f>Table1[[#This Row],[CV- obtained]]/Table1[[#This Row],[Total score (obtained)2]]</f>
        <v>0.35705170017866766</v>
      </c>
      <c r="AJ34" s="43">
        <f>Table1[[#This Row],[CV- obtained]]/Table1[[#This Row],[CV-max. marks]]</f>
        <v>0.69944444444444442</v>
      </c>
      <c r="AK34" s="17">
        <v>554.54</v>
      </c>
      <c r="AL34" s="9">
        <v>1800</v>
      </c>
      <c r="AM34" s="43">
        <f>Table1[[#This Row],[Cert.- obtained2]]/Table1[[#This Row],[Total score (obtained)2]]</f>
        <v>0.1572672357562179</v>
      </c>
      <c r="AN34" s="43">
        <f>Table1[[#This Row],[Cert.- obtained2]]/Table1[[#This Row],[Cert.-max. marks2]]</f>
        <v>0.30807777777777778</v>
      </c>
      <c r="AO34" s="18">
        <v>3526.1</v>
      </c>
      <c r="AP34" s="9">
        <v>6000</v>
      </c>
      <c r="AQ34" s="22">
        <f>Table1[[#This Row],[Total score (obtained)2]]/Table1[[#This Row],[Total score (max)2]]</f>
        <v>0.58768333333333334</v>
      </c>
      <c r="AR34" s="9">
        <f t="shared" si="1"/>
        <v>2267.1099999999997</v>
      </c>
      <c r="AS34" s="9">
        <v>4200</v>
      </c>
      <c r="AT34" s="22">
        <f t="shared" si="5"/>
        <v>0.53978809523809512</v>
      </c>
      <c r="AU34" s="9">
        <v>7</v>
      </c>
      <c r="AV34" s="9">
        <v>1712.57</v>
      </c>
      <c r="AW34" s="9">
        <v>2400</v>
      </c>
      <c r="AX34" s="43">
        <f>Table1[[#This Row],[SLP- obtained3]]/Table1[[#This Row],[Total score (obtained)24]]</f>
        <v>0.48568390005955586</v>
      </c>
      <c r="AY34" s="43">
        <f>Table1[[#This Row],[SLP- obtained3]]/Table1[[#This Row],[SLP-max. marks3]]</f>
        <v>0.71357083333333327</v>
      </c>
      <c r="AZ34" s="43">
        <f>(Table1[[#This Row],[SLP- obtained3]]-1503)/1503</f>
        <v>0.13943446440452426</v>
      </c>
      <c r="BA34" s="43">
        <f>(Table1[[#This Row],[SLP- obtained3]]-1810)/1810</f>
        <v>-5.382872928176799E-2</v>
      </c>
      <c r="BB34" s="43">
        <f>(Table1[[#This Row],[SLP- obtained3]]-1877)/1877</f>
        <v>-8.7602557272242976E-2</v>
      </c>
      <c r="BC34" s="9">
        <v>1259</v>
      </c>
      <c r="BD34" s="9">
        <v>1800</v>
      </c>
      <c r="BE34" s="43">
        <f>Table1[[#This Row],[CV- obtained2]]/Table1[[#This Row],[Total score (obtained)24]]</f>
        <v>0.35705170017866766</v>
      </c>
      <c r="BF34" s="43">
        <f>Table1[[#This Row],[CV- obtained2]]/Table1[[#This Row],[CV-max. marks2]]</f>
        <v>0.69944444444444442</v>
      </c>
      <c r="BG34" s="43">
        <f>(Table1[[#This Row],[CV- obtained2]]-1144.5)/1144.5</f>
        <v>0.1000436871996505</v>
      </c>
      <c r="BH34" s="43">
        <f>(Table1[[#This Row],[CV- obtained2]]-1347)/1347</f>
        <v>-6.5330363771343727E-2</v>
      </c>
      <c r="BI34" s="43">
        <f>(Table1[[#This Row],[CV- obtained2]]-1385)/1385</f>
        <v>-9.0974729241877259E-2</v>
      </c>
      <c r="BJ34" s="9">
        <v>554.54</v>
      </c>
      <c r="BK34" s="9">
        <v>1800</v>
      </c>
      <c r="BL34" s="43">
        <f>Table1[[#This Row],[Cert.- obtained21]]/Table1[[#This Row],[Total score (obtained)24]]</f>
        <v>0.1572672357562179</v>
      </c>
      <c r="BM34" s="43">
        <f>Table1[[#This Row],[Cert.- obtained21]]/Table1[[#This Row],[Cert.-max. marks22]]</f>
        <v>0.30807777777777778</v>
      </c>
      <c r="BN34" s="43">
        <f>(Table1[[#This Row],[Cert.- obtained21]]-507)/507</f>
        <v>9.3767258382642923E-2</v>
      </c>
      <c r="BO34" s="43">
        <f>(Table1[[#This Row],[Cert.- obtained21]]-750)/750</f>
        <v>-0.26061333333333336</v>
      </c>
      <c r="BP34" s="43">
        <f>(Table1[[#This Row],[Cert.- obtained21]]-767)/767</f>
        <v>-0.27700130378096482</v>
      </c>
      <c r="BQ34" s="9">
        <v>3526.1</v>
      </c>
      <c r="BR34" s="9">
        <v>6000</v>
      </c>
      <c r="BS34" s="22">
        <f>Table1[[#This Row],[Total score (obtained)24]]/Table1[[#This Row],[Total score (max)25]]</f>
        <v>0.58768333333333334</v>
      </c>
      <c r="BT34" s="22">
        <f>(Table1[[#This Row],[Total score (obtained)24]]-3155)/3155</f>
        <v>0.11762282091917588</v>
      </c>
      <c r="BU34" s="22">
        <f>(Table1[[#This Row],[Total score (obtained)24]]-3897)/3897</f>
        <v>-9.5175776238131921E-2</v>
      </c>
      <c r="BV34" s="22">
        <f>(Table1[[#This Row],[Total score (obtained)24]]-4006)/4006</f>
        <v>-0.11979530703944086</v>
      </c>
      <c r="BW34" s="9">
        <f t="shared" si="2"/>
        <v>2267.1099999999997</v>
      </c>
      <c r="BX34" s="9">
        <v>4200</v>
      </c>
      <c r="BY34" s="22">
        <f t="shared" si="6"/>
        <v>0.53978809523809512</v>
      </c>
      <c r="BZ34" s="26">
        <v>7</v>
      </c>
    </row>
    <row r="35" spans="1:78">
      <c r="A35" s="24">
        <f t="shared" si="7"/>
        <v>34</v>
      </c>
      <c r="B35" s="1" t="s">
        <v>34</v>
      </c>
      <c r="C35" s="1" t="s">
        <v>32</v>
      </c>
      <c r="D35" s="1">
        <v>11</v>
      </c>
      <c r="E35" s="2">
        <v>4</v>
      </c>
      <c r="F35" s="1">
        <v>11</v>
      </c>
      <c r="G35" s="2">
        <v>6</v>
      </c>
      <c r="H35" s="2">
        <v>5</v>
      </c>
      <c r="I35" s="1">
        <v>11</v>
      </c>
      <c r="J35" s="12">
        <v>827.49</v>
      </c>
      <c r="K35" s="9">
        <v>1500</v>
      </c>
      <c r="L35" s="51">
        <f>Table1[[#This Row],[SLP- obtained]]/Table1[[#This Row],[SLP-max. marks]]</f>
        <v>0.55166000000000004</v>
      </c>
      <c r="M35" s="12">
        <v>543.75</v>
      </c>
      <c r="N35" s="9">
        <v>1500</v>
      </c>
      <c r="O35" s="51">
        <f>Table1[[#This Row],[Cert.- obtained]]/Table1[[#This Row],[Cert.-max. marks]]</f>
        <v>0.36249999999999999</v>
      </c>
      <c r="P35" s="13">
        <v>1115.75</v>
      </c>
      <c r="Q35" s="9">
        <v>1500</v>
      </c>
      <c r="R35" s="10">
        <f t="shared" si="0"/>
        <v>74.38</v>
      </c>
      <c r="S35" s="13">
        <v>1124.95</v>
      </c>
      <c r="T35" s="9">
        <v>1500</v>
      </c>
      <c r="U35" s="51">
        <f>Table1[[#This Row],[CP- obtained]]/Table1[[#This Row],[CP-max. marks]]</f>
        <v>0.74996666666666667</v>
      </c>
      <c r="V35" s="13">
        <v>3611.94</v>
      </c>
      <c r="W35" s="9">
        <v>6000</v>
      </c>
      <c r="X35" s="35">
        <f>Table1[[#This Row],[Total score (obtained)]]/Table1[[#This Row],[Total score (max)]]</f>
        <v>0.60199000000000003</v>
      </c>
      <c r="Y35">
        <f t="shared" si="3"/>
        <v>1371.24</v>
      </c>
      <c r="Z35">
        <v>3000</v>
      </c>
      <c r="AA35" s="21">
        <f t="shared" si="4"/>
        <v>0.45707999999999999</v>
      </c>
      <c r="AB35" s="9">
        <v>6</v>
      </c>
      <c r="AC35" s="15">
        <v>1684</v>
      </c>
      <c r="AD35" s="9">
        <v>2400</v>
      </c>
      <c r="AE35" s="43">
        <f>Table1[[#This Row],[SLP- obtained2]]/Table1[[#This Row],[Total score (obtained)2]]</f>
        <v>0.46418421828786588</v>
      </c>
      <c r="AF35" s="43">
        <f>Table1[[#This Row],[SLP- obtained2]]/Table1[[#This Row],[SLP-max. marks2]]</f>
        <v>0.70166666666666666</v>
      </c>
      <c r="AG35" s="17">
        <v>1268.8699999999999</v>
      </c>
      <c r="AH35" s="11">
        <v>1800</v>
      </c>
      <c r="AI35" s="43">
        <f>Table1[[#This Row],[CV- obtained]]/Table1[[#This Row],[Total score (obtained)2]]</f>
        <v>0.34975619302786481</v>
      </c>
      <c r="AJ35" s="43">
        <f>Table1[[#This Row],[CV- obtained]]/Table1[[#This Row],[CV-max. marks]]</f>
        <v>0.70492777777777771</v>
      </c>
      <c r="AK35" s="17">
        <v>675</v>
      </c>
      <c r="AL35" s="9">
        <v>1800</v>
      </c>
      <c r="AM35" s="43">
        <f>Table1[[#This Row],[Cert.- obtained2]]/Table1[[#This Row],[Total score (obtained)2]]</f>
        <v>0.18605958868426928</v>
      </c>
      <c r="AN35" s="43">
        <f>Table1[[#This Row],[Cert.- obtained2]]/Table1[[#This Row],[Cert.-max. marks2]]</f>
        <v>0.375</v>
      </c>
      <c r="AO35" s="18">
        <v>3627.87</v>
      </c>
      <c r="AP35" s="9">
        <v>6000</v>
      </c>
      <c r="AQ35" s="22">
        <f>Table1[[#This Row],[Total score (obtained)2]]/Table1[[#This Row],[Total score (max)2]]</f>
        <v>0.60464499999999999</v>
      </c>
      <c r="AR35" s="9">
        <f t="shared" si="1"/>
        <v>2359</v>
      </c>
      <c r="AS35" s="9">
        <v>4200</v>
      </c>
      <c r="AT35" s="22">
        <f t="shared" si="5"/>
        <v>0.56166666666666665</v>
      </c>
      <c r="AU35" s="9">
        <v>5</v>
      </c>
      <c r="AV35" s="9">
        <v>1684</v>
      </c>
      <c r="AW35" s="9">
        <v>2400</v>
      </c>
      <c r="AX35" s="43">
        <f>Table1[[#This Row],[SLP- obtained3]]/Table1[[#This Row],[Total score (obtained)24]]</f>
        <v>0.46418421828786588</v>
      </c>
      <c r="AY35" s="43">
        <f>Table1[[#This Row],[SLP- obtained3]]/Table1[[#This Row],[SLP-max. marks3]]</f>
        <v>0.70166666666666666</v>
      </c>
      <c r="AZ35" s="43">
        <f>(Table1[[#This Row],[SLP- obtained3]]-1503)/1503</f>
        <v>0.12042581503659348</v>
      </c>
      <c r="BA35" s="43">
        <f>(Table1[[#This Row],[SLP- obtained3]]-1810)/1810</f>
        <v>-6.9613259668508287E-2</v>
      </c>
      <c r="BB35" s="43">
        <f>(Table1[[#This Row],[SLP- obtained3]]-1877)/1877</f>
        <v>-0.1028236547682472</v>
      </c>
      <c r="BC35" s="9">
        <v>1268.8699999999999</v>
      </c>
      <c r="BD35" s="9">
        <v>1800</v>
      </c>
      <c r="BE35" s="43">
        <f>Table1[[#This Row],[CV- obtained2]]/Table1[[#This Row],[Total score (obtained)24]]</f>
        <v>0.34975619302786481</v>
      </c>
      <c r="BF35" s="43">
        <f>Table1[[#This Row],[CV- obtained2]]/Table1[[#This Row],[CV-max. marks2]]</f>
        <v>0.70492777777777771</v>
      </c>
      <c r="BG35" s="43">
        <f>(Table1[[#This Row],[CV- obtained2]]-1144.5)/1144.5</f>
        <v>0.10866754041065958</v>
      </c>
      <c r="BH35" s="43">
        <f>(Table1[[#This Row],[CV- obtained2]]-1347)/1347</f>
        <v>-5.8002969561989685E-2</v>
      </c>
      <c r="BI35" s="43">
        <f>(Table1[[#This Row],[CV- obtained2]]-1385)/1385</f>
        <v>-8.3848375451263613E-2</v>
      </c>
      <c r="BJ35" s="9">
        <v>675</v>
      </c>
      <c r="BK35" s="9">
        <v>1800</v>
      </c>
      <c r="BL35" s="43">
        <f>Table1[[#This Row],[Cert.- obtained21]]/Table1[[#This Row],[Total score (obtained)24]]</f>
        <v>0.18605958868426928</v>
      </c>
      <c r="BM35" s="43">
        <f>Table1[[#This Row],[Cert.- obtained21]]/Table1[[#This Row],[Cert.-max. marks22]]</f>
        <v>0.375</v>
      </c>
      <c r="BN35" s="43">
        <f>(Table1[[#This Row],[Cert.- obtained21]]-507)/507</f>
        <v>0.33136094674556216</v>
      </c>
      <c r="BO35" s="43">
        <f>(Table1[[#This Row],[Cert.- obtained21]]-750)/750</f>
        <v>-0.1</v>
      </c>
      <c r="BP35" s="43">
        <f>(Table1[[#This Row],[Cert.- obtained21]]-767)/767</f>
        <v>-0.11994784876140809</v>
      </c>
      <c r="BQ35" s="9">
        <v>3627.87</v>
      </c>
      <c r="BR35" s="9">
        <v>6000</v>
      </c>
      <c r="BS35" s="22">
        <f>Table1[[#This Row],[Total score (obtained)24]]/Table1[[#This Row],[Total score (max)25]]</f>
        <v>0.60464499999999999</v>
      </c>
      <c r="BT35" s="22">
        <f>(Table1[[#This Row],[Total score (obtained)24]]-3155)/3155</f>
        <v>0.14987955625990487</v>
      </c>
      <c r="BU35" s="22">
        <f>(Table1[[#This Row],[Total score (obtained)24]]-3897)/3897</f>
        <v>-6.90608160123172E-2</v>
      </c>
      <c r="BV35" s="22">
        <f>(Table1[[#This Row],[Total score (obtained)24]]-4006)/4006</f>
        <v>-9.4390913629555692E-2</v>
      </c>
      <c r="BW35" s="9">
        <f t="shared" si="2"/>
        <v>2359</v>
      </c>
      <c r="BX35" s="9">
        <v>4200</v>
      </c>
      <c r="BY35" s="22">
        <f t="shared" si="6"/>
        <v>0.56166666666666665</v>
      </c>
      <c r="BZ35" s="26">
        <v>5</v>
      </c>
    </row>
    <row r="36" spans="1:78">
      <c r="A36" s="24">
        <f t="shared" si="7"/>
        <v>35</v>
      </c>
      <c r="B36" s="1" t="s">
        <v>35</v>
      </c>
      <c r="C36" s="1" t="s">
        <v>32</v>
      </c>
      <c r="D36" s="1">
        <v>12</v>
      </c>
      <c r="E36" s="2">
        <v>9</v>
      </c>
      <c r="F36" s="1">
        <v>12</v>
      </c>
      <c r="G36" s="2">
        <v>14</v>
      </c>
      <c r="H36" s="2">
        <v>9</v>
      </c>
      <c r="I36" s="1">
        <v>12</v>
      </c>
      <c r="J36" s="9">
        <v>807.22</v>
      </c>
      <c r="K36" s="9">
        <v>1500</v>
      </c>
      <c r="L36" s="51">
        <f>Table1[[#This Row],[SLP- obtained]]/Table1[[#This Row],[SLP-max. marks]]</f>
        <v>0.53814666666666666</v>
      </c>
      <c r="M36" s="9">
        <v>361.54</v>
      </c>
      <c r="N36" s="9">
        <v>1500</v>
      </c>
      <c r="O36" s="51">
        <f>Table1[[#This Row],[Cert.- obtained]]/Table1[[#This Row],[Cert.-max. marks]]</f>
        <v>0.24102666666666667</v>
      </c>
      <c r="P36" s="11">
        <v>1246.0999999999999</v>
      </c>
      <c r="Q36" s="9">
        <v>1500</v>
      </c>
      <c r="R36" s="10">
        <f t="shared" si="0"/>
        <v>83.07</v>
      </c>
      <c r="S36" s="11">
        <v>1163.51</v>
      </c>
      <c r="T36" s="9">
        <v>1500</v>
      </c>
      <c r="U36" s="51">
        <f>Table1[[#This Row],[CP- obtained]]/Table1[[#This Row],[CP-max. marks]]</f>
        <v>0.77567333333333333</v>
      </c>
      <c r="V36" s="11">
        <v>3578.37</v>
      </c>
      <c r="W36" s="9">
        <v>6000</v>
      </c>
      <c r="X36" s="35">
        <f>Table1[[#This Row],[Total score (obtained)]]/Table1[[#This Row],[Total score (max)]]</f>
        <v>0.59639500000000001</v>
      </c>
      <c r="Y36">
        <f t="shared" si="3"/>
        <v>1168.76</v>
      </c>
      <c r="Z36">
        <v>3000</v>
      </c>
      <c r="AA36" s="21">
        <f t="shared" si="4"/>
        <v>0.38958666666666664</v>
      </c>
      <c r="AB36" s="9">
        <v>14</v>
      </c>
      <c r="AC36" s="15">
        <v>1692.88</v>
      </c>
      <c r="AD36" s="9">
        <v>2400</v>
      </c>
      <c r="AE36" s="43">
        <f>Table1[[#This Row],[SLP- obtained2]]/Table1[[#This Row],[Total score (obtained)2]]</f>
        <v>0.4857465044144948</v>
      </c>
      <c r="AF36" s="43">
        <f>Table1[[#This Row],[SLP- obtained2]]/Table1[[#This Row],[SLP-max. marks2]]</f>
        <v>0.7053666666666667</v>
      </c>
      <c r="AG36" s="17">
        <v>1246.07</v>
      </c>
      <c r="AH36" s="11">
        <v>1800</v>
      </c>
      <c r="AI36" s="43">
        <f>Table1[[#This Row],[CV- obtained]]/Table1[[#This Row],[Total score (obtained)2]]</f>
        <v>0.35754108191707001</v>
      </c>
      <c r="AJ36" s="43">
        <f>Table1[[#This Row],[CV- obtained]]/Table1[[#This Row],[CV-max. marks]]</f>
        <v>0.6922611111111111</v>
      </c>
      <c r="AK36" s="17">
        <v>546.15</v>
      </c>
      <c r="AL36" s="9">
        <v>1800</v>
      </c>
      <c r="AM36" s="43">
        <f>Table1[[#This Row],[Cert.- obtained2]]/Table1[[#This Row],[Total score (obtained)2]]</f>
        <v>0.15670954431854373</v>
      </c>
      <c r="AN36" s="43">
        <f>Table1[[#This Row],[Cert.- obtained2]]/Table1[[#This Row],[Cert.-max. marks2]]</f>
        <v>0.30341666666666667</v>
      </c>
      <c r="AO36" s="18">
        <v>3485.11</v>
      </c>
      <c r="AP36" s="9">
        <v>6000</v>
      </c>
      <c r="AQ36" s="22">
        <f>Table1[[#This Row],[Total score (obtained)2]]/Table1[[#This Row],[Total score (max)2]]</f>
        <v>0.58085166666666666</v>
      </c>
      <c r="AR36" s="9">
        <f t="shared" si="1"/>
        <v>2239.0300000000002</v>
      </c>
      <c r="AS36" s="9">
        <v>4200</v>
      </c>
      <c r="AT36" s="22">
        <f t="shared" si="5"/>
        <v>0.53310238095238105</v>
      </c>
      <c r="AU36" s="9">
        <v>9</v>
      </c>
      <c r="AV36" s="9">
        <v>1692.88</v>
      </c>
      <c r="AW36" s="9">
        <v>2400</v>
      </c>
      <c r="AX36" s="43">
        <f>Table1[[#This Row],[SLP- obtained3]]/Table1[[#This Row],[Total score (obtained)24]]</f>
        <v>0.4857465044144948</v>
      </c>
      <c r="AY36" s="43">
        <f>Table1[[#This Row],[SLP- obtained3]]/Table1[[#This Row],[SLP-max. marks3]]</f>
        <v>0.7053666666666667</v>
      </c>
      <c r="AZ36" s="43">
        <f>(Table1[[#This Row],[SLP- obtained3]]-1503)/1503</f>
        <v>0.1263339986693281</v>
      </c>
      <c r="BA36" s="43">
        <f>(Table1[[#This Row],[SLP- obtained3]]-1810)/1810</f>
        <v>-6.4707182320441925E-2</v>
      </c>
      <c r="BB36" s="43">
        <f>(Table1[[#This Row],[SLP- obtained3]]-1877)/1877</f>
        <v>-9.8092701118806552E-2</v>
      </c>
      <c r="BC36" s="9">
        <v>1246.07</v>
      </c>
      <c r="BD36" s="9">
        <v>1800</v>
      </c>
      <c r="BE36" s="43">
        <f>Table1[[#This Row],[CV- obtained2]]/Table1[[#This Row],[Total score (obtained)24]]</f>
        <v>0.35754108191707001</v>
      </c>
      <c r="BF36" s="43">
        <f>Table1[[#This Row],[CV- obtained2]]/Table1[[#This Row],[CV-max. marks2]]</f>
        <v>0.6922611111111111</v>
      </c>
      <c r="BG36" s="43">
        <f>(Table1[[#This Row],[CV- obtained2]]-1144.5)/1144.5</f>
        <v>8.874617737003053E-2</v>
      </c>
      <c r="BH36" s="43">
        <f>(Table1[[#This Row],[CV- obtained2]]-1347)/1347</f>
        <v>-7.4929472902746888E-2</v>
      </c>
      <c r="BI36" s="43">
        <f>(Table1[[#This Row],[CV- obtained2]]-1385)/1385</f>
        <v>-0.10031046931407947</v>
      </c>
      <c r="BJ36" s="9">
        <v>546.15</v>
      </c>
      <c r="BK36" s="9">
        <v>1800</v>
      </c>
      <c r="BL36" s="43">
        <f>Table1[[#This Row],[Cert.- obtained21]]/Table1[[#This Row],[Total score (obtained)24]]</f>
        <v>0.15670954431854373</v>
      </c>
      <c r="BM36" s="43">
        <f>Table1[[#This Row],[Cert.- obtained21]]/Table1[[#This Row],[Cert.-max. marks22]]</f>
        <v>0.30341666666666667</v>
      </c>
      <c r="BN36" s="43">
        <f>(Table1[[#This Row],[Cert.- obtained21]]-507)/507</f>
        <v>7.7218934911242557E-2</v>
      </c>
      <c r="BO36" s="43">
        <f>(Table1[[#This Row],[Cert.- obtained21]]-750)/750</f>
        <v>-0.27180000000000004</v>
      </c>
      <c r="BP36" s="43">
        <f>(Table1[[#This Row],[Cert.- obtained21]]-767)/767</f>
        <v>-0.2879400260756193</v>
      </c>
      <c r="BQ36" s="9">
        <v>3485.11</v>
      </c>
      <c r="BR36" s="9">
        <v>6000</v>
      </c>
      <c r="BS36" s="22">
        <f>Table1[[#This Row],[Total score (obtained)24]]/Table1[[#This Row],[Total score (max)25]]</f>
        <v>0.58085166666666666</v>
      </c>
      <c r="BT36" s="22">
        <f>(Table1[[#This Row],[Total score (obtained)24]]-3155)/3155</f>
        <v>0.10463074484944536</v>
      </c>
      <c r="BU36" s="22">
        <f>(Table1[[#This Row],[Total score (obtained)24]]-3897)/3897</f>
        <v>-0.10569412368488577</v>
      </c>
      <c r="BV36" s="22">
        <f>(Table1[[#This Row],[Total score (obtained)24]]-4006)/4006</f>
        <v>-0.13002745881178229</v>
      </c>
      <c r="BW36" s="9">
        <f t="shared" si="2"/>
        <v>2239.0300000000002</v>
      </c>
      <c r="BX36" s="9">
        <v>4200</v>
      </c>
      <c r="BY36" s="22">
        <f t="shared" si="6"/>
        <v>0.53310238095238105</v>
      </c>
      <c r="BZ36" s="26">
        <v>9</v>
      </c>
    </row>
    <row r="38" spans="1:78">
      <c r="AL38" s="19">
        <v>3155.22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workbookViewId="0">
      <selection activeCell="I22" sqref="I22"/>
    </sheetView>
  </sheetViews>
  <sheetFormatPr defaultRowHeight="15"/>
  <cols>
    <col min="1" max="1" width="30.85546875" style="41" bestFit="1" customWidth="1"/>
    <col min="2" max="2" width="9" style="53" customWidth="1"/>
    <col min="3" max="3" width="12.140625" style="53" customWidth="1"/>
    <col min="4" max="4" width="14" style="53" bestFit="1" customWidth="1"/>
    <col min="5" max="16384" width="9.140625" style="41"/>
  </cols>
  <sheetData>
    <row r="3" spans="1:4">
      <c r="A3" s="52" t="s">
        <v>122</v>
      </c>
      <c r="B3" s="41" t="s">
        <v>129</v>
      </c>
      <c r="C3" s="41" t="s">
        <v>130</v>
      </c>
      <c r="D3" s="41" t="s">
        <v>131</v>
      </c>
    </row>
    <row r="4" spans="1:4">
      <c r="A4" s="54" t="s">
        <v>26</v>
      </c>
      <c r="B4" s="41">
        <v>4.7830374753451678E-2</v>
      </c>
      <c r="C4" s="41">
        <v>-0.29166666666666669</v>
      </c>
      <c r="D4" s="41">
        <v>-0.30736636245110821</v>
      </c>
    </row>
    <row r="5" spans="1:4">
      <c r="A5" s="54" t="s">
        <v>0</v>
      </c>
      <c r="B5" s="41">
        <v>-0.23923076923076927</v>
      </c>
      <c r="C5" s="41">
        <v>-0.48572000000000004</v>
      </c>
      <c r="D5" s="41">
        <v>-0.49711864406779666</v>
      </c>
    </row>
    <row r="6" spans="1:4">
      <c r="A6" s="54" t="s">
        <v>1</v>
      </c>
      <c r="B6" s="41">
        <v>3.8777120315581788E-2</v>
      </c>
      <c r="C6" s="41">
        <v>-0.2977866666666667</v>
      </c>
      <c r="D6" s="41">
        <v>-0.31335071707953066</v>
      </c>
    </row>
    <row r="7" spans="1:4">
      <c r="A7" s="54" t="s">
        <v>5</v>
      </c>
      <c r="B7" s="41">
        <v>0.22725838264299808</v>
      </c>
      <c r="C7" s="41">
        <v>-0.17037333333333329</v>
      </c>
      <c r="D7" s="41">
        <v>-0.18876140808344194</v>
      </c>
    </row>
    <row r="8" spans="1:4">
      <c r="A8" s="54" t="s">
        <v>6</v>
      </c>
      <c r="B8" s="41">
        <v>-0.21104536489151873</v>
      </c>
      <c r="C8" s="41">
        <v>-0.46666666666666667</v>
      </c>
      <c r="D8" s="41">
        <v>-0.4784876140808344</v>
      </c>
    </row>
    <row r="9" spans="1:4">
      <c r="A9" s="54" t="s">
        <v>20</v>
      </c>
      <c r="B9" s="41">
        <v>-0.23923076923076927</v>
      </c>
      <c r="C9" s="41">
        <v>-0.48572000000000004</v>
      </c>
      <c r="D9" s="41">
        <v>-0.49711864406779666</v>
      </c>
    </row>
    <row r="10" spans="1:4">
      <c r="A10" s="54" t="s">
        <v>2</v>
      </c>
      <c r="B10" s="41">
        <v>-0.1351873767258383</v>
      </c>
      <c r="C10" s="41">
        <v>-0.41538666666666668</v>
      </c>
      <c r="D10" s="41">
        <v>-0.4283441981747067</v>
      </c>
    </row>
    <row r="11" spans="1:4">
      <c r="A11" s="54" t="s">
        <v>22</v>
      </c>
      <c r="B11" s="41">
        <v>0.25739644970414199</v>
      </c>
      <c r="C11" s="41">
        <v>-0.15</v>
      </c>
      <c r="D11" s="41">
        <v>-0.16883963494132986</v>
      </c>
    </row>
    <row r="12" spans="1:4">
      <c r="A12" s="54" t="s">
        <v>28</v>
      </c>
      <c r="B12" s="41">
        <v>0.45956607495069035</v>
      </c>
      <c r="C12" s="41">
        <v>-1.3333333333333334E-2</v>
      </c>
      <c r="D12" s="41">
        <v>-3.5202086049543675E-2</v>
      </c>
    </row>
    <row r="13" spans="1:4">
      <c r="A13" s="54" t="s">
        <v>23</v>
      </c>
      <c r="B13" s="41">
        <v>1.905325443786976E-2</v>
      </c>
      <c r="C13" s="41">
        <v>-0.31112000000000006</v>
      </c>
      <c r="D13" s="41">
        <v>-0.32638852672750984</v>
      </c>
    </row>
    <row r="14" spans="1:4">
      <c r="A14" s="54" t="s">
        <v>24</v>
      </c>
      <c r="B14" s="41">
        <v>-0.35193293885601579</v>
      </c>
      <c r="C14" s="41">
        <v>-0.56190666666666667</v>
      </c>
      <c r="D14" s="41">
        <v>-0.57161668839634938</v>
      </c>
    </row>
    <row r="15" spans="1:4">
      <c r="A15" s="54" t="s">
        <v>7</v>
      </c>
      <c r="B15" s="41">
        <v>0.14398422090729784</v>
      </c>
      <c r="C15" s="41">
        <v>-0.22666666666666666</v>
      </c>
      <c r="D15" s="41">
        <v>-0.24380704041720991</v>
      </c>
    </row>
    <row r="16" spans="1:4">
      <c r="A16" s="54" t="s">
        <v>29</v>
      </c>
      <c r="B16" s="41">
        <v>4.8461538461538563E-2</v>
      </c>
      <c r="C16" s="41">
        <v>-0.29123999999999994</v>
      </c>
      <c r="D16" s="41">
        <v>-0.30694915254237282</v>
      </c>
    </row>
    <row r="17" spans="1:4">
      <c r="A17" s="54" t="s">
        <v>8</v>
      </c>
      <c r="B17" s="41">
        <v>0.13412228796844181</v>
      </c>
      <c r="C17" s="41">
        <v>-0.23333333333333334</v>
      </c>
      <c r="D17" s="41">
        <v>-0.2503259452411995</v>
      </c>
    </row>
    <row r="18" spans="1:4">
      <c r="A18" s="54" t="s">
        <v>31</v>
      </c>
      <c r="B18" s="41">
        <v>0.10453648915187377</v>
      </c>
      <c r="C18" s="41">
        <v>-0.25333333333333335</v>
      </c>
      <c r="D18" s="41">
        <v>-0.26988265971316816</v>
      </c>
    </row>
    <row r="19" spans="1:4">
      <c r="A19" s="54" t="s">
        <v>9</v>
      </c>
      <c r="B19" s="41">
        <v>-5.3254437869822487E-2</v>
      </c>
      <c r="C19" s="41">
        <v>-0.36</v>
      </c>
      <c r="D19" s="41">
        <v>-0.37418513689700128</v>
      </c>
    </row>
    <row r="20" spans="1:4">
      <c r="A20" s="54" t="s">
        <v>13</v>
      </c>
      <c r="B20" s="41">
        <v>-0.40828402366863903</v>
      </c>
      <c r="C20" s="41">
        <v>-0.6</v>
      </c>
      <c r="D20" s="41">
        <v>-0.60886571056062577</v>
      </c>
    </row>
    <row r="21" spans="1:4">
      <c r="A21" s="54" t="s">
        <v>21</v>
      </c>
      <c r="B21" s="41">
        <v>0.39005917159763309</v>
      </c>
      <c r="C21" s="41">
        <v>-6.0320000000000012E-2</v>
      </c>
      <c r="D21" s="41">
        <v>-8.1147327249022169E-2</v>
      </c>
    </row>
    <row r="22" spans="1:4">
      <c r="A22" s="54" t="s">
        <v>10</v>
      </c>
      <c r="B22" s="41">
        <v>-0.21104536489151873</v>
      </c>
      <c r="C22" s="41">
        <v>-0.46666666666666667</v>
      </c>
      <c r="D22" s="41">
        <v>-0.4784876140808344</v>
      </c>
    </row>
    <row r="23" spans="1:4">
      <c r="A23" s="54" t="s">
        <v>30</v>
      </c>
      <c r="B23" s="41">
        <v>-0.28994082840236685</v>
      </c>
      <c r="C23" s="41">
        <v>-0.52</v>
      </c>
      <c r="D23" s="41">
        <v>-0.53063885267275102</v>
      </c>
    </row>
    <row r="24" spans="1:4">
      <c r="A24" s="54" t="s">
        <v>27</v>
      </c>
      <c r="B24" s="41">
        <v>7.8994082840236596E-2</v>
      </c>
      <c r="C24" s="41">
        <v>-0.27060000000000006</v>
      </c>
      <c r="D24" s="41">
        <v>-0.28676662320730123</v>
      </c>
    </row>
    <row r="25" spans="1:4">
      <c r="A25" s="54" t="s">
        <v>11</v>
      </c>
      <c r="B25" s="41">
        <v>-0.42800788954635111</v>
      </c>
      <c r="C25" s="41">
        <v>-0.61333333333333329</v>
      </c>
      <c r="D25" s="41">
        <v>-0.62190352020860495</v>
      </c>
    </row>
    <row r="26" spans="1:4">
      <c r="A26" s="54" t="s">
        <v>15</v>
      </c>
      <c r="B26" s="41">
        <v>-0.50690335305719925</v>
      </c>
      <c r="C26" s="41">
        <v>-0.66666666666666663</v>
      </c>
      <c r="D26" s="41">
        <v>-0.67405475880052146</v>
      </c>
    </row>
    <row r="27" spans="1:4">
      <c r="A27" s="54" t="s">
        <v>12</v>
      </c>
      <c r="B27" s="41">
        <v>0.29299802761341215</v>
      </c>
      <c r="C27" s="41">
        <v>-0.1259333333333334</v>
      </c>
      <c r="D27" s="41">
        <v>-0.14530638852672756</v>
      </c>
    </row>
    <row r="28" spans="1:4">
      <c r="A28" s="54" t="s">
        <v>32</v>
      </c>
      <c r="B28" s="41">
        <v>0.46696252465483234</v>
      </c>
      <c r="C28" s="41">
        <v>-8.3333333333333332E-3</v>
      </c>
      <c r="D28" s="41">
        <v>-3.0312907431551499E-2</v>
      </c>
    </row>
    <row r="29" spans="1:4">
      <c r="A29" s="54" t="s">
        <v>16</v>
      </c>
      <c r="B29" s="41">
        <v>0.20662721893491123</v>
      </c>
      <c r="C29" s="41">
        <v>-0.18432000000000001</v>
      </c>
      <c r="D29" s="41">
        <v>-0.20239895697522817</v>
      </c>
    </row>
    <row r="30" spans="1:4">
      <c r="A30" s="54" t="s">
        <v>17</v>
      </c>
      <c r="B30" s="41">
        <v>-0.14530571992110458</v>
      </c>
      <c r="C30" s="41">
        <v>-0.42222666666666669</v>
      </c>
      <c r="D30" s="41">
        <v>-0.43503259452411996</v>
      </c>
    </row>
    <row r="31" spans="1:4">
      <c r="A31" s="54" t="s">
        <v>33</v>
      </c>
      <c r="B31" s="41">
        <v>9.3767258382642923E-2</v>
      </c>
      <c r="C31" s="41">
        <v>-0.26061333333333336</v>
      </c>
      <c r="D31" s="41">
        <v>-0.27700130378096482</v>
      </c>
    </row>
    <row r="32" spans="1:4">
      <c r="A32" s="54" t="s">
        <v>34</v>
      </c>
      <c r="B32" s="41">
        <v>0.33136094674556216</v>
      </c>
      <c r="C32" s="41">
        <v>-0.1</v>
      </c>
      <c r="D32" s="41">
        <v>-0.11994784876140809</v>
      </c>
    </row>
    <row r="33" spans="1:4">
      <c r="A33" s="54" t="s">
        <v>18</v>
      </c>
      <c r="B33" s="41">
        <v>-0.11242603550295859</v>
      </c>
      <c r="C33" s="41">
        <v>-0.4</v>
      </c>
      <c r="D33" s="41">
        <v>-0.41329856584093871</v>
      </c>
    </row>
    <row r="34" spans="1:4">
      <c r="A34" s="54" t="s">
        <v>35</v>
      </c>
      <c r="B34" s="41">
        <v>7.7218934911242557E-2</v>
      </c>
      <c r="C34" s="41">
        <v>-0.27180000000000004</v>
      </c>
      <c r="D34" s="41">
        <v>-0.2879400260756193</v>
      </c>
    </row>
    <row r="35" spans="1:4">
      <c r="A35" s="54" t="s">
        <v>19</v>
      </c>
      <c r="B35" s="41">
        <v>0.51214990138067051</v>
      </c>
      <c r="C35" s="41">
        <v>2.221333333333329E-2</v>
      </c>
      <c r="D35" s="41">
        <v>-4.4328552803133222E-4</v>
      </c>
    </row>
    <row r="36" spans="1:4">
      <c r="A36" s="54" t="s">
        <v>25</v>
      </c>
      <c r="B36" s="41">
        <v>-0.15187376725838264</v>
      </c>
      <c r="C36" s="41">
        <v>-0.42666666666666669</v>
      </c>
      <c r="D36" s="41">
        <v>-0.43937418513689702</v>
      </c>
    </row>
    <row r="37" spans="1:4">
      <c r="A37" s="54" t="s">
        <v>3</v>
      </c>
      <c r="B37" s="41">
        <v>-0.17818540433925045</v>
      </c>
      <c r="C37" s="41">
        <v>-0.44445333333333331</v>
      </c>
      <c r="D37" s="41">
        <v>-0.45676662320730116</v>
      </c>
    </row>
    <row r="38" spans="1:4">
      <c r="A38" s="54" t="s">
        <v>4</v>
      </c>
      <c r="B38" s="41">
        <v>-0.26035502958579881</v>
      </c>
      <c r="C38" s="41">
        <v>-0.5</v>
      </c>
      <c r="D38" s="41">
        <v>-0.5110821382007823</v>
      </c>
    </row>
    <row r="39" spans="1:4">
      <c r="A39" s="54" t="s">
        <v>95</v>
      </c>
      <c r="B39" s="41">
        <v>8.9151873767251422E-3</v>
      </c>
      <c r="C39" s="41">
        <v>-11.333973333333333</v>
      </c>
      <c r="D39" s="41">
        <v>-11.85851368970013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10" workbookViewId="0">
      <selection activeCell="G25" sqref="G25"/>
    </sheetView>
  </sheetViews>
  <sheetFormatPr defaultRowHeight="15"/>
  <cols>
    <col min="1" max="1" width="30.85546875" style="41" bestFit="1" customWidth="1"/>
    <col min="2" max="2" width="7.85546875" style="53" bestFit="1" customWidth="1"/>
    <col min="3" max="3" width="11.28515625" style="53" customWidth="1"/>
    <col min="4" max="4" width="12.5703125" style="53" customWidth="1"/>
    <col min="5" max="16384" width="9.140625" style="41"/>
  </cols>
  <sheetData>
    <row r="3" spans="1:4">
      <c r="A3" s="52" t="s">
        <v>122</v>
      </c>
      <c r="B3" s="41" t="s">
        <v>132</v>
      </c>
      <c r="C3" s="41" t="s">
        <v>133</v>
      </c>
      <c r="D3" s="41" t="s">
        <v>134</v>
      </c>
    </row>
    <row r="4" spans="1:4">
      <c r="A4" s="54" t="s">
        <v>26</v>
      </c>
      <c r="B4" s="41">
        <v>4.79860200961119E-2</v>
      </c>
      <c r="C4" s="41">
        <v>-0.10956198960653299</v>
      </c>
      <c r="D4" s="41">
        <v>-0.13399277978339344</v>
      </c>
    </row>
    <row r="5" spans="1:4">
      <c r="A5" s="54" t="s">
        <v>0</v>
      </c>
      <c r="B5" s="41">
        <v>-0.2369244211446046</v>
      </c>
      <c r="C5" s="41">
        <v>-0.3516406829992576</v>
      </c>
      <c r="D5" s="41">
        <v>-0.36942960288808663</v>
      </c>
    </row>
    <row r="6" spans="1:4">
      <c r="A6" s="54" t="s">
        <v>1</v>
      </c>
      <c r="B6" s="41">
        <v>4.6823940585408404E-2</v>
      </c>
      <c r="C6" s="41">
        <v>-0.11054936896807727</v>
      </c>
      <c r="D6" s="41">
        <v>-0.13495306859205783</v>
      </c>
    </row>
    <row r="7" spans="1:4">
      <c r="A7" s="54" t="s">
        <v>5</v>
      </c>
      <c r="B7" s="41">
        <v>-1.9012669287898638E-2</v>
      </c>
      <c r="C7" s="41">
        <v>-0.16648849294729026</v>
      </c>
      <c r="D7" s="41">
        <v>-0.18935740072202165</v>
      </c>
    </row>
    <row r="8" spans="1:4">
      <c r="A8" s="54" t="s">
        <v>6</v>
      </c>
      <c r="B8" s="41">
        <v>-7.4827435561380606E-2</v>
      </c>
      <c r="C8" s="41">
        <v>-0.21391239792130667</v>
      </c>
      <c r="D8" s="41">
        <v>-0.23548014440433221</v>
      </c>
    </row>
    <row r="9" spans="1:4">
      <c r="A9" s="54" t="s">
        <v>20</v>
      </c>
      <c r="B9" s="41">
        <v>-0.128169506334644</v>
      </c>
      <c r="C9" s="41">
        <v>-0.25923533778767638</v>
      </c>
      <c r="D9" s="41">
        <v>-0.27955956678700367</v>
      </c>
    </row>
    <row r="10" spans="1:4">
      <c r="A10" s="54" t="s">
        <v>2</v>
      </c>
      <c r="B10" s="41">
        <v>-4.9873307121013483E-2</v>
      </c>
      <c r="C10" s="41">
        <v>-0.19270972531551592</v>
      </c>
      <c r="D10" s="41">
        <v>-0.21485920577617323</v>
      </c>
    </row>
    <row r="11" spans="1:4">
      <c r="A11" s="54" t="s">
        <v>22</v>
      </c>
      <c r="B11" s="41">
        <v>-6.2385321100918304E-3</v>
      </c>
      <c r="C11" s="41">
        <v>-0.15563474387527848</v>
      </c>
      <c r="D11" s="41">
        <v>-0.17880144404332138</v>
      </c>
    </row>
    <row r="12" spans="1:4">
      <c r="A12" s="54" t="s">
        <v>28</v>
      </c>
      <c r="B12" s="41">
        <v>0.13152468326780251</v>
      </c>
      <c r="C12" s="41">
        <v>-3.8582034149962897E-2</v>
      </c>
      <c r="D12" s="41">
        <v>-6.4960288808664279E-2</v>
      </c>
    </row>
    <row r="13" spans="1:4">
      <c r="A13" s="54" t="s">
        <v>23</v>
      </c>
      <c r="B13" s="41">
        <v>-0.27107907383136742</v>
      </c>
      <c r="C13" s="41">
        <v>-0.38066072754268743</v>
      </c>
      <c r="D13" s="41">
        <v>-0.39765342960288808</v>
      </c>
    </row>
    <row r="14" spans="1:4">
      <c r="A14" s="54" t="s">
        <v>24</v>
      </c>
      <c r="B14" s="41">
        <v>-0.12076015727391877</v>
      </c>
      <c r="C14" s="41">
        <v>-0.2529398663697105</v>
      </c>
      <c r="D14" s="41">
        <v>-0.27343682310469319</v>
      </c>
    </row>
    <row r="15" spans="1:4">
      <c r="A15" s="54" t="s">
        <v>7</v>
      </c>
      <c r="B15" s="41">
        <v>8.8700742682394085E-2</v>
      </c>
      <c r="C15" s="41">
        <v>-7.4968077208611705E-2</v>
      </c>
      <c r="D15" s="41">
        <v>-0.10034801444043319</v>
      </c>
    </row>
    <row r="16" spans="1:4">
      <c r="A16" s="54" t="s">
        <v>29</v>
      </c>
      <c r="B16" s="41">
        <v>1.0537352555701133E-2</v>
      </c>
      <c r="C16" s="41">
        <v>-0.14138084632516709</v>
      </c>
      <c r="D16" s="41">
        <v>-0.1649386281588448</v>
      </c>
    </row>
    <row r="17" spans="1:4">
      <c r="A17" s="54" t="s">
        <v>8</v>
      </c>
      <c r="B17" s="41">
        <v>-0.1177107907383137</v>
      </c>
      <c r="C17" s="41">
        <v>-0.2503489235337788</v>
      </c>
      <c r="D17" s="41">
        <v>-0.27091696750902527</v>
      </c>
    </row>
    <row r="18" spans="1:4">
      <c r="A18" s="54" t="s">
        <v>31</v>
      </c>
      <c r="B18" s="41">
        <v>0.13432940148536479</v>
      </c>
      <c r="C18" s="41">
        <v>-3.6198960653303629E-2</v>
      </c>
      <c r="D18" s="41">
        <v>-6.2642599277978328E-2</v>
      </c>
    </row>
    <row r="19" spans="1:4">
      <c r="A19" s="54" t="s">
        <v>9</v>
      </c>
      <c r="B19" s="41">
        <v>-0.15323722149410221</v>
      </c>
      <c r="C19" s="41">
        <v>-0.28053452115812916</v>
      </c>
      <c r="D19" s="41">
        <v>-0.30027436823104692</v>
      </c>
    </row>
    <row r="20" spans="1:4">
      <c r="A20" s="54" t="s">
        <v>13</v>
      </c>
      <c r="B20" s="41">
        <v>0.11506334643949327</v>
      </c>
      <c r="C20" s="41">
        <v>-5.2568671121009609E-2</v>
      </c>
      <c r="D20" s="41">
        <v>-7.8563176895306813E-2</v>
      </c>
    </row>
    <row r="21" spans="1:4">
      <c r="A21" s="54" t="s">
        <v>21</v>
      </c>
      <c r="B21" s="41">
        <v>1.5194408038444823E-2</v>
      </c>
      <c r="C21" s="41">
        <v>-0.13742390497401627</v>
      </c>
      <c r="D21" s="41">
        <v>-0.16109025270758115</v>
      </c>
    </row>
    <row r="22" spans="1:4">
      <c r="A22" s="54" t="s">
        <v>10</v>
      </c>
      <c r="B22" s="41">
        <v>-0.11880297072957625</v>
      </c>
      <c r="C22" s="41">
        <v>-0.25127691165553084</v>
      </c>
      <c r="D22" s="41">
        <v>-0.27181949458483756</v>
      </c>
    </row>
    <row r="23" spans="1:4">
      <c r="A23" s="54" t="s">
        <v>30</v>
      </c>
      <c r="B23" s="41">
        <v>-4.9986893840104879E-2</v>
      </c>
      <c r="C23" s="41">
        <v>-0.19280623608017819</v>
      </c>
      <c r="D23" s="41">
        <v>-0.21495306859205779</v>
      </c>
    </row>
    <row r="24" spans="1:4">
      <c r="A24" s="54" t="s">
        <v>27</v>
      </c>
      <c r="B24" s="41">
        <v>-7.6103101791175501E-3</v>
      </c>
      <c r="C24" s="41">
        <v>-0.15680029695619899</v>
      </c>
      <c r="D24" s="41">
        <v>-0.17993501805054155</v>
      </c>
    </row>
    <row r="25" spans="1:4">
      <c r="A25" s="54" t="s">
        <v>11</v>
      </c>
      <c r="B25" s="41">
        <v>-4.3826998689384083E-2</v>
      </c>
      <c r="C25" s="41">
        <v>-0.18757238307349672</v>
      </c>
      <c r="D25" s="41">
        <v>-0.20986281588447658</v>
      </c>
    </row>
    <row r="26" spans="1:4">
      <c r="A26" s="54" t="s">
        <v>15</v>
      </c>
      <c r="B26" s="41">
        <v>-0.10682394058540846</v>
      </c>
      <c r="C26" s="41">
        <v>-0.24109873793615441</v>
      </c>
      <c r="D26" s="41">
        <v>-0.26192057761732851</v>
      </c>
    </row>
    <row r="27" spans="1:4">
      <c r="A27" s="54" t="s">
        <v>12</v>
      </c>
      <c r="B27" s="41">
        <v>7.021406727828737E-2</v>
      </c>
      <c r="C27" s="41">
        <v>-9.0675575352635554E-2</v>
      </c>
      <c r="D27" s="41">
        <v>-0.11562454873646216</v>
      </c>
    </row>
    <row r="28" spans="1:4">
      <c r="A28" s="54" t="s">
        <v>32</v>
      </c>
      <c r="B28" s="41">
        <v>0.20993446920052422</v>
      </c>
      <c r="C28" s="41">
        <v>2.8040089086859676E-2</v>
      </c>
      <c r="D28" s="41">
        <v>-1.6606498194947161E-4</v>
      </c>
    </row>
    <row r="29" spans="1:4">
      <c r="A29" s="54" t="s">
        <v>16</v>
      </c>
      <c r="B29" s="41">
        <v>9.406727828746185E-2</v>
      </c>
      <c r="C29" s="41">
        <v>-7.0408314773570832E-2</v>
      </c>
      <c r="D29" s="41">
        <v>-9.591335740072196E-2</v>
      </c>
    </row>
    <row r="30" spans="1:4">
      <c r="A30" s="54" t="s">
        <v>17</v>
      </c>
      <c r="B30" s="41">
        <v>1.8130187854958499E-2</v>
      </c>
      <c r="C30" s="41">
        <v>-0.13492947290274684</v>
      </c>
      <c r="D30" s="41">
        <v>-0.15866425992779784</v>
      </c>
    </row>
    <row r="31" spans="1:4">
      <c r="A31" s="54" t="s">
        <v>33</v>
      </c>
      <c r="B31" s="41">
        <v>0.1000436871996505</v>
      </c>
      <c r="C31" s="41">
        <v>-6.5330363771343727E-2</v>
      </c>
      <c r="D31" s="41">
        <v>-9.0974729241877259E-2</v>
      </c>
    </row>
    <row r="32" spans="1:4">
      <c r="A32" s="54" t="s">
        <v>34</v>
      </c>
      <c r="B32" s="41">
        <v>0.10866754041065958</v>
      </c>
      <c r="C32" s="41">
        <v>-5.8002969561989685E-2</v>
      </c>
      <c r="D32" s="41">
        <v>-8.3848375451263613E-2</v>
      </c>
    </row>
    <row r="33" spans="1:4">
      <c r="A33" s="54" t="s">
        <v>18</v>
      </c>
      <c r="B33" s="41">
        <v>1.8837920489296587E-2</v>
      </c>
      <c r="C33" s="41">
        <v>-0.13432813659985157</v>
      </c>
      <c r="D33" s="41">
        <v>-0.15807942238267153</v>
      </c>
    </row>
    <row r="34" spans="1:4">
      <c r="A34" s="54" t="s">
        <v>35</v>
      </c>
      <c r="B34" s="41">
        <v>8.874617737003053E-2</v>
      </c>
      <c r="C34" s="41">
        <v>-7.4929472902746888E-2</v>
      </c>
      <c r="D34" s="41">
        <v>-0.10031046931407947</v>
      </c>
    </row>
    <row r="35" spans="1:4">
      <c r="A35" s="54" t="s">
        <v>19</v>
      </c>
      <c r="B35" s="41">
        <v>0.18589777195281781</v>
      </c>
      <c r="C35" s="41">
        <v>7.6169265033407506E-3</v>
      </c>
      <c r="D35" s="41">
        <v>-2.0028880866425999E-2</v>
      </c>
    </row>
    <row r="36" spans="1:4">
      <c r="A36" s="54" t="s">
        <v>25</v>
      </c>
      <c r="B36" s="41">
        <v>5.8348623853210983E-2</v>
      </c>
      <c r="C36" s="41">
        <v>-0.10075723830734969</v>
      </c>
      <c r="D36" s="41">
        <v>-0.12542960288808666</v>
      </c>
    </row>
    <row r="37" spans="1:4">
      <c r="A37" s="54" t="s">
        <v>3</v>
      </c>
      <c r="B37" s="41">
        <v>-2.8746177370030262E-3</v>
      </c>
      <c r="C37" s="41">
        <v>-0.15277654046028208</v>
      </c>
      <c r="D37" s="41">
        <v>-0.17602166064981947</v>
      </c>
    </row>
    <row r="38" spans="1:4">
      <c r="A38" s="54" t="s">
        <v>4</v>
      </c>
      <c r="B38" s="41">
        <v>-3.6050677151594573E-2</v>
      </c>
      <c r="C38" s="41">
        <v>-0.1809651076466221</v>
      </c>
      <c r="D38" s="41">
        <v>-0.20343682310469313</v>
      </c>
    </row>
    <row r="39" spans="1:4">
      <c r="A39" s="54" t="s">
        <v>95</v>
      </c>
      <c r="B39" s="41">
        <v>-7.6190476190515083E-4</v>
      </c>
      <c r="C39" s="41">
        <v>-5.2623400148478119</v>
      </c>
      <c r="D39" s="41">
        <v>-6.0782469314079428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topLeftCell="C10" workbookViewId="0">
      <selection activeCell="G19" sqref="G19"/>
    </sheetView>
  </sheetViews>
  <sheetFormatPr defaultRowHeight="15"/>
  <cols>
    <col min="1" max="1" width="30.85546875" style="41" bestFit="1" customWidth="1"/>
    <col min="2" max="3" width="9.140625" style="41" customWidth="1"/>
    <col min="4" max="4" width="10.140625" style="41" customWidth="1"/>
    <col min="5" max="6" width="9.140625" style="41" bestFit="1" customWidth="1"/>
    <col min="7" max="7" width="8.7109375" style="41" bestFit="1" customWidth="1"/>
    <col min="8" max="16384" width="9.140625" style="41"/>
  </cols>
  <sheetData>
    <row r="3" spans="1:4">
      <c r="A3" s="52" t="s">
        <v>154</v>
      </c>
      <c r="B3" s="41" t="s">
        <v>105</v>
      </c>
      <c r="C3" s="41" t="s">
        <v>107</v>
      </c>
      <c r="D3" s="41" t="s">
        <v>106</v>
      </c>
    </row>
    <row r="4" spans="1:4">
      <c r="A4" s="54" t="s">
        <v>26</v>
      </c>
      <c r="B4" s="41">
        <v>0.63963750000000008</v>
      </c>
      <c r="C4" s="41">
        <v>0.66634444444444452</v>
      </c>
      <c r="D4" s="41">
        <v>0.2951388888888889</v>
      </c>
    </row>
    <row r="5" spans="1:4">
      <c r="A5" s="54" t="s">
        <v>0</v>
      </c>
      <c r="B5" s="41">
        <v>0.53884166666666666</v>
      </c>
      <c r="C5" s="41">
        <v>0.48518888888888889</v>
      </c>
      <c r="D5" s="41">
        <v>0.21428333333333333</v>
      </c>
    </row>
    <row r="6" spans="1:4">
      <c r="A6" s="54" t="s">
        <v>1</v>
      </c>
      <c r="B6" s="41">
        <v>0.64307500000000006</v>
      </c>
      <c r="C6" s="41">
        <v>0.66560555555555556</v>
      </c>
      <c r="D6" s="41">
        <v>0.2925888888888889</v>
      </c>
    </row>
    <row r="7" spans="1:4">
      <c r="A7" s="54" t="s">
        <v>5</v>
      </c>
      <c r="B7" s="41">
        <v>0.6250958333333333</v>
      </c>
      <c r="C7" s="41">
        <v>0.62374444444444443</v>
      </c>
      <c r="D7" s="41">
        <v>0.34567777777777781</v>
      </c>
    </row>
    <row r="8" spans="1:4">
      <c r="A8" s="54" t="s">
        <v>6</v>
      </c>
      <c r="B8" s="41">
        <v>0.56424583333333334</v>
      </c>
      <c r="C8" s="41">
        <v>0.58825555555555553</v>
      </c>
      <c r="D8" s="41">
        <v>0.22222222222222221</v>
      </c>
    </row>
    <row r="9" spans="1:4">
      <c r="A9" s="54" t="s">
        <v>20</v>
      </c>
      <c r="B9" s="41">
        <v>0.51546666666666663</v>
      </c>
      <c r="C9" s="41">
        <v>0.55433888888888883</v>
      </c>
      <c r="D9" s="41">
        <v>0.21428333333333333</v>
      </c>
    </row>
    <row r="10" spans="1:4">
      <c r="A10" s="54" t="s">
        <v>2</v>
      </c>
      <c r="B10" s="41">
        <v>0.58652500000000007</v>
      </c>
      <c r="C10" s="41">
        <v>0.60412222222222223</v>
      </c>
      <c r="D10" s="41">
        <v>0.24358888888888888</v>
      </c>
    </row>
    <row r="11" spans="1:4">
      <c r="A11" s="54" t="s">
        <v>22</v>
      </c>
      <c r="B11" s="41">
        <v>0.65792083333333329</v>
      </c>
      <c r="C11" s="41">
        <v>0.63186666666666658</v>
      </c>
      <c r="D11" s="41">
        <v>0.35416666666666669</v>
      </c>
    </row>
    <row r="12" spans="1:4">
      <c r="A12" s="54" t="s">
        <v>28</v>
      </c>
      <c r="B12" s="41">
        <v>0.71981249999999997</v>
      </c>
      <c r="C12" s="41">
        <v>0.71946111111111111</v>
      </c>
      <c r="D12" s="41">
        <v>0.41111111111111109</v>
      </c>
    </row>
    <row r="13" spans="1:4">
      <c r="A13" s="54" t="s">
        <v>23</v>
      </c>
      <c r="B13" s="41">
        <v>0.50768750000000007</v>
      </c>
      <c r="C13" s="41">
        <v>0.46347222222222223</v>
      </c>
      <c r="D13" s="41">
        <v>0.28703333333333331</v>
      </c>
    </row>
    <row r="14" spans="1:4">
      <c r="A14" s="54" t="s">
        <v>24</v>
      </c>
      <c r="B14" s="41">
        <v>0.50313750000000002</v>
      </c>
      <c r="C14" s="41">
        <v>0.55904999999999994</v>
      </c>
      <c r="D14" s="41">
        <v>0.18253888888888889</v>
      </c>
    </row>
    <row r="15" spans="1:4">
      <c r="A15" s="54" t="s">
        <v>7</v>
      </c>
      <c r="B15" s="41">
        <v>0.63292916666666665</v>
      </c>
      <c r="C15" s="41">
        <v>0.69223222222222225</v>
      </c>
      <c r="D15" s="41">
        <v>0.32222222222222224</v>
      </c>
    </row>
    <row r="16" spans="1:4">
      <c r="A16" s="54" t="s">
        <v>29</v>
      </c>
      <c r="B16" s="41">
        <v>0.61585833333333329</v>
      </c>
      <c r="C16" s="41">
        <v>0.64253333333333329</v>
      </c>
      <c r="D16" s="41">
        <v>0.29531666666666667</v>
      </c>
    </row>
    <row r="17" spans="1:4">
      <c r="A17" s="54" t="s">
        <v>8</v>
      </c>
      <c r="B17" s="41">
        <v>0.5909833333333333</v>
      </c>
      <c r="C17" s="41">
        <v>0.56098888888888887</v>
      </c>
      <c r="D17" s="41">
        <v>0.31944444444444442</v>
      </c>
    </row>
    <row r="18" spans="1:4">
      <c r="A18" s="54" t="s">
        <v>31</v>
      </c>
      <c r="B18" s="41">
        <v>0.73077499999999995</v>
      </c>
      <c r="C18" s="41">
        <v>0.72124444444444447</v>
      </c>
      <c r="D18" s="41">
        <v>0.31111111111111112</v>
      </c>
    </row>
    <row r="19" spans="1:4">
      <c r="A19" s="54" t="s">
        <v>9</v>
      </c>
      <c r="B19" s="41">
        <v>0.51402500000000007</v>
      </c>
      <c r="C19" s="41">
        <v>0.53839999999999999</v>
      </c>
      <c r="D19" s="41">
        <v>0.26666666666666666</v>
      </c>
    </row>
    <row r="20" spans="1:4">
      <c r="A20" s="54" t="s">
        <v>13</v>
      </c>
      <c r="B20" s="41">
        <v>0.70514166666666667</v>
      </c>
      <c r="C20" s="41">
        <v>0.70899444444444448</v>
      </c>
      <c r="D20" s="41">
        <v>0.16666666666666666</v>
      </c>
    </row>
    <row r="21" spans="1:4">
      <c r="A21" s="54" t="s">
        <v>21</v>
      </c>
      <c r="B21" s="41">
        <v>0.71437916666666668</v>
      </c>
      <c r="C21" s="41">
        <v>0.64549444444444448</v>
      </c>
      <c r="D21" s="41">
        <v>0.39153333333333334</v>
      </c>
    </row>
    <row r="22" spans="1:4">
      <c r="A22" s="54" t="s">
        <v>10</v>
      </c>
      <c r="B22" s="41">
        <v>0.50749583333333337</v>
      </c>
      <c r="C22" s="41">
        <v>0.56029444444444443</v>
      </c>
      <c r="D22" s="41">
        <v>0.22222222222222221</v>
      </c>
    </row>
    <row r="23" spans="1:4">
      <c r="A23" s="54" t="s">
        <v>30</v>
      </c>
      <c r="B23" s="41">
        <v>0.60726250000000004</v>
      </c>
      <c r="C23" s="41">
        <v>0.60404999999999998</v>
      </c>
      <c r="D23" s="41">
        <v>0.2</v>
      </c>
    </row>
    <row r="24" spans="1:4">
      <c r="A24" s="54" t="s">
        <v>27</v>
      </c>
      <c r="B24" s="41">
        <v>0.67630416666666671</v>
      </c>
      <c r="C24" s="41">
        <v>0.63099444444444441</v>
      </c>
      <c r="D24" s="41">
        <v>0.30391666666666667</v>
      </c>
    </row>
    <row r="25" spans="1:4">
      <c r="A25" s="54" t="s">
        <v>11</v>
      </c>
      <c r="B25" s="41">
        <v>0.52288750000000006</v>
      </c>
      <c r="C25" s="41">
        <v>0.60796666666666666</v>
      </c>
      <c r="D25" s="41">
        <v>0.16111111111111112</v>
      </c>
    </row>
    <row r="26" spans="1:4">
      <c r="A26" s="54" t="s">
        <v>15</v>
      </c>
      <c r="B26" s="41">
        <v>0.51090416666666671</v>
      </c>
      <c r="C26" s="41">
        <v>0.56791111111111114</v>
      </c>
      <c r="D26" s="41">
        <v>0.1388888888888889</v>
      </c>
    </row>
    <row r="27" spans="1:4">
      <c r="A27" s="54" t="s">
        <v>12</v>
      </c>
      <c r="B27" s="41">
        <v>0.61644583333333336</v>
      </c>
      <c r="C27" s="41">
        <v>0.68047777777777774</v>
      </c>
      <c r="D27" s="41">
        <v>0.36419444444444443</v>
      </c>
    </row>
    <row r="28" spans="1:4">
      <c r="A28" s="54" t="s">
        <v>32</v>
      </c>
      <c r="B28" s="41">
        <v>0.78230833333333327</v>
      </c>
      <c r="C28" s="41">
        <v>0.76931666666666665</v>
      </c>
      <c r="D28" s="41">
        <v>0.41319444444444442</v>
      </c>
    </row>
    <row r="29" spans="1:4">
      <c r="A29" s="54" t="s">
        <v>16</v>
      </c>
      <c r="B29" s="41">
        <v>0.6878833333333334</v>
      </c>
      <c r="C29" s="41">
        <v>0.69564444444444451</v>
      </c>
      <c r="D29" s="41">
        <v>0.33986666666666665</v>
      </c>
    </row>
    <row r="30" spans="1:4">
      <c r="A30" s="54" t="s">
        <v>17</v>
      </c>
      <c r="B30" s="41">
        <v>0.64452083333333332</v>
      </c>
      <c r="C30" s="41">
        <v>0.64736111111111116</v>
      </c>
      <c r="D30" s="41">
        <v>0.24073888888888889</v>
      </c>
    </row>
    <row r="31" spans="1:4">
      <c r="A31" s="54" t="s">
        <v>33</v>
      </c>
      <c r="B31" s="41">
        <v>0.71357083333333327</v>
      </c>
      <c r="C31" s="41">
        <v>0.69944444444444442</v>
      </c>
      <c r="D31" s="41">
        <v>0.30807777777777778</v>
      </c>
    </row>
    <row r="32" spans="1:4">
      <c r="A32" s="54" t="s">
        <v>34</v>
      </c>
      <c r="B32" s="41">
        <v>0.70166666666666666</v>
      </c>
      <c r="C32" s="41">
        <v>0.70492777777777771</v>
      </c>
      <c r="D32" s="41">
        <v>0.375</v>
      </c>
    </row>
    <row r="33" spans="1:4">
      <c r="A33" s="54" t="s">
        <v>18</v>
      </c>
      <c r="B33" s="41">
        <v>0.64878333333333327</v>
      </c>
      <c r="C33" s="41">
        <v>0.64781111111111112</v>
      </c>
      <c r="D33" s="41">
        <v>0.25</v>
      </c>
    </row>
    <row r="34" spans="1:4">
      <c r="A34" s="54" t="s">
        <v>35</v>
      </c>
      <c r="B34" s="41">
        <v>0.7053666666666667</v>
      </c>
      <c r="C34" s="41">
        <v>0.6922611111111111</v>
      </c>
      <c r="D34" s="41">
        <v>0.30341666666666667</v>
      </c>
    </row>
    <row r="35" spans="1:4">
      <c r="A35" s="54" t="s">
        <v>19</v>
      </c>
      <c r="B35" s="41">
        <v>0.74927500000000002</v>
      </c>
      <c r="C35" s="41">
        <v>0.75403333333333333</v>
      </c>
      <c r="D35" s="41">
        <v>0.4259222222222222</v>
      </c>
    </row>
    <row r="36" spans="1:4">
      <c r="A36" s="54" t="s">
        <v>25</v>
      </c>
      <c r="B36" s="41">
        <v>0.657725</v>
      </c>
      <c r="C36" s="41">
        <v>0.67293333333333327</v>
      </c>
      <c r="D36" s="41">
        <v>0.2388888888888889</v>
      </c>
    </row>
    <row r="37" spans="1:4">
      <c r="A37" s="54" t="s">
        <v>3</v>
      </c>
      <c r="B37" s="41">
        <v>0.62012083333333334</v>
      </c>
      <c r="C37" s="41">
        <v>0.6340055555555556</v>
      </c>
      <c r="D37" s="41">
        <v>0.23147777777777778</v>
      </c>
    </row>
    <row r="38" spans="1:4">
      <c r="A38" s="54" t="s">
        <v>4</v>
      </c>
      <c r="B38" s="41">
        <v>0.56966666666666665</v>
      </c>
      <c r="C38" s="41">
        <v>0.61291111111111107</v>
      </c>
      <c r="D38" s="41">
        <v>0.20833333333333334</v>
      </c>
    </row>
    <row r="39" spans="1:4">
      <c r="A39" s="54" t="s">
        <v>95</v>
      </c>
      <c r="B39" s="41">
        <v>21.927725000000002</v>
      </c>
      <c r="C39" s="41">
        <v>22.253682222222221</v>
      </c>
      <c r="D39" s="41">
        <v>9.8608444444444476</v>
      </c>
    </row>
    <row r="41" spans="1:4">
      <c r="A41" s="52" t="s">
        <v>154</v>
      </c>
      <c r="B41" s="41" t="s">
        <v>108</v>
      </c>
      <c r="C41" s="41" t="s">
        <v>156</v>
      </c>
      <c r="D41" s="41" t="s">
        <v>157</v>
      </c>
    </row>
    <row r="42" spans="1:4">
      <c r="A42" s="54" t="s">
        <v>26</v>
      </c>
      <c r="B42" s="41">
        <v>0.63963750000000008</v>
      </c>
      <c r="C42" s="41">
        <v>0.66634444444444452</v>
      </c>
      <c r="D42" s="41">
        <v>0.2951388888888889</v>
      </c>
    </row>
    <row r="43" spans="1:4">
      <c r="A43" s="54" t="s">
        <v>0</v>
      </c>
      <c r="B43" s="41">
        <v>0.53884166666666666</v>
      </c>
      <c r="C43" s="41">
        <v>0.48518888888888889</v>
      </c>
      <c r="D43" s="41">
        <v>0.21428333333333333</v>
      </c>
    </row>
    <row r="44" spans="1:4">
      <c r="A44" s="54" t="s">
        <v>1</v>
      </c>
      <c r="B44" s="41">
        <v>0.64307500000000006</v>
      </c>
      <c r="C44" s="41">
        <v>0.66560555555555556</v>
      </c>
      <c r="D44" s="41">
        <v>0.2925888888888889</v>
      </c>
    </row>
    <row r="45" spans="1:4">
      <c r="A45" s="54" t="s">
        <v>5</v>
      </c>
      <c r="B45" s="41">
        <v>0.6250958333333333</v>
      </c>
      <c r="C45" s="41">
        <v>0.62374444444444443</v>
      </c>
      <c r="D45" s="41">
        <v>0.34567777777777781</v>
      </c>
    </row>
    <row r="46" spans="1:4">
      <c r="A46" s="54" t="s">
        <v>6</v>
      </c>
      <c r="B46" s="41">
        <v>0.56424583333333334</v>
      </c>
      <c r="C46" s="41">
        <v>0.58825555555555553</v>
      </c>
      <c r="D46" s="41">
        <v>0.22222222222222221</v>
      </c>
    </row>
    <row r="47" spans="1:4">
      <c r="A47" s="54" t="s">
        <v>20</v>
      </c>
      <c r="B47" s="41">
        <v>0.51546666666666663</v>
      </c>
      <c r="C47" s="41">
        <v>0.55433888888888883</v>
      </c>
      <c r="D47" s="41">
        <v>0.21428333333333333</v>
      </c>
    </row>
    <row r="48" spans="1:4">
      <c r="A48" s="54" t="s">
        <v>2</v>
      </c>
      <c r="B48" s="41">
        <v>0.58652500000000007</v>
      </c>
      <c r="C48" s="41">
        <v>0.60412222222222223</v>
      </c>
      <c r="D48" s="41">
        <v>0.24358888888888888</v>
      </c>
    </row>
    <row r="49" spans="1:4">
      <c r="A49" s="54" t="s">
        <v>22</v>
      </c>
      <c r="B49" s="41">
        <v>0.65792083333333329</v>
      </c>
      <c r="C49" s="41">
        <v>0.63186666666666658</v>
      </c>
      <c r="D49" s="41">
        <v>0.35416666666666669</v>
      </c>
    </row>
    <row r="50" spans="1:4">
      <c r="A50" s="54" t="s">
        <v>28</v>
      </c>
      <c r="B50" s="41">
        <v>0.71981249999999997</v>
      </c>
      <c r="C50" s="41">
        <v>0.71946111111111111</v>
      </c>
      <c r="D50" s="41">
        <v>0.41111111111111109</v>
      </c>
    </row>
    <row r="51" spans="1:4">
      <c r="A51" s="54" t="s">
        <v>23</v>
      </c>
      <c r="B51" s="41">
        <v>0.50768750000000007</v>
      </c>
      <c r="C51" s="41">
        <v>0.46347222222222223</v>
      </c>
      <c r="D51" s="41">
        <v>0.28703333333333331</v>
      </c>
    </row>
    <row r="52" spans="1:4">
      <c r="A52" s="54" t="s">
        <v>24</v>
      </c>
      <c r="B52" s="41">
        <v>0.50313750000000002</v>
      </c>
      <c r="C52" s="41">
        <v>0.55904999999999994</v>
      </c>
      <c r="D52" s="41">
        <v>0.18253888888888889</v>
      </c>
    </row>
    <row r="53" spans="1:4">
      <c r="A53" s="54" t="s">
        <v>7</v>
      </c>
      <c r="B53" s="41">
        <v>0.63292916666666665</v>
      </c>
      <c r="C53" s="41">
        <v>0.69223222222222225</v>
      </c>
      <c r="D53" s="41">
        <v>0.32222222222222224</v>
      </c>
    </row>
    <row r="54" spans="1:4">
      <c r="A54" s="54" t="s">
        <v>29</v>
      </c>
      <c r="B54" s="41">
        <v>0.61585833333333329</v>
      </c>
      <c r="C54" s="41">
        <v>0.64253333333333329</v>
      </c>
      <c r="D54" s="41">
        <v>0.29531666666666667</v>
      </c>
    </row>
    <row r="55" spans="1:4">
      <c r="A55" s="54" t="s">
        <v>8</v>
      </c>
      <c r="B55" s="41">
        <v>0.5909833333333333</v>
      </c>
      <c r="C55" s="41">
        <v>0.56098888888888887</v>
      </c>
      <c r="D55" s="41">
        <v>0.31944444444444442</v>
      </c>
    </row>
    <row r="56" spans="1:4">
      <c r="A56" s="54" t="s">
        <v>31</v>
      </c>
      <c r="B56" s="41">
        <v>0.73077499999999995</v>
      </c>
      <c r="C56" s="41">
        <v>0.72124444444444447</v>
      </c>
      <c r="D56" s="41">
        <v>0.31111111111111112</v>
      </c>
    </row>
    <row r="57" spans="1:4">
      <c r="A57" s="54" t="s">
        <v>9</v>
      </c>
      <c r="B57" s="41">
        <v>0.51402500000000007</v>
      </c>
      <c r="C57" s="41">
        <v>0.53839999999999999</v>
      </c>
      <c r="D57" s="41">
        <v>0.26666666666666666</v>
      </c>
    </row>
    <row r="58" spans="1:4">
      <c r="A58" s="54" t="s">
        <v>13</v>
      </c>
      <c r="B58" s="41">
        <v>0.70514166666666667</v>
      </c>
      <c r="C58" s="41">
        <v>0.70899444444444448</v>
      </c>
      <c r="D58" s="41">
        <v>0.16666666666666666</v>
      </c>
    </row>
    <row r="59" spans="1:4">
      <c r="A59" s="54" t="s">
        <v>21</v>
      </c>
      <c r="B59" s="41">
        <v>0.71437916666666668</v>
      </c>
      <c r="C59" s="41">
        <v>0.64549444444444448</v>
      </c>
      <c r="D59" s="41">
        <v>0.39153333333333334</v>
      </c>
    </row>
    <row r="60" spans="1:4">
      <c r="A60" s="54" t="s">
        <v>10</v>
      </c>
      <c r="B60" s="41">
        <v>0.50749583333333337</v>
      </c>
      <c r="C60" s="41">
        <v>0.56029444444444443</v>
      </c>
      <c r="D60" s="41">
        <v>0.22222222222222221</v>
      </c>
    </row>
    <row r="61" spans="1:4">
      <c r="A61" s="54" t="s">
        <v>30</v>
      </c>
      <c r="B61" s="41">
        <v>0.60726250000000004</v>
      </c>
      <c r="C61" s="41">
        <v>0.60404999999999998</v>
      </c>
      <c r="D61" s="41">
        <v>0.2</v>
      </c>
    </row>
    <row r="62" spans="1:4">
      <c r="A62" s="54" t="s">
        <v>27</v>
      </c>
      <c r="B62" s="41">
        <v>0.67630416666666671</v>
      </c>
      <c r="C62" s="41">
        <v>0.63099444444444441</v>
      </c>
      <c r="D62" s="41">
        <v>0.30391666666666667</v>
      </c>
    </row>
    <row r="63" spans="1:4">
      <c r="A63" s="54" t="s">
        <v>11</v>
      </c>
      <c r="B63" s="41">
        <v>0.52288750000000006</v>
      </c>
      <c r="C63" s="41">
        <v>0.60796666666666666</v>
      </c>
      <c r="D63" s="41">
        <v>0.16111111111111112</v>
      </c>
    </row>
    <row r="64" spans="1:4">
      <c r="A64" s="54" t="s">
        <v>15</v>
      </c>
      <c r="B64" s="41">
        <v>0.51090416666666671</v>
      </c>
      <c r="C64" s="41">
        <v>0.56791111111111114</v>
      </c>
      <c r="D64" s="41">
        <v>0.1388888888888889</v>
      </c>
    </row>
    <row r="65" spans="1:4">
      <c r="A65" s="54" t="s">
        <v>12</v>
      </c>
      <c r="B65" s="41">
        <v>0.61644583333333336</v>
      </c>
      <c r="C65" s="41">
        <v>0.68047777777777774</v>
      </c>
      <c r="D65" s="41">
        <v>0.36419444444444443</v>
      </c>
    </row>
    <row r="66" spans="1:4">
      <c r="A66" s="54" t="s">
        <v>32</v>
      </c>
      <c r="B66" s="41">
        <v>0.78230833333333327</v>
      </c>
      <c r="C66" s="41">
        <v>0.76931666666666665</v>
      </c>
      <c r="D66" s="41">
        <v>0.41319444444444442</v>
      </c>
    </row>
    <row r="67" spans="1:4">
      <c r="A67" s="54" t="s">
        <v>16</v>
      </c>
      <c r="B67" s="41">
        <v>0.6878833333333334</v>
      </c>
      <c r="C67" s="41">
        <v>0.69564444444444451</v>
      </c>
      <c r="D67" s="41">
        <v>0.33986666666666665</v>
      </c>
    </row>
    <row r="68" spans="1:4">
      <c r="A68" s="54" t="s">
        <v>17</v>
      </c>
      <c r="B68" s="41">
        <v>0.64452083333333332</v>
      </c>
      <c r="C68" s="41">
        <v>0.64736111111111116</v>
      </c>
      <c r="D68" s="41">
        <v>0.24073888888888889</v>
      </c>
    </row>
    <row r="69" spans="1:4">
      <c r="A69" s="54" t="s">
        <v>33</v>
      </c>
      <c r="B69" s="41">
        <v>0.71357083333333327</v>
      </c>
      <c r="C69" s="41">
        <v>0.69944444444444442</v>
      </c>
      <c r="D69" s="41">
        <v>0.30807777777777778</v>
      </c>
    </row>
    <row r="70" spans="1:4">
      <c r="A70" s="54" t="s">
        <v>34</v>
      </c>
      <c r="B70" s="41">
        <v>0.70166666666666666</v>
      </c>
      <c r="C70" s="41">
        <v>0.70492777777777771</v>
      </c>
      <c r="D70" s="41">
        <v>0.375</v>
      </c>
    </row>
    <row r="71" spans="1:4">
      <c r="A71" s="54" t="s">
        <v>18</v>
      </c>
      <c r="B71" s="41">
        <v>0.64878333333333327</v>
      </c>
      <c r="C71" s="41">
        <v>0.64781111111111112</v>
      </c>
      <c r="D71" s="41">
        <v>0.25</v>
      </c>
    </row>
    <row r="72" spans="1:4">
      <c r="A72" s="54" t="s">
        <v>35</v>
      </c>
      <c r="B72" s="41">
        <v>0.7053666666666667</v>
      </c>
      <c r="C72" s="41">
        <v>0.6922611111111111</v>
      </c>
      <c r="D72" s="41">
        <v>0.30341666666666667</v>
      </c>
    </row>
    <row r="73" spans="1:4">
      <c r="A73" s="54" t="s">
        <v>19</v>
      </c>
      <c r="B73" s="41">
        <v>0.74927500000000002</v>
      </c>
      <c r="C73" s="41">
        <v>0.75403333333333333</v>
      </c>
      <c r="D73" s="41">
        <v>0.4259222222222222</v>
      </c>
    </row>
    <row r="74" spans="1:4">
      <c r="A74" s="54" t="s">
        <v>25</v>
      </c>
      <c r="B74" s="41">
        <v>0.657725</v>
      </c>
      <c r="C74" s="41">
        <v>0.67293333333333327</v>
      </c>
      <c r="D74" s="41">
        <v>0.2388888888888889</v>
      </c>
    </row>
    <row r="75" spans="1:4">
      <c r="A75" s="54" t="s">
        <v>3</v>
      </c>
      <c r="B75" s="41">
        <v>0.62012083333333334</v>
      </c>
      <c r="C75" s="41">
        <v>0.6340055555555556</v>
      </c>
      <c r="D75" s="41">
        <v>0.23147777777777778</v>
      </c>
    </row>
    <row r="76" spans="1:4">
      <c r="A76" s="54" t="s">
        <v>4</v>
      </c>
      <c r="B76" s="41">
        <v>0.56966666666666665</v>
      </c>
      <c r="C76" s="41">
        <v>0.61291111111111107</v>
      </c>
      <c r="D76" s="41">
        <v>0.20833333333333334</v>
      </c>
    </row>
    <row r="77" spans="1:4">
      <c r="A77" s="54" t="s">
        <v>95</v>
      </c>
      <c r="B77" s="41">
        <v>21.927725000000002</v>
      </c>
      <c r="C77" s="41">
        <v>22.253682222222221</v>
      </c>
      <c r="D77" s="41">
        <v>9.8608444444444476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X2"/>
  <sheetViews>
    <sheetView showGridLines="0" tabSelected="1" topLeftCell="A4" zoomScale="75" zoomScaleNormal="75" workbookViewId="0">
      <selection activeCell="R19" sqref="R19"/>
    </sheetView>
  </sheetViews>
  <sheetFormatPr defaultRowHeight="15"/>
  <cols>
    <col min="1" max="16384" width="9.140625" style="36"/>
  </cols>
  <sheetData>
    <row r="1" spans="9:24" s="37" customFormat="1" ht="41.25">
      <c r="I1" s="38"/>
      <c r="J1" s="39"/>
      <c r="K1" s="39"/>
      <c r="L1" s="39"/>
      <c r="M1" s="39"/>
      <c r="N1" s="39"/>
      <c r="O1" s="39"/>
      <c r="P1" s="39"/>
      <c r="Q1" s="39"/>
      <c r="R1" s="39"/>
      <c r="S1" s="39"/>
      <c r="T1" s="39"/>
      <c r="U1" s="40"/>
      <c r="V1" s="40"/>
      <c r="W1" s="40"/>
      <c r="X1" s="40"/>
    </row>
    <row r="2" spans="9:24" s="37"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X1"/>
  <sheetViews>
    <sheetView showGridLines="0" zoomScale="71" zoomScaleNormal="71" workbookViewId="0">
      <selection activeCell="Q21" sqref="Q21"/>
    </sheetView>
  </sheetViews>
  <sheetFormatPr defaultRowHeight="15"/>
  <cols>
    <col min="1" max="16384" width="9.140625" style="46"/>
  </cols>
  <sheetData>
    <row r="1" spans="9:24" ht="41.25">
      <c r="I1" s="47"/>
      <c r="J1" s="48"/>
      <c r="K1" s="48"/>
      <c r="L1" s="48"/>
      <c r="M1" s="48"/>
      <c r="N1" s="48"/>
      <c r="O1" s="48"/>
      <c r="P1" s="48"/>
      <c r="Q1" s="48"/>
      <c r="R1" s="48"/>
      <c r="S1" s="48"/>
      <c r="T1" s="48"/>
      <c r="U1" s="49"/>
      <c r="V1" s="49"/>
      <c r="W1" s="49"/>
      <c r="X1" s="4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3"/>
  <sheetViews>
    <sheetView workbookViewId="0">
      <selection activeCell="H6" sqref="H6"/>
    </sheetView>
  </sheetViews>
  <sheetFormatPr defaultRowHeight="15"/>
  <cols>
    <col min="2" max="2" width="25.140625" customWidth="1"/>
    <col min="3" max="3" width="12.140625" customWidth="1"/>
    <col min="4" max="4" width="26.85546875" style="21" customWidth="1"/>
    <col min="5" max="5" width="25.140625" customWidth="1"/>
    <col min="6" max="6" width="10.5703125" customWidth="1"/>
    <col min="8" max="8" width="9.140625" style="21"/>
  </cols>
  <sheetData>
    <row r="4" spans="2:8">
      <c r="B4" s="27" t="s">
        <v>83</v>
      </c>
      <c r="C4" s="27">
        <v>3155.22</v>
      </c>
      <c r="D4" s="21">
        <f>C4/6000</f>
        <v>0.52586999999999995</v>
      </c>
      <c r="E4" s="27" t="s">
        <v>87</v>
      </c>
      <c r="F4" s="27">
        <v>3896.94</v>
      </c>
      <c r="G4" s="27"/>
      <c r="H4" s="45">
        <f>F4/6000</f>
        <v>0.64949000000000001</v>
      </c>
    </row>
    <row r="5" spans="2:8">
      <c r="B5" s="27" t="s">
        <v>84</v>
      </c>
      <c r="C5" s="27">
        <v>1503.62</v>
      </c>
      <c r="D5" s="21">
        <f>C5/2400</f>
        <v>0.62650833333333333</v>
      </c>
      <c r="E5" s="27" t="s">
        <v>88</v>
      </c>
      <c r="F5" s="27">
        <v>1809.88</v>
      </c>
      <c r="G5" s="27"/>
      <c r="H5" s="45">
        <f>F5/2400</f>
        <v>0.75411666666666666</v>
      </c>
    </row>
    <row r="6" spans="2:8">
      <c r="B6" s="27" t="s">
        <v>85</v>
      </c>
      <c r="C6" s="27">
        <v>507.13</v>
      </c>
      <c r="D6" s="21">
        <f>'Average '!C6/1800</f>
        <v>0.28173888888888887</v>
      </c>
      <c r="E6" s="27" t="s">
        <v>89</v>
      </c>
      <c r="F6" s="27">
        <v>750.13</v>
      </c>
      <c r="G6" s="27"/>
      <c r="H6" s="45">
        <f>F6/1800</f>
        <v>0.41673888888888888</v>
      </c>
    </row>
    <row r="7" spans="2:8">
      <c r="B7" s="27" t="s">
        <v>86</v>
      </c>
      <c r="C7" s="27">
        <v>1144.48</v>
      </c>
      <c r="D7" s="21">
        <f>C7/1800</f>
        <v>0.63582222222222218</v>
      </c>
      <c r="E7" s="27" t="s">
        <v>90</v>
      </c>
      <c r="F7" s="27">
        <v>1346.75</v>
      </c>
      <c r="G7" s="27"/>
      <c r="H7" s="45">
        <f>F7/1800</f>
        <v>0.7481944444444445</v>
      </c>
    </row>
    <row r="10" spans="2:8">
      <c r="D10" s="45" t="s">
        <v>91</v>
      </c>
      <c r="E10" s="27">
        <v>4006.06</v>
      </c>
      <c r="F10" s="21">
        <f>E10/6000</f>
        <v>0.6676766666666667</v>
      </c>
    </row>
    <row r="11" spans="2:8">
      <c r="D11" s="45" t="s">
        <v>92</v>
      </c>
      <c r="E11" s="27">
        <v>1877.54</v>
      </c>
      <c r="F11" s="21">
        <f>E11/2400</f>
        <v>0.78230833333333327</v>
      </c>
    </row>
    <row r="12" spans="2:8">
      <c r="D12" s="45" t="s">
        <v>93</v>
      </c>
      <c r="E12" s="27">
        <v>766.66</v>
      </c>
      <c r="F12" s="21">
        <f>E12/1800</f>
        <v>0.4259222222222222</v>
      </c>
    </row>
    <row r="13" spans="2:8">
      <c r="D13" s="45" t="s">
        <v>94</v>
      </c>
      <c r="E13" s="27">
        <v>1384.77</v>
      </c>
      <c r="F13" s="21">
        <f>E13/1800</f>
        <v>0.76931666666666665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workbookViewId="0">
      <selection activeCell="J24" sqref="J24"/>
    </sheetView>
  </sheetViews>
  <sheetFormatPr defaultRowHeight="15"/>
  <cols>
    <col min="1" max="1" width="30.85546875" bestFit="1" customWidth="1"/>
    <col min="2" max="4" width="5.5703125" bestFit="1" customWidth="1"/>
  </cols>
  <sheetData>
    <row r="3" spans="1:4">
      <c r="A3" s="28" t="s">
        <v>37</v>
      </c>
      <c r="B3" t="s">
        <v>96</v>
      </c>
      <c r="C3" t="s">
        <v>97</v>
      </c>
      <c r="D3" t="s">
        <v>98</v>
      </c>
    </row>
    <row r="4" spans="1:4">
      <c r="A4" s="29" t="s">
        <v>26</v>
      </c>
      <c r="B4" s="30">
        <v>17</v>
      </c>
      <c r="C4" s="30">
        <v>16</v>
      </c>
      <c r="D4" s="30">
        <v>17</v>
      </c>
    </row>
    <row r="5" spans="1:4">
      <c r="A5" s="29" t="s">
        <v>0</v>
      </c>
      <c r="B5" s="30">
        <v>21</v>
      </c>
      <c r="C5" s="30">
        <v>33</v>
      </c>
      <c r="D5" s="30">
        <v>21</v>
      </c>
    </row>
    <row r="6" spans="1:4">
      <c r="A6" s="29" t="s">
        <v>1</v>
      </c>
      <c r="B6" s="30">
        <v>22</v>
      </c>
      <c r="C6" s="30">
        <v>15</v>
      </c>
      <c r="D6" s="30">
        <v>22</v>
      </c>
    </row>
    <row r="7" spans="1:4">
      <c r="A7" s="29" t="s">
        <v>5</v>
      </c>
      <c r="B7" s="30">
        <v>10</v>
      </c>
      <c r="C7" s="30">
        <v>17</v>
      </c>
      <c r="D7" s="30">
        <v>10</v>
      </c>
    </row>
    <row r="8" spans="1:4">
      <c r="A8" s="29" t="s">
        <v>6</v>
      </c>
      <c r="B8" s="30">
        <v>32</v>
      </c>
      <c r="C8" s="30">
        <v>27</v>
      </c>
      <c r="D8" s="30">
        <v>32</v>
      </c>
    </row>
    <row r="9" spans="1:4">
      <c r="A9" s="29" t="s">
        <v>20</v>
      </c>
      <c r="B9" s="30">
        <v>30</v>
      </c>
      <c r="C9" s="30">
        <v>31</v>
      </c>
      <c r="D9" s="30">
        <v>30</v>
      </c>
    </row>
    <row r="10" spans="1:4">
      <c r="A10" s="29" t="s">
        <v>2</v>
      </c>
      <c r="B10" s="30">
        <v>25</v>
      </c>
      <c r="C10" s="30">
        <v>24</v>
      </c>
      <c r="D10" s="30">
        <v>25</v>
      </c>
    </row>
    <row r="11" spans="1:4">
      <c r="A11" s="29" t="s">
        <v>22</v>
      </c>
      <c r="B11" s="30">
        <v>9</v>
      </c>
      <c r="C11" s="30">
        <v>11</v>
      </c>
      <c r="D11" s="30">
        <v>9</v>
      </c>
    </row>
    <row r="12" spans="1:4">
      <c r="A12" s="29" t="s">
        <v>28</v>
      </c>
      <c r="B12" s="30">
        <v>7</v>
      </c>
      <c r="C12" s="30">
        <v>3</v>
      </c>
      <c r="D12" s="30">
        <v>7</v>
      </c>
    </row>
    <row r="13" spans="1:4">
      <c r="A13" s="29" t="s">
        <v>23</v>
      </c>
      <c r="B13" s="30">
        <v>35</v>
      </c>
      <c r="C13" s="30">
        <v>32</v>
      </c>
      <c r="D13" s="30">
        <v>35</v>
      </c>
    </row>
    <row r="14" spans="1:4">
      <c r="A14" s="29" t="s">
        <v>24</v>
      </c>
      <c r="B14" s="30">
        <v>31</v>
      </c>
      <c r="C14" s="30">
        <v>34</v>
      </c>
      <c r="D14" s="30">
        <v>31</v>
      </c>
    </row>
    <row r="15" spans="1:4">
      <c r="A15" s="29" t="s">
        <v>7</v>
      </c>
      <c r="B15" s="30">
        <v>15</v>
      </c>
      <c r="C15" s="30">
        <v>12</v>
      </c>
      <c r="D15" s="30">
        <v>15</v>
      </c>
    </row>
    <row r="16" spans="1:4">
      <c r="A16" s="29" t="s">
        <v>29</v>
      </c>
      <c r="B16" s="30">
        <v>13</v>
      </c>
      <c r="C16" s="30">
        <v>20</v>
      </c>
      <c r="D16" s="30">
        <v>13</v>
      </c>
    </row>
    <row r="17" spans="1:4">
      <c r="A17" s="29" t="s">
        <v>8</v>
      </c>
      <c r="B17" s="30">
        <v>19</v>
      </c>
      <c r="C17" s="30">
        <v>23</v>
      </c>
      <c r="D17" s="30">
        <v>19</v>
      </c>
    </row>
    <row r="18" spans="1:4">
      <c r="A18" s="29" t="s">
        <v>31</v>
      </c>
      <c r="B18" s="30">
        <v>1</v>
      </c>
      <c r="C18" s="30">
        <v>5</v>
      </c>
      <c r="D18" s="30">
        <v>1</v>
      </c>
    </row>
    <row r="19" spans="1:4">
      <c r="A19" s="29" t="s">
        <v>9</v>
      </c>
      <c r="B19" s="30">
        <v>34</v>
      </c>
      <c r="C19" s="30">
        <v>28</v>
      </c>
      <c r="D19" s="30">
        <v>34</v>
      </c>
    </row>
    <row r="20" spans="1:4">
      <c r="A20" s="29" t="s">
        <v>13</v>
      </c>
      <c r="B20" s="30">
        <v>20</v>
      </c>
      <c r="C20" s="30">
        <v>14</v>
      </c>
      <c r="D20" s="30">
        <v>20</v>
      </c>
    </row>
    <row r="21" spans="1:4">
      <c r="A21" s="29" t="s">
        <v>21</v>
      </c>
      <c r="B21" s="30">
        <v>4</v>
      </c>
      <c r="C21" s="30">
        <v>6</v>
      </c>
      <c r="D21" s="30">
        <v>4</v>
      </c>
    </row>
    <row r="22" spans="1:4">
      <c r="A22" s="29" t="s">
        <v>10</v>
      </c>
      <c r="B22" s="30">
        <v>29</v>
      </c>
      <c r="C22" s="30">
        <v>30</v>
      </c>
      <c r="D22" s="30">
        <v>29</v>
      </c>
    </row>
    <row r="23" spans="1:4">
      <c r="A23" s="29" t="s">
        <v>30</v>
      </c>
      <c r="B23" s="30">
        <v>14</v>
      </c>
      <c r="C23" s="30">
        <v>25</v>
      </c>
      <c r="D23" s="30">
        <v>14</v>
      </c>
    </row>
    <row r="24" spans="1:4">
      <c r="A24" s="29" t="s">
        <v>27</v>
      </c>
      <c r="B24" s="30">
        <v>16</v>
      </c>
      <c r="C24" s="30">
        <v>13</v>
      </c>
      <c r="D24" s="30">
        <v>16</v>
      </c>
    </row>
    <row r="25" spans="1:4">
      <c r="A25" s="29" t="s">
        <v>11</v>
      </c>
      <c r="B25" s="30">
        <v>33</v>
      </c>
      <c r="C25" s="30">
        <v>29</v>
      </c>
      <c r="D25" s="30">
        <v>33</v>
      </c>
    </row>
    <row r="26" spans="1:4">
      <c r="A26" s="29" t="s">
        <v>15</v>
      </c>
      <c r="B26" s="30">
        <v>26</v>
      </c>
      <c r="C26" s="30">
        <v>35</v>
      </c>
      <c r="D26" s="30">
        <v>26</v>
      </c>
    </row>
    <row r="27" spans="1:4">
      <c r="A27" s="29" t="s">
        <v>12</v>
      </c>
      <c r="B27" s="30">
        <v>18</v>
      </c>
      <c r="C27" s="30">
        <v>10</v>
      </c>
      <c r="D27" s="30">
        <v>18</v>
      </c>
    </row>
    <row r="28" spans="1:4">
      <c r="A28" s="29" t="s">
        <v>32</v>
      </c>
      <c r="B28" s="30">
        <v>2</v>
      </c>
      <c r="C28" s="30">
        <v>1</v>
      </c>
      <c r="D28" s="30">
        <v>2</v>
      </c>
    </row>
    <row r="29" spans="1:4">
      <c r="A29" s="29" t="s">
        <v>16</v>
      </c>
      <c r="B29" s="30">
        <v>6</v>
      </c>
      <c r="C29" s="30">
        <v>8</v>
      </c>
      <c r="D29" s="30">
        <v>6</v>
      </c>
    </row>
    <row r="30" spans="1:4">
      <c r="A30" s="29" t="s">
        <v>17</v>
      </c>
      <c r="B30" s="30">
        <v>8</v>
      </c>
      <c r="C30" s="30">
        <v>21</v>
      </c>
      <c r="D30" s="30">
        <v>8</v>
      </c>
    </row>
    <row r="31" spans="1:4">
      <c r="A31" s="29" t="s">
        <v>33</v>
      </c>
      <c r="B31" s="30">
        <v>5</v>
      </c>
      <c r="C31" s="30">
        <v>7</v>
      </c>
      <c r="D31" s="30">
        <v>5</v>
      </c>
    </row>
    <row r="32" spans="1:4">
      <c r="A32" s="29" t="s">
        <v>34</v>
      </c>
      <c r="B32" s="30">
        <v>11</v>
      </c>
      <c r="C32" s="30">
        <v>4</v>
      </c>
      <c r="D32" s="30">
        <v>11</v>
      </c>
    </row>
    <row r="33" spans="1:4">
      <c r="A33" s="29" t="s">
        <v>18</v>
      </c>
      <c r="B33" s="30">
        <v>27</v>
      </c>
      <c r="C33" s="30">
        <v>19</v>
      </c>
      <c r="D33" s="30">
        <v>27</v>
      </c>
    </row>
    <row r="34" spans="1:4">
      <c r="A34" s="29" t="s">
        <v>35</v>
      </c>
      <c r="B34" s="30">
        <v>12</v>
      </c>
      <c r="C34" s="30">
        <v>9</v>
      </c>
      <c r="D34" s="30">
        <v>12</v>
      </c>
    </row>
    <row r="35" spans="1:4">
      <c r="A35" s="29" t="s">
        <v>19</v>
      </c>
      <c r="B35" s="30">
        <v>3</v>
      </c>
      <c r="C35" s="30">
        <v>2</v>
      </c>
      <c r="D35" s="30">
        <v>3</v>
      </c>
    </row>
    <row r="36" spans="1:4">
      <c r="A36" s="29" t="s">
        <v>25</v>
      </c>
      <c r="B36" s="30">
        <v>23</v>
      </c>
      <c r="C36" s="30">
        <v>18</v>
      </c>
      <c r="D36" s="30">
        <v>23</v>
      </c>
    </row>
    <row r="37" spans="1:4">
      <c r="A37" s="29" t="s">
        <v>3</v>
      </c>
      <c r="B37" s="30">
        <v>24</v>
      </c>
      <c r="C37" s="30">
        <v>22</v>
      </c>
      <c r="D37" s="30">
        <v>24</v>
      </c>
    </row>
    <row r="38" spans="1:4">
      <c r="A38" s="29" t="s">
        <v>4</v>
      </c>
      <c r="B38" s="30">
        <v>28</v>
      </c>
      <c r="C38" s="30">
        <v>26</v>
      </c>
      <c r="D38" s="30">
        <v>28</v>
      </c>
    </row>
    <row r="39" spans="1:4">
      <c r="A39" s="29" t="s">
        <v>95</v>
      </c>
      <c r="B39" s="30">
        <v>630</v>
      </c>
      <c r="C39" s="30">
        <v>630</v>
      </c>
      <c r="D39" s="30">
        <v>630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workbookViewId="0">
      <selection activeCell="M22" sqref="M22"/>
    </sheetView>
  </sheetViews>
  <sheetFormatPr defaultRowHeight="15"/>
  <cols>
    <col min="1" max="1" width="30.85546875" bestFit="1" customWidth="1"/>
    <col min="2" max="4" width="5.5703125" bestFit="1" customWidth="1"/>
  </cols>
  <sheetData>
    <row r="3" spans="1:4">
      <c r="A3" s="28" t="s">
        <v>37</v>
      </c>
      <c r="B3" t="s">
        <v>96</v>
      </c>
      <c r="C3" t="s">
        <v>97</v>
      </c>
      <c r="D3" t="s">
        <v>98</v>
      </c>
    </row>
    <row r="4" spans="1:4">
      <c r="A4" s="29" t="s">
        <v>26</v>
      </c>
      <c r="B4" s="30">
        <v>13</v>
      </c>
      <c r="C4" s="30">
        <v>16</v>
      </c>
      <c r="D4" s="30">
        <v>17</v>
      </c>
    </row>
    <row r="5" spans="1:4">
      <c r="A5" s="29" t="s">
        <v>0</v>
      </c>
      <c r="B5" s="30">
        <v>21</v>
      </c>
      <c r="C5" s="30">
        <v>30</v>
      </c>
      <c r="D5" s="30">
        <v>21</v>
      </c>
    </row>
    <row r="6" spans="1:4">
      <c r="A6" s="29" t="s">
        <v>1</v>
      </c>
      <c r="B6" s="30">
        <v>22</v>
      </c>
      <c r="C6" s="30">
        <v>15</v>
      </c>
      <c r="D6" s="30">
        <v>22</v>
      </c>
    </row>
    <row r="7" spans="1:4">
      <c r="A7" s="29" t="s">
        <v>5</v>
      </c>
      <c r="B7" s="30">
        <v>16</v>
      </c>
      <c r="C7" s="30">
        <v>13</v>
      </c>
      <c r="D7" s="30">
        <v>10</v>
      </c>
    </row>
    <row r="8" spans="1:4">
      <c r="A8" s="29" t="s">
        <v>6</v>
      </c>
      <c r="B8" s="30">
        <v>30</v>
      </c>
      <c r="C8" s="30">
        <v>26</v>
      </c>
      <c r="D8" s="30">
        <v>32</v>
      </c>
    </row>
    <row r="9" spans="1:4">
      <c r="A9" s="29" t="s">
        <v>20</v>
      </c>
      <c r="B9" s="30">
        <v>34</v>
      </c>
      <c r="C9" s="30">
        <v>31</v>
      </c>
      <c r="D9" s="30">
        <v>30</v>
      </c>
    </row>
    <row r="10" spans="1:4">
      <c r="A10" s="29" t="s">
        <v>2</v>
      </c>
      <c r="B10" s="30">
        <v>24</v>
      </c>
      <c r="C10" s="30">
        <v>24</v>
      </c>
      <c r="D10" s="30">
        <v>25</v>
      </c>
    </row>
    <row r="11" spans="1:4">
      <c r="A11" s="29" t="s">
        <v>22</v>
      </c>
      <c r="B11" s="30">
        <v>8</v>
      </c>
      <c r="C11" s="30">
        <v>10</v>
      </c>
      <c r="D11" s="30">
        <v>9</v>
      </c>
    </row>
    <row r="12" spans="1:4">
      <c r="A12" s="29" t="s">
        <v>28</v>
      </c>
      <c r="B12" s="30">
        <v>4</v>
      </c>
      <c r="C12" s="30">
        <v>3</v>
      </c>
      <c r="D12" s="30">
        <v>7</v>
      </c>
    </row>
    <row r="13" spans="1:4">
      <c r="A13" s="29" t="s">
        <v>23</v>
      </c>
      <c r="B13" s="30">
        <v>35</v>
      </c>
      <c r="C13" s="30">
        <v>28</v>
      </c>
      <c r="D13" s="30">
        <v>35</v>
      </c>
    </row>
    <row r="14" spans="1:4">
      <c r="A14" s="29" t="s">
        <v>24</v>
      </c>
      <c r="B14" s="30">
        <v>31</v>
      </c>
      <c r="C14" s="30">
        <v>34</v>
      </c>
      <c r="D14" s="30">
        <v>31</v>
      </c>
    </row>
    <row r="15" spans="1:4">
      <c r="A15" s="29" t="s">
        <v>7</v>
      </c>
      <c r="B15" s="30">
        <v>20</v>
      </c>
      <c r="C15" s="30">
        <v>14</v>
      </c>
      <c r="D15" s="30">
        <v>15</v>
      </c>
    </row>
    <row r="16" spans="1:4">
      <c r="A16" s="29" t="s">
        <v>29</v>
      </c>
      <c r="B16" s="30">
        <v>12</v>
      </c>
      <c r="C16" s="30">
        <v>17</v>
      </c>
      <c r="D16" s="30">
        <v>13</v>
      </c>
    </row>
    <row r="17" spans="1:4">
      <c r="A17" s="29" t="s">
        <v>8</v>
      </c>
      <c r="B17" s="30">
        <v>19</v>
      </c>
      <c r="C17" s="30">
        <v>20</v>
      </c>
      <c r="D17" s="30">
        <v>19</v>
      </c>
    </row>
    <row r="18" spans="1:4">
      <c r="A18" s="29" t="s">
        <v>31</v>
      </c>
      <c r="B18" s="30">
        <v>1</v>
      </c>
      <c r="C18" s="30">
        <v>6</v>
      </c>
      <c r="D18" s="30">
        <v>1</v>
      </c>
    </row>
    <row r="19" spans="1:4">
      <c r="A19" s="29" t="s">
        <v>9</v>
      </c>
      <c r="B19" s="30">
        <v>29</v>
      </c>
      <c r="C19" s="30">
        <v>29</v>
      </c>
      <c r="D19" s="30">
        <v>34</v>
      </c>
    </row>
    <row r="20" spans="1:4">
      <c r="A20" s="29" t="s">
        <v>13</v>
      </c>
      <c r="B20" s="30">
        <v>11</v>
      </c>
      <c r="C20" s="30">
        <v>21</v>
      </c>
      <c r="D20" s="30">
        <v>20</v>
      </c>
    </row>
    <row r="21" spans="1:4">
      <c r="A21" s="29" t="s">
        <v>21</v>
      </c>
      <c r="B21" s="30">
        <v>9</v>
      </c>
      <c r="C21" s="30">
        <v>4</v>
      </c>
      <c r="D21" s="30">
        <v>4</v>
      </c>
    </row>
    <row r="22" spans="1:4">
      <c r="A22" s="29" t="s">
        <v>10</v>
      </c>
      <c r="B22" s="30">
        <v>32</v>
      </c>
      <c r="C22" s="30">
        <v>32</v>
      </c>
      <c r="D22" s="30">
        <v>29</v>
      </c>
    </row>
    <row r="23" spans="1:4">
      <c r="A23" s="29" t="s">
        <v>30</v>
      </c>
      <c r="B23" s="30">
        <v>26</v>
      </c>
      <c r="C23" s="30">
        <v>25</v>
      </c>
      <c r="D23" s="30">
        <v>14</v>
      </c>
    </row>
    <row r="24" spans="1:4">
      <c r="A24" s="29" t="s">
        <v>27</v>
      </c>
      <c r="B24" s="30">
        <v>17</v>
      </c>
      <c r="C24" s="30">
        <v>11</v>
      </c>
      <c r="D24" s="30">
        <v>16</v>
      </c>
    </row>
    <row r="25" spans="1:4">
      <c r="A25" s="29" t="s">
        <v>11</v>
      </c>
      <c r="B25" s="30">
        <v>33</v>
      </c>
      <c r="C25" s="30">
        <v>33</v>
      </c>
      <c r="D25" s="30">
        <v>33</v>
      </c>
    </row>
    <row r="26" spans="1:4">
      <c r="A26" s="29" t="s">
        <v>15</v>
      </c>
      <c r="B26" s="30">
        <v>25</v>
      </c>
      <c r="C26" s="30">
        <v>35</v>
      </c>
      <c r="D26" s="30">
        <v>26</v>
      </c>
    </row>
    <row r="27" spans="1:4">
      <c r="A27" s="29" t="s">
        <v>12</v>
      </c>
      <c r="B27" s="30">
        <v>18</v>
      </c>
      <c r="C27" s="30">
        <v>12</v>
      </c>
      <c r="D27" s="30">
        <v>18</v>
      </c>
    </row>
    <row r="28" spans="1:4">
      <c r="A28" s="29" t="s">
        <v>32</v>
      </c>
      <c r="B28" s="30">
        <v>2</v>
      </c>
      <c r="C28" s="30">
        <v>1</v>
      </c>
      <c r="D28" s="30">
        <v>2</v>
      </c>
    </row>
    <row r="29" spans="1:4">
      <c r="A29" s="29" t="s">
        <v>16</v>
      </c>
      <c r="B29" s="30">
        <v>10</v>
      </c>
      <c r="C29" s="30">
        <v>8</v>
      </c>
      <c r="D29" s="30">
        <v>6</v>
      </c>
    </row>
    <row r="30" spans="1:4">
      <c r="A30" s="29" t="s">
        <v>17</v>
      </c>
      <c r="B30" s="30">
        <v>7</v>
      </c>
      <c r="C30" s="30">
        <v>22</v>
      </c>
      <c r="D30" s="30">
        <v>8</v>
      </c>
    </row>
    <row r="31" spans="1:4">
      <c r="A31" s="29" t="s">
        <v>33</v>
      </c>
      <c r="B31" s="30">
        <v>5</v>
      </c>
      <c r="C31" s="30">
        <v>7</v>
      </c>
      <c r="D31" s="30">
        <v>5</v>
      </c>
    </row>
    <row r="32" spans="1:4">
      <c r="A32" s="29" t="s">
        <v>34</v>
      </c>
      <c r="B32" s="30">
        <v>6</v>
      </c>
      <c r="C32" s="30">
        <v>5</v>
      </c>
      <c r="D32" s="30">
        <v>11</v>
      </c>
    </row>
    <row r="33" spans="1:4">
      <c r="A33" s="29" t="s">
        <v>18</v>
      </c>
      <c r="B33" s="30">
        <v>15</v>
      </c>
      <c r="C33" s="30">
        <v>19</v>
      </c>
      <c r="D33" s="30">
        <v>27</v>
      </c>
    </row>
    <row r="34" spans="1:4">
      <c r="A34" s="29" t="s">
        <v>35</v>
      </c>
      <c r="B34" s="30">
        <v>14</v>
      </c>
      <c r="C34" s="30">
        <v>9</v>
      </c>
      <c r="D34" s="30">
        <v>12</v>
      </c>
    </row>
    <row r="35" spans="1:4">
      <c r="A35" s="29" t="s">
        <v>19</v>
      </c>
      <c r="B35" s="30">
        <v>3</v>
      </c>
      <c r="C35" s="30">
        <v>2</v>
      </c>
      <c r="D35" s="30">
        <v>3</v>
      </c>
    </row>
    <row r="36" spans="1:4">
      <c r="A36" s="29" t="s">
        <v>25</v>
      </c>
      <c r="B36" s="30">
        <v>27</v>
      </c>
      <c r="C36" s="30">
        <v>18</v>
      </c>
      <c r="D36" s="30">
        <v>23</v>
      </c>
    </row>
    <row r="37" spans="1:4">
      <c r="A37" s="29" t="s">
        <v>3</v>
      </c>
      <c r="B37" s="30">
        <v>23</v>
      </c>
      <c r="C37" s="30">
        <v>23</v>
      </c>
      <c r="D37" s="30">
        <v>24</v>
      </c>
    </row>
    <row r="38" spans="1:4">
      <c r="A38" s="29" t="s">
        <v>4</v>
      </c>
      <c r="B38" s="30">
        <v>28</v>
      </c>
      <c r="C38" s="30">
        <v>27</v>
      </c>
      <c r="D38" s="30">
        <v>28</v>
      </c>
    </row>
    <row r="39" spans="1:4">
      <c r="A39" s="29" t="s">
        <v>95</v>
      </c>
      <c r="B39" s="30">
        <v>630</v>
      </c>
      <c r="C39" s="30">
        <v>630</v>
      </c>
      <c r="D39" s="30">
        <v>630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F22" sqref="F22"/>
    </sheetView>
  </sheetViews>
  <sheetFormatPr defaultRowHeight="15"/>
  <cols>
    <col min="1" max="1" width="30.85546875" style="41" bestFit="1" customWidth="1"/>
    <col min="2" max="4" width="9.140625" style="53" bestFit="1" customWidth="1"/>
    <col min="5" max="5" width="9.140625" style="53"/>
    <col min="6" max="16384" width="9.140625" style="41"/>
  </cols>
  <sheetData>
    <row r="3" spans="1:4">
      <c r="A3" s="52" t="s">
        <v>37</v>
      </c>
      <c r="B3" s="41" t="s">
        <v>99</v>
      </c>
      <c r="C3" s="41" t="s">
        <v>100</v>
      </c>
      <c r="D3" s="41" t="s">
        <v>101</v>
      </c>
    </row>
    <row r="4" spans="1:4">
      <c r="A4" s="54" t="s">
        <v>26</v>
      </c>
      <c r="B4" s="41">
        <v>0.54944999999999999</v>
      </c>
      <c r="C4" s="41">
        <v>0.54430166666666668</v>
      </c>
      <c r="D4" s="41">
        <v>0.54430166666666668</v>
      </c>
    </row>
    <row r="5" spans="1:4">
      <c r="A5" s="54" t="s">
        <v>0</v>
      </c>
      <c r="B5" s="41">
        <v>0.51630833333333337</v>
      </c>
      <c r="C5" s="41">
        <v>0.42538000000000004</v>
      </c>
      <c r="D5" s="41">
        <v>0.42538000000000004</v>
      </c>
    </row>
    <row r="6" spans="1:4">
      <c r="A6" s="54" t="s">
        <v>1</v>
      </c>
      <c r="B6" s="41">
        <v>0.51503999999999994</v>
      </c>
      <c r="C6" s="41">
        <v>0.54469000000000001</v>
      </c>
      <c r="D6" s="41">
        <v>0.54469000000000001</v>
      </c>
    </row>
    <row r="7" spans="1:4">
      <c r="A7" s="54" t="s">
        <v>5</v>
      </c>
      <c r="B7" s="41">
        <v>0.60768833333333339</v>
      </c>
      <c r="C7" s="41">
        <v>0.54086666666666661</v>
      </c>
      <c r="D7" s="41">
        <v>0.54086666666666661</v>
      </c>
    </row>
    <row r="8" spans="1:4">
      <c r="A8" s="54" t="s">
        <v>6</v>
      </c>
      <c r="B8" s="41">
        <v>0.44153333333333328</v>
      </c>
      <c r="C8" s="41">
        <v>0.46884333333333333</v>
      </c>
      <c r="D8" s="41">
        <v>0.46884333333333333</v>
      </c>
    </row>
    <row r="9" spans="1:4">
      <c r="A9" s="54" t="s">
        <v>20</v>
      </c>
      <c r="B9" s="41">
        <v>0.46678666666666663</v>
      </c>
      <c r="C9" s="41">
        <v>0.43677500000000002</v>
      </c>
      <c r="D9" s="41">
        <v>0.43677500000000002</v>
      </c>
    </row>
    <row r="10" spans="1:4">
      <c r="A10" s="54" t="s">
        <v>2</v>
      </c>
      <c r="B10" s="41">
        <v>0.50090000000000001</v>
      </c>
      <c r="C10" s="41">
        <v>0.48892500000000005</v>
      </c>
      <c r="D10" s="41">
        <v>0.48892500000000005</v>
      </c>
    </row>
    <row r="11" spans="1:4">
      <c r="A11" s="54" t="s">
        <v>22</v>
      </c>
      <c r="B11" s="41">
        <v>0.62443833333333332</v>
      </c>
      <c r="C11" s="41">
        <v>0.55897833333333335</v>
      </c>
      <c r="D11" s="41">
        <v>0.55897833333333335</v>
      </c>
    </row>
    <row r="12" spans="1:4">
      <c r="A12" s="54" t="s">
        <v>28</v>
      </c>
      <c r="B12" s="41">
        <v>0.62856666666666672</v>
      </c>
      <c r="C12" s="41">
        <v>0.62709666666666664</v>
      </c>
      <c r="D12" s="41">
        <v>0.62709666666666664</v>
      </c>
    </row>
    <row r="13" spans="1:4">
      <c r="A13" s="54" t="s">
        <v>23</v>
      </c>
      <c r="B13" s="41">
        <v>0.40440999999999999</v>
      </c>
      <c r="C13" s="41">
        <v>0.42822833333333332</v>
      </c>
      <c r="D13" s="41">
        <v>0.42822833333333332</v>
      </c>
    </row>
    <row r="14" spans="1:4">
      <c r="A14" s="54" t="s">
        <v>24</v>
      </c>
      <c r="B14" s="41">
        <v>0.44866</v>
      </c>
      <c r="C14" s="41">
        <v>0.42373333333333335</v>
      </c>
      <c r="D14" s="41">
        <v>0.42373333333333335</v>
      </c>
    </row>
    <row r="15" spans="1:4">
      <c r="A15" s="54" t="s">
        <v>7</v>
      </c>
      <c r="B15" s="41">
        <v>0.55270166666666665</v>
      </c>
      <c r="C15" s="41">
        <v>0.55750833333333338</v>
      </c>
      <c r="D15" s="41">
        <v>0.55750833333333338</v>
      </c>
    </row>
    <row r="16" spans="1:4">
      <c r="A16" s="54" t="s">
        <v>29</v>
      </c>
      <c r="B16" s="41">
        <v>0.57825500000000007</v>
      </c>
      <c r="C16" s="41">
        <v>0.52769666666666659</v>
      </c>
      <c r="D16" s="41">
        <v>0.52769666666666659</v>
      </c>
    </row>
    <row r="17" spans="1:4">
      <c r="A17" s="54" t="s">
        <v>8</v>
      </c>
      <c r="B17" s="41">
        <v>0.54642000000000002</v>
      </c>
      <c r="C17" s="41">
        <v>0.50052333333333332</v>
      </c>
      <c r="D17" s="41">
        <v>0.50052333333333332</v>
      </c>
    </row>
    <row r="18" spans="1:4">
      <c r="A18" s="54" t="s">
        <v>31</v>
      </c>
      <c r="B18" s="41">
        <v>0.72924500000000003</v>
      </c>
      <c r="C18" s="41">
        <v>0.60201833333333332</v>
      </c>
      <c r="D18" s="41">
        <v>0.60201833333333332</v>
      </c>
    </row>
    <row r="19" spans="1:4">
      <c r="A19" s="54" t="s">
        <v>9</v>
      </c>
      <c r="B19" s="41">
        <v>0.42508833333333335</v>
      </c>
      <c r="C19" s="41">
        <v>0.44713000000000003</v>
      </c>
      <c r="D19" s="41">
        <v>0.44713000000000003</v>
      </c>
    </row>
    <row r="20" spans="1:4">
      <c r="A20" s="54" t="s">
        <v>13</v>
      </c>
      <c r="B20" s="41">
        <v>0.51773166666666659</v>
      </c>
      <c r="C20" s="41">
        <v>0.54475499999999999</v>
      </c>
      <c r="D20" s="41">
        <v>0.54475499999999999</v>
      </c>
    </row>
    <row r="21" spans="1:4">
      <c r="A21" s="54" t="s">
        <v>21</v>
      </c>
      <c r="B21" s="41">
        <v>0.63139833333333328</v>
      </c>
      <c r="C21" s="41">
        <v>0.59686166666666662</v>
      </c>
      <c r="D21" s="41">
        <v>0.59686166666666662</v>
      </c>
    </row>
    <row r="22" spans="1:4">
      <c r="A22" s="54" t="s">
        <v>10</v>
      </c>
      <c r="B22" s="41">
        <v>0.47703499999999999</v>
      </c>
      <c r="C22" s="41">
        <v>0.43775333333333333</v>
      </c>
      <c r="D22" s="41">
        <v>0.43775333333333333</v>
      </c>
    </row>
    <row r="23" spans="1:4">
      <c r="A23" s="54" t="s">
        <v>30</v>
      </c>
      <c r="B23" s="41">
        <v>0.5661316666666667</v>
      </c>
      <c r="C23" s="41">
        <v>0.48411999999999994</v>
      </c>
      <c r="D23" s="41">
        <v>0.48411999999999994</v>
      </c>
    </row>
    <row r="24" spans="1:4">
      <c r="A24" s="54" t="s">
        <v>27</v>
      </c>
      <c r="B24" s="41">
        <v>0.55203500000000005</v>
      </c>
      <c r="C24" s="41">
        <v>0.55099666666666669</v>
      </c>
      <c r="D24" s="41">
        <v>0.55099666666666669</v>
      </c>
    </row>
    <row r="25" spans="1:4">
      <c r="A25" s="54" t="s">
        <v>11</v>
      </c>
      <c r="B25" s="41">
        <v>0.43602333333333332</v>
      </c>
      <c r="C25" s="41">
        <v>0.43987833333333332</v>
      </c>
      <c r="D25" s="41">
        <v>0.43987833333333332</v>
      </c>
    </row>
    <row r="26" spans="1:4">
      <c r="A26" s="54" t="s">
        <v>15</v>
      </c>
      <c r="B26" s="41">
        <v>0.48919166666666669</v>
      </c>
      <c r="C26" s="41">
        <v>0.41640166666666667</v>
      </c>
      <c r="D26" s="41">
        <v>0.41640166666666667</v>
      </c>
    </row>
    <row r="27" spans="1:4">
      <c r="A27" s="54" t="s">
        <v>12</v>
      </c>
      <c r="B27" s="41">
        <v>0.54879166666666668</v>
      </c>
      <c r="C27" s="41">
        <v>0.5599816666666666</v>
      </c>
      <c r="D27" s="41">
        <v>0.5599816666666666</v>
      </c>
    </row>
    <row r="28" spans="1:4">
      <c r="A28" s="54" t="s">
        <v>32</v>
      </c>
      <c r="B28" s="41">
        <v>0.69061499999999998</v>
      </c>
      <c r="C28" s="41">
        <v>0.6676766666666667</v>
      </c>
      <c r="D28" s="41">
        <v>0.6676766666666667</v>
      </c>
    </row>
    <row r="29" spans="1:4">
      <c r="A29" s="54" t="s">
        <v>16</v>
      </c>
      <c r="B29" s="41">
        <v>0.62973166666666669</v>
      </c>
      <c r="C29" s="41">
        <v>0.58580833333333326</v>
      </c>
      <c r="D29" s="41">
        <v>0.58580833333333326</v>
      </c>
    </row>
    <row r="30" spans="1:4">
      <c r="A30" s="54" t="s">
        <v>17</v>
      </c>
      <c r="B30" s="41">
        <v>0.62500333333333336</v>
      </c>
      <c r="C30" s="41">
        <v>0.52424000000000004</v>
      </c>
      <c r="D30" s="41">
        <v>0.52424000000000004</v>
      </c>
    </row>
    <row r="31" spans="1:4">
      <c r="A31" s="54" t="s">
        <v>33</v>
      </c>
      <c r="B31" s="41">
        <v>0.63124166666666659</v>
      </c>
      <c r="C31" s="41">
        <v>0.58768333333333334</v>
      </c>
      <c r="D31" s="41">
        <v>0.58768333333333334</v>
      </c>
    </row>
    <row r="32" spans="1:4">
      <c r="A32" s="54" t="s">
        <v>34</v>
      </c>
      <c r="B32" s="41">
        <v>0.60199000000000003</v>
      </c>
      <c r="C32" s="41">
        <v>0.60464499999999999</v>
      </c>
      <c r="D32" s="41">
        <v>0.60464499999999999</v>
      </c>
    </row>
    <row r="33" spans="1:4">
      <c r="A33" s="54" t="s">
        <v>18</v>
      </c>
      <c r="B33" s="41">
        <v>0.48892500000000005</v>
      </c>
      <c r="C33" s="41">
        <v>0.52885666666666664</v>
      </c>
      <c r="D33" s="41">
        <v>0.52885666666666664</v>
      </c>
    </row>
    <row r="34" spans="1:4">
      <c r="A34" s="54" t="s">
        <v>35</v>
      </c>
      <c r="B34" s="41">
        <v>0.59639500000000001</v>
      </c>
      <c r="C34" s="41">
        <v>0.58085166666666666</v>
      </c>
      <c r="D34" s="41">
        <v>0.58085166666666666</v>
      </c>
    </row>
    <row r="35" spans="1:4">
      <c r="A35" s="54" t="s">
        <v>19</v>
      </c>
      <c r="B35" s="41">
        <v>0.66799833333333325</v>
      </c>
      <c r="C35" s="41">
        <v>0.65369833333333338</v>
      </c>
      <c r="D35" s="41">
        <v>0.65369833333333338</v>
      </c>
    </row>
    <row r="36" spans="1:4">
      <c r="A36" s="54" t="s">
        <v>25</v>
      </c>
      <c r="B36" s="41">
        <v>0.50551166666666669</v>
      </c>
      <c r="C36" s="41">
        <v>0.53663833333333333</v>
      </c>
      <c r="D36" s="41">
        <v>0.53663833333333333</v>
      </c>
    </row>
    <row r="37" spans="1:4">
      <c r="A37" s="54" t="s">
        <v>3</v>
      </c>
      <c r="B37" s="41">
        <v>0.50454833333333338</v>
      </c>
      <c r="C37" s="41">
        <v>0.50769500000000001</v>
      </c>
      <c r="D37" s="41">
        <v>0.50769500000000001</v>
      </c>
    </row>
    <row r="38" spans="1:4">
      <c r="A38" s="54" t="s">
        <v>4</v>
      </c>
      <c r="B38" s="41">
        <v>0.48020833333333335</v>
      </c>
      <c r="C38" s="41">
        <v>0.47424166666666662</v>
      </c>
      <c r="D38" s="41">
        <v>0.47424166666666662</v>
      </c>
    </row>
    <row r="39" spans="1:4">
      <c r="A39" s="54" t="s">
        <v>95</v>
      </c>
      <c r="B39" s="41">
        <v>19.175998333333336</v>
      </c>
      <c r="C39" s="41">
        <v>18.405478333333338</v>
      </c>
      <c r="D39" s="41">
        <v>18.405478333333338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B1" workbookViewId="0">
      <selection activeCell="F24" sqref="F24"/>
    </sheetView>
  </sheetViews>
  <sheetFormatPr defaultRowHeight="15"/>
  <cols>
    <col min="1" max="1" width="30.85546875" style="41" bestFit="1" customWidth="1"/>
    <col min="2" max="2" width="14.28515625" style="53" customWidth="1"/>
    <col min="3" max="4" width="15.140625" style="53" bestFit="1" customWidth="1"/>
    <col min="5" max="16384" width="9.140625" style="41"/>
  </cols>
  <sheetData>
    <row r="3" spans="1:4">
      <c r="A3" s="52" t="s">
        <v>37</v>
      </c>
      <c r="B3" s="41" t="s">
        <v>102</v>
      </c>
      <c r="C3" s="41" t="s">
        <v>103</v>
      </c>
      <c r="D3" s="41" t="s">
        <v>104</v>
      </c>
    </row>
    <row r="4" spans="1:4">
      <c r="A4" s="54" t="s">
        <v>26</v>
      </c>
      <c r="B4" s="41">
        <v>0.39052666666666663</v>
      </c>
      <c r="C4" s="41">
        <v>0.4919952380952381</v>
      </c>
      <c r="D4" s="41">
        <v>0.4919952380952381</v>
      </c>
    </row>
    <row r="5" spans="1:4">
      <c r="A5" s="54" t="s">
        <v>0</v>
      </c>
      <c r="B5" s="41">
        <v>0.32339333333333331</v>
      </c>
      <c r="C5" s="41">
        <v>0.3997452380952381</v>
      </c>
      <c r="D5" s="41">
        <v>0.3997452380952381</v>
      </c>
    </row>
    <row r="6" spans="1:4">
      <c r="A6" s="54" t="s">
        <v>1</v>
      </c>
      <c r="B6" s="41">
        <v>0.32117000000000001</v>
      </c>
      <c r="C6" s="41">
        <v>0.49286666666666668</v>
      </c>
      <c r="D6" s="41">
        <v>0.49286666666666668</v>
      </c>
    </row>
    <row r="7" spans="1:4">
      <c r="A7" s="54" t="s">
        <v>5</v>
      </c>
      <c r="B7" s="41">
        <v>0.38145999999999997</v>
      </c>
      <c r="C7" s="41">
        <v>0.50534523809523801</v>
      </c>
      <c r="D7" s="41">
        <v>0.50534523809523801</v>
      </c>
    </row>
    <row r="8" spans="1:4">
      <c r="A8" s="54" t="s">
        <v>6</v>
      </c>
      <c r="B8" s="41">
        <v>0.26461666666666661</v>
      </c>
      <c r="C8" s="41">
        <v>0.41766428571428571</v>
      </c>
      <c r="D8" s="41">
        <v>0.41766428571428571</v>
      </c>
    </row>
    <row r="9" spans="1:4">
      <c r="A9" s="54" t="s">
        <v>20</v>
      </c>
      <c r="B9" s="41">
        <v>0.23282</v>
      </c>
      <c r="C9" s="41">
        <v>0.3863880952380952</v>
      </c>
      <c r="D9" s="41">
        <v>0.3863880952380952</v>
      </c>
    </row>
    <row r="10" spans="1:4">
      <c r="A10" s="54" t="s">
        <v>2</v>
      </c>
      <c r="B10" s="41">
        <v>0.31466666666666665</v>
      </c>
      <c r="C10" s="41">
        <v>0.43955238095238097</v>
      </c>
      <c r="D10" s="41">
        <v>0.43955238095238097</v>
      </c>
    </row>
    <row r="11" spans="1:4">
      <c r="A11" s="54" t="s">
        <v>22</v>
      </c>
      <c r="B11" s="41">
        <v>0.44785333333333333</v>
      </c>
      <c r="C11" s="41">
        <v>0.52774047619047626</v>
      </c>
      <c r="D11" s="41">
        <v>0.52774047619047626</v>
      </c>
    </row>
    <row r="12" spans="1:4">
      <c r="A12" s="54" t="s">
        <v>28</v>
      </c>
      <c r="B12" s="41">
        <v>0.48466999999999999</v>
      </c>
      <c r="C12" s="41">
        <v>0.58751190476190485</v>
      </c>
      <c r="D12" s="41">
        <v>0.58751190476190485</v>
      </c>
    </row>
    <row r="13" spans="1:4">
      <c r="A13" s="54" t="s">
        <v>23</v>
      </c>
      <c r="B13" s="41">
        <v>0.22505</v>
      </c>
      <c r="C13" s="41">
        <v>0.41312142857142858</v>
      </c>
      <c r="D13" s="41">
        <v>0.41312142857142858</v>
      </c>
    </row>
    <row r="14" spans="1:4">
      <c r="A14" s="54" t="s">
        <v>24</v>
      </c>
      <c r="B14" s="41">
        <v>0.26285999999999998</v>
      </c>
      <c r="C14" s="41">
        <v>0.3657380952380952</v>
      </c>
      <c r="D14" s="41">
        <v>0.3657380952380952</v>
      </c>
    </row>
    <row r="15" spans="1:4">
      <c r="A15" s="54" t="s">
        <v>7</v>
      </c>
      <c r="B15" s="41">
        <v>0.33418333333333333</v>
      </c>
      <c r="C15" s="41">
        <v>0.49976904761904756</v>
      </c>
      <c r="D15" s="41">
        <v>0.49976904761904756</v>
      </c>
    </row>
    <row r="16" spans="1:4">
      <c r="A16" s="54" t="s">
        <v>29</v>
      </c>
      <c r="B16" s="41">
        <v>0.39080666666666669</v>
      </c>
      <c r="C16" s="41">
        <v>0.47848333333333337</v>
      </c>
      <c r="D16" s="41">
        <v>0.47848333333333337</v>
      </c>
    </row>
    <row r="17" spans="1:4">
      <c r="A17" s="54" t="s">
        <v>8</v>
      </c>
      <c r="B17" s="41">
        <v>0.34440999999999999</v>
      </c>
      <c r="C17" s="41">
        <v>0.47460952380952376</v>
      </c>
      <c r="D17" s="41">
        <v>0.47460952380952376</v>
      </c>
    </row>
    <row r="18" spans="1:4">
      <c r="A18" s="54" t="s">
        <v>31</v>
      </c>
      <c r="B18" s="41">
        <v>0.62799666666666665</v>
      </c>
      <c r="C18" s="41">
        <v>0.55091904761904753</v>
      </c>
      <c r="D18" s="41">
        <v>0.55091904761904753</v>
      </c>
    </row>
    <row r="19" spans="1:4">
      <c r="A19" s="54" t="s">
        <v>9</v>
      </c>
      <c r="B19" s="41">
        <v>0.27667333333333333</v>
      </c>
      <c r="C19" s="41">
        <v>0.40801428571428572</v>
      </c>
      <c r="D19" s="41">
        <v>0.40801428571428572</v>
      </c>
    </row>
    <row r="20" spans="1:4">
      <c r="A20" s="54" t="s">
        <v>13</v>
      </c>
      <c r="B20" s="41">
        <v>0.41296000000000005</v>
      </c>
      <c r="C20" s="41">
        <v>0.47436666666666666</v>
      </c>
      <c r="D20" s="41">
        <v>0.47436666666666666</v>
      </c>
    </row>
    <row r="21" spans="1:4">
      <c r="A21" s="54" t="s">
        <v>21</v>
      </c>
      <c r="B21" s="41">
        <v>0.43957333333333332</v>
      </c>
      <c r="C21" s="41">
        <v>0.57601666666666662</v>
      </c>
      <c r="D21" s="41">
        <v>0.57601666666666662</v>
      </c>
    </row>
    <row r="22" spans="1:4">
      <c r="A22" s="54" t="s">
        <v>10</v>
      </c>
      <c r="B22" s="41">
        <v>0.24279000000000001</v>
      </c>
      <c r="C22" s="41">
        <v>0.38523571428571429</v>
      </c>
      <c r="D22" s="41">
        <v>0.38523571428571429</v>
      </c>
    </row>
    <row r="23" spans="1:4">
      <c r="A23" s="54" t="s">
        <v>30</v>
      </c>
      <c r="B23" s="41">
        <v>0.30906666666666666</v>
      </c>
      <c r="C23" s="41">
        <v>0.43272142857142859</v>
      </c>
      <c r="D23" s="41">
        <v>0.43272142857142859</v>
      </c>
    </row>
    <row r="24" spans="1:4">
      <c r="A24" s="54" t="s">
        <v>27</v>
      </c>
      <c r="B24" s="41">
        <v>0.37284999999999996</v>
      </c>
      <c r="C24" s="41">
        <v>0.51670952380952384</v>
      </c>
      <c r="D24" s="41">
        <v>0.51670952380952384</v>
      </c>
    </row>
    <row r="25" spans="1:4">
      <c r="A25" s="54" t="s">
        <v>11</v>
      </c>
      <c r="B25" s="41">
        <v>0.24090666666666669</v>
      </c>
      <c r="C25" s="41">
        <v>0.36784047619047622</v>
      </c>
      <c r="D25" s="41">
        <v>0.36784047619047622</v>
      </c>
    </row>
    <row r="26" spans="1:4">
      <c r="A26" s="54" t="s">
        <v>15</v>
      </c>
      <c r="B26" s="41">
        <v>0.31068666666666667</v>
      </c>
      <c r="C26" s="41">
        <v>0.35146904761904763</v>
      </c>
      <c r="D26" s="41">
        <v>0.35146904761904763</v>
      </c>
    </row>
    <row r="27" spans="1:4">
      <c r="A27" s="54" t="s">
        <v>12</v>
      </c>
      <c r="B27" s="41">
        <v>0.36125000000000002</v>
      </c>
      <c r="C27" s="41">
        <v>0.50833809523809526</v>
      </c>
      <c r="D27" s="41">
        <v>0.50833809523809526</v>
      </c>
    </row>
    <row r="28" spans="1:4">
      <c r="A28" s="54" t="s">
        <v>32</v>
      </c>
      <c r="B28" s="41">
        <v>0.60375666666666661</v>
      </c>
      <c r="C28" s="41">
        <v>0.62411666666666665</v>
      </c>
      <c r="D28" s="41">
        <v>0.62411666666666665</v>
      </c>
    </row>
    <row r="29" spans="1:4">
      <c r="A29" s="54" t="s">
        <v>16</v>
      </c>
      <c r="B29" s="41">
        <v>0.4276233333333333</v>
      </c>
      <c r="C29" s="41">
        <v>0.5387333333333334</v>
      </c>
      <c r="D29" s="41">
        <v>0.5387333333333334</v>
      </c>
    </row>
    <row r="30" spans="1:4">
      <c r="A30" s="54" t="s">
        <v>17</v>
      </c>
      <c r="B30" s="41">
        <v>0.4546033333333333</v>
      </c>
      <c r="C30" s="41">
        <v>0.47147142857142854</v>
      </c>
      <c r="D30" s="41">
        <v>0.47147142857142854</v>
      </c>
    </row>
    <row r="31" spans="1:4">
      <c r="A31" s="54" t="s">
        <v>33</v>
      </c>
      <c r="B31" s="41">
        <v>0.46364</v>
      </c>
      <c r="C31" s="41">
        <v>0.53978809523809512</v>
      </c>
      <c r="D31" s="41">
        <v>0.53978809523809512</v>
      </c>
    </row>
    <row r="32" spans="1:4">
      <c r="A32" s="54" t="s">
        <v>34</v>
      </c>
      <c r="B32" s="41">
        <v>0.45707999999999999</v>
      </c>
      <c r="C32" s="41">
        <v>0.56166666666666665</v>
      </c>
      <c r="D32" s="41">
        <v>0.56166666666666665</v>
      </c>
    </row>
    <row r="33" spans="1:4">
      <c r="A33" s="54" t="s">
        <v>18</v>
      </c>
      <c r="B33" s="41">
        <v>0.38666666666666666</v>
      </c>
      <c r="C33" s="41">
        <v>0.47787619047619045</v>
      </c>
      <c r="D33" s="41">
        <v>0.47787619047619045</v>
      </c>
    </row>
    <row r="34" spans="1:4">
      <c r="A34" s="54" t="s">
        <v>35</v>
      </c>
      <c r="B34" s="41">
        <v>0.38958666666666664</v>
      </c>
      <c r="C34" s="41">
        <v>0.53310238095238105</v>
      </c>
      <c r="D34" s="41">
        <v>0.53310238095238105</v>
      </c>
    </row>
    <row r="35" spans="1:4">
      <c r="A35" s="54" t="s">
        <v>19</v>
      </c>
      <c r="B35" s="41">
        <v>0.56735000000000002</v>
      </c>
      <c r="C35" s="41">
        <v>0.61069523809523807</v>
      </c>
      <c r="D35" s="41">
        <v>0.61069523809523807</v>
      </c>
    </row>
    <row r="36" spans="1:4">
      <c r="A36" s="54" t="s">
        <v>25</v>
      </c>
      <c r="B36" s="41">
        <v>0.30832000000000004</v>
      </c>
      <c r="C36" s="41">
        <v>0.4782238095238095</v>
      </c>
      <c r="D36" s="41">
        <v>0.4782238095238095</v>
      </c>
    </row>
    <row r="37" spans="1:4">
      <c r="A37" s="54" t="s">
        <v>3</v>
      </c>
      <c r="B37" s="41">
        <v>0.32088666666666665</v>
      </c>
      <c r="C37" s="41">
        <v>0.4535595238095238</v>
      </c>
      <c r="D37" s="41">
        <v>0.4535595238095238</v>
      </c>
    </row>
    <row r="38" spans="1:4">
      <c r="A38" s="54" t="s">
        <v>4</v>
      </c>
      <c r="B38" s="41">
        <v>0.28472666666666663</v>
      </c>
      <c r="C38" s="41">
        <v>0.41480952380952379</v>
      </c>
      <c r="D38" s="41">
        <v>0.41480952380952379</v>
      </c>
    </row>
    <row r="39" spans="1:4">
      <c r="A39" s="54" t="s">
        <v>95</v>
      </c>
      <c r="B39" s="41">
        <v>12.977479999999995</v>
      </c>
      <c r="C39" s="41">
        <v>16.756204761904758</v>
      </c>
      <c r="D39" s="41">
        <v>16.756204761904758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9"/>
  <sheetViews>
    <sheetView workbookViewId="0">
      <selection activeCell="N2" sqref="N2"/>
    </sheetView>
  </sheetViews>
  <sheetFormatPr defaultRowHeight="15"/>
  <cols>
    <col min="1" max="1" width="30.85546875" style="41" bestFit="1" customWidth="1"/>
    <col min="2" max="2" width="9.140625" style="53" bestFit="1" customWidth="1"/>
    <col min="3" max="3" width="8.7109375" style="53" bestFit="1" customWidth="1"/>
    <col min="4" max="7" width="9.140625" style="53" bestFit="1" customWidth="1"/>
    <col min="8" max="16384" width="9.140625" style="41"/>
  </cols>
  <sheetData>
    <row r="3" spans="1:7">
      <c r="A3" s="52" t="s">
        <v>37</v>
      </c>
      <c r="B3" s="41" t="s">
        <v>155</v>
      </c>
      <c r="C3" s="41" t="s">
        <v>109</v>
      </c>
      <c r="D3" s="41" t="s">
        <v>156</v>
      </c>
      <c r="E3"/>
      <c r="F3"/>
      <c r="G3"/>
    </row>
    <row r="4" spans="1:7">
      <c r="A4" s="54" t="s">
        <v>26</v>
      </c>
      <c r="B4" s="41">
        <v>0.47006102620789336</v>
      </c>
      <c r="C4" s="41">
        <v>0.16267021045314944</v>
      </c>
      <c r="D4" s="41">
        <v>0.36726570131146641</v>
      </c>
      <c r="E4"/>
      <c r="F4"/>
      <c r="G4"/>
    </row>
    <row r="5" spans="1:7">
      <c r="A5" s="54" t="s">
        <v>0</v>
      </c>
      <c r="B5" s="41">
        <v>0.50669205573056242</v>
      </c>
      <c r="C5" s="41">
        <v>0.15112370116131457</v>
      </c>
      <c r="D5" s="41">
        <v>0.3421803250427069</v>
      </c>
      <c r="E5"/>
      <c r="F5"/>
      <c r="G5"/>
    </row>
    <row r="6" spans="1:7">
      <c r="A6" s="54" t="s">
        <v>1</v>
      </c>
      <c r="B6" s="41">
        <v>0.47225027079623277</v>
      </c>
      <c r="C6" s="41">
        <v>0.16114976714583831</v>
      </c>
      <c r="D6" s="41">
        <v>0.36659690221349145</v>
      </c>
      <c r="E6"/>
      <c r="F6"/>
      <c r="G6"/>
    </row>
    <row r="7" spans="1:7">
      <c r="A7" s="54" t="s">
        <v>5</v>
      </c>
      <c r="B7" s="41">
        <v>0.46229200049303593</v>
      </c>
      <c r="C7" s="41">
        <v>0.19173548625662518</v>
      </c>
      <c r="D7" s="41">
        <v>0.34596943177616174</v>
      </c>
      <c r="E7"/>
      <c r="F7"/>
      <c r="G7"/>
    </row>
    <row r="8" spans="1:7">
      <c r="A8" s="54" t="s">
        <v>6</v>
      </c>
      <c r="B8" s="41">
        <v>0.481393926898111</v>
      </c>
      <c r="C8" s="41">
        <v>0.14219390983484179</v>
      </c>
      <c r="D8" s="41">
        <v>0.37640860841930135</v>
      </c>
      <c r="E8"/>
      <c r="F8"/>
      <c r="G8"/>
    </row>
    <row r="9" spans="1:7">
      <c r="A9" s="54" t="s">
        <v>20</v>
      </c>
      <c r="B9" s="41">
        <v>0.47206609047373738</v>
      </c>
      <c r="C9" s="41">
        <v>0.14718104287104344</v>
      </c>
      <c r="D9" s="41">
        <v>0.38074905080800564</v>
      </c>
      <c r="E9"/>
      <c r="F9"/>
      <c r="G9"/>
    </row>
    <row r="10" spans="1:7">
      <c r="A10" s="54" t="s">
        <v>2</v>
      </c>
      <c r="B10" s="41">
        <v>0.47984864754307921</v>
      </c>
      <c r="C10" s="41">
        <v>0.14946396004840551</v>
      </c>
      <c r="D10" s="41">
        <v>0.37068398356939547</v>
      </c>
      <c r="E10"/>
      <c r="F10"/>
      <c r="G10"/>
    </row>
    <row r="11" spans="1:7">
      <c r="A11" s="54" t="s">
        <v>22</v>
      </c>
      <c r="B11" s="41">
        <v>0.47080238649679329</v>
      </c>
      <c r="C11" s="41">
        <v>0.19007892375077151</v>
      </c>
      <c r="D11" s="41">
        <v>0.33911868975243525</v>
      </c>
      <c r="E11"/>
      <c r="F11"/>
      <c r="G11"/>
    </row>
    <row r="12" spans="1:7">
      <c r="A12" s="54" t="s">
        <v>28</v>
      </c>
      <c r="B12" s="41">
        <v>0.45913973922149165</v>
      </c>
      <c r="C12" s="41">
        <v>0.19667355910040452</v>
      </c>
      <c r="D12" s="41">
        <v>0.34418670167810383</v>
      </c>
      <c r="E12"/>
      <c r="F12"/>
      <c r="G12"/>
    </row>
    <row r="13" spans="1:7">
      <c r="A13" s="54" t="s">
        <v>23</v>
      </c>
      <c r="B13" s="41">
        <v>0.47422130716868344</v>
      </c>
      <c r="C13" s="41">
        <v>0.20108431249683775</v>
      </c>
      <c r="D13" s="41">
        <v>0.32469048832982406</v>
      </c>
      <c r="E13"/>
      <c r="F13"/>
      <c r="G13"/>
    </row>
    <row r="14" spans="1:7">
      <c r="A14" s="54" t="s">
        <v>24</v>
      </c>
      <c r="B14" s="41">
        <v>0.47495673379483949</v>
      </c>
      <c r="C14" s="41">
        <v>0.12923615481434864</v>
      </c>
      <c r="D14" s="41">
        <v>0.39580317809943355</v>
      </c>
      <c r="E14"/>
      <c r="F14"/>
      <c r="G14"/>
    </row>
    <row r="15" spans="1:7">
      <c r="A15" s="54" t="s">
        <v>7</v>
      </c>
      <c r="B15" s="41">
        <v>0.45411279353073941</v>
      </c>
      <c r="C15" s="41">
        <v>0.17339053227903917</v>
      </c>
      <c r="D15" s="41">
        <v>0.37249607629183418</v>
      </c>
      <c r="E15"/>
      <c r="F15"/>
      <c r="G15"/>
    </row>
    <row r="16" spans="1:7">
      <c r="A16" s="54" t="s">
        <v>29</v>
      </c>
      <c r="B16" s="41">
        <v>0.46682753349462131</v>
      </c>
      <c r="C16" s="41">
        <v>0.16789001257035294</v>
      </c>
      <c r="D16" s="41">
        <v>0.36528561231515583</v>
      </c>
      <c r="E16"/>
      <c r="F16"/>
      <c r="G16"/>
    </row>
    <row r="17" spans="1:7">
      <c r="A17" s="54" t="s">
        <v>8</v>
      </c>
      <c r="B17" s="41">
        <v>0.47229233402372184</v>
      </c>
      <c r="C17" s="41">
        <v>0.19146626530897662</v>
      </c>
      <c r="D17" s="41">
        <v>0.33624140066730157</v>
      </c>
      <c r="E17"/>
      <c r="F17"/>
      <c r="G17"/>
    </row>
    <row r="18" spans="1:7">
      <c r="A18" s="54" t="s">
        <v>31</v>
      </c>
      <c r="B18" s="41">
        <v>0.48554999709311175</v>
      </c>
      <c r="C18" s="41">
        <v>0.15503403827679665</v>
      </c>
      <c r="D18" s="41">
        <v>0.3594131961651223</v>
      </c>
      <c r="E18"/>
      <c r="F18"/>
      <c r="G18"/>
    </row>
    <row r="19" spans="1:7">
      <c r="A19" s="54" t="s">
        <v>9</v>
      </c>
      <c r="B19" s="41">
        <v>0.45984389327488651</v>
      </c>
      <c r="C19" s="41">
        <v>0.17891888265157782</v>
      </c>
      <c r="D19" s="41">
        <v>0.36123722407353565</v>
      </c>
      <c r="E19"/>
      <c r="F19"/>
      <c r="G19"/>
    </row>
    <row r="20" spans="1:7">
      <c r="A20" s="54" t="s">
        <v>13</v>
      </c>
      <c r="B20" s="41">
        <v>0.51776792625431001</v>
      </c>
      <c r="C20" s="41">
        <v>9.1784380134188756E-2</v>
      </c>
      <c r="D20" s="41">
        <v>0.39044769361150117</v>
      </c>
      <c r="E20"/>
      <c r="F20"/>
      <c r="G20"/>
    </row>
    <row r="21" spans="1:7">
      <c r="A21" s="54" t="s">
        <v>21</v>
      </c>
      <c r="B21" s="41">
        <v>0.47875694256346391</v>
      </c>
      <c r="C21" s="41">
        <v>0.19679601917808984</v>
      </c>
      <c r="D21" s="41">
        <v>0.32444424587495152</v>
      </c>
      <c r="E21"/>
      <c r="F21"/>
      <c r="G21"/>
    </row>
    <row r="22" spans="1:7">
      <c r="A22" s="54" t="s">
        <v>10</v>
      </c>
      <c r="B22" s="41">
        <v>0.46372767007294824</v>
      </c>
      <c r="C22" s="41">
        <v>0.1522927676164659</v>
      </c>
      <c r="D22" s="41">
        <v>0.38397956231058589</v>
      </c>
      <c r="E22"/>
      <c r="F22"/>
      <c r="G22"/>
    </row>
    <row r="23" spans="1:7">
      <c r="A23" s="54" t="s">
        <v>30</v>
      </c>
      <c r="B23" s="41">
        <v>0.5017454350161118</v>
      </c>
      <c r="C23" s="41">
        <v>0.12393621416177808</v>
      </c>
      <c r="D23" s="41">
        <v>0.37431835082211024</v>
      </c>
      <c r="E23"/>
      <c r="F23"/>
      <c r="G23"/>
    </row>
    <row r="24" spans="1:7">
      <c r="A24" s="54" t="s">
        <v>27</v>
      </c>
      <c r="B24" s="41">
        <v>0.49096788244333001</v>
      </c>
      <c r="C24" s="41">
        <v>0.16547287037429143</v>
      </c>
      <c r="D24" s="41">
        <v>0.34355622236069183</v>
      </c>
      <c r="E24"/>
      <c r="F24"/>
      <c r="G24"/>
    </row>
    <row r="25" spans="1:7">
      <c r="A25" s="54" t="s">
        <v>11</v>
      </c>
      <c r="B25" s="41">
        <v>0.47548375118877573</v>
      </c>
      <c r="C25" s="41">
        <v>0.1098788680203238</v>
      </c>
      <c r="D25" s="41">
        <v>0.41463738079090051</v>
      </c>
      <c r="E25"/>
      <c r="F25"/>
      <c r="G25"/>
    </row>
    <row r="26" spans="1:7">
      <c r="A26" s="54" t="s">
        <v>15</v>
      </c>
      <c r="B26" s="41">
        <v>0.49078013616660204</v>
      </c>
      <c r="C26" s="41">
        <v>0.10006364047534233</v>
      </c>
      <c r="D26" s="41">
        <v>0.40915622335805574</v>
      </c>
      <c r="E26"/>
      <c r="F26"/>
      <c r="G26"/>
    </row>
    <row r="27" spans="1:7">
      <c r="A27" s="54" t="s">
        <v>12</v>
      </c>
      <c r="B27" s="41">
        <v>0.44033286804032279</v>
      </c>
      <c r="C27" s="41">
        <v>0.19511055421457249</v>
      </c>
      <c r="D27" s="41">
        <v>0.36455360145719057</v>
      </c>
      <c r="E27"/>
      <c r="F27"/>
      <c r="G27"/>
    </row>
    <row r="28" spans="1:7">
      <c r="A28" s="54" t="s">
        <v>32</v>
      </c>
      <c r="B28" s="41">
        <v>0.46867495743947918</v>
      </c>
      <c r="C28" s="41">
        <v>0.18565623081032237</v>
      </c>
      <c r="D28" s="41">
        <v>0.34566881175019842</v>
      </c>
      <c r="E28"/>
      <c r="F28"/>
      <c r="G28"/>
    </row>
    <row r="29" spans="1:7">
      <c r="A29" s="54" t="s">
        <v>16</v>
      </c>
      <c r="B29" s="41">
        <v>0.46969856466136539</v>
      </c>
      <c r="C29" s="41">
        <v>0.17405010171131058</v>
      </c>
      <c r="D29" s="41">
        <v>0.35624848855569941</v>
      </c>
      <c r="E29"/>
      <c r="F29"/>
      <c r="G29"/>
    </row>
    <row r="30" spans="1:7">
      <c r="A30" s="54" t="s">
        <v>17</v>
      </c>
      <c r="B30" s="41">
        <v>0.4917753954931583</v>
      </c>
      <c r="C30" s="41">
        <v>0.13776450989368735</v>
      </c>
      <c r="D30" s="41">
        <v>0.37045691540770131</v>
      </c>
      <c r="E30"/>
      <c r="F30"/>
      <c r="G30"/>
    </row>
    <row r="31" spans="1:7">
      <c r="A31" s="54" t="s">
        <v>33</v>
      </c>
      <c r="B31" s="41">
        <v>0.48568390005955586</v>
      </c>
      <c r="C31" s="41">
        <v>0.1572672357562179</v>
      </c>
      <c r="D31" s="41">
        <v>0.35705170017866766</v>
      </c>
      <c r="E31"/>
      <c r="F31"/>
      <c r="G31"/>
    </row>
    <row r="32" spans="1:7">
      <c r="A32" s="54" t="s">
        <v>34</v>
      </c>
      <c r="B32" s="41">
        <v>0.46418421828786588</v>
      </c>
      <c r="C32" s="41">
        <v>0.18605958868426928</v>
      </c>
      <c r="D32" s="41">
        <v>0.34975619302786481</v>
      </c>
      <c r="E32"/>
      <c r="F32"/>
      <c r="G32"/>
    </row>
    <row r="33" spans="1:7">
      <c r="A33" s="54" t="s">
        <v>18</v>
      </c>
      <c r="B33" s="41">
        <v>0.49070636656434952</v>
      </c>
      <c r="C33" s="41">
        <v>0.14181536270066875</v>
      </c>
      <c r="D33" s="41">
        <v>0.36747827073498174</v>
      </c>
      <c r="E33"/>
      <c r="F33"/>
      <c r="G33"/>
    </row>
    <row r="34" spans="1:7">
      <c r="A34" s="54" t="s">
        <v>35</v>
      </c>
      <c r="B34" s="41">
        <v>0.4857465044144948</v>
      </c>
      <c r="C34" s="41">
        <v>0.15670954431854373</v>
      </c>
      <c r="D34" s="41">
        <v>0.35754108191707001</v>
      </c>
      <c r="E34"/>
      <c r="F34"/>
      <c r="G34"/>
    </row>
    <row r="35" spans="1:7">
      <c r="A35" s="54" t="s">
        <v>19</v>
      </c>
      <c r="B35" s="41">
        <v>0.45848365326514012</v>
      </c>
      <c r="C35" s="41">
        <v>0.1954673282018464</v>
      </c>
      <c r="D35" s="41">
        <v>0.34604646893699692</v>
      </c>
      <c r="E35"/>
      <c r="F35"/>
      <c r="G35"/>
    </row>
    <row r="36" spans="1:7">
      <c r="A36" s="54" t="s">
        <v>25</v>
      </c>
      <c r="B36" s="41">
        <v>0.49025569672933045</v>
      </c>
      <c r="C36" s="41">
        <v>0.13354742331116862</v>
      </c>
      <c r="D36" s="41">
        <v>0.37619377420547045</v>
      </c>
      <c r="E36"/>
      <c r="F36"/>
      <c r="G36"/>
    </row>
    <row r="37" spans="1:7">
      <c r="A37" s="54" t="s">
        <v>3</v>
      </c>
      <c r="B37" s="41">
        <v>0.48857745956397702</v>
      </c>
      <c r="C37" s="41">
        <v>0.13678159787536481</v>
      </c>
      <c r="D37" s="41">
        <v>0.37463765974978414</v>
      </c>
      <c r="E37"/>
      <c r="F37"/>
      <c r="G37"/>
    </row>
    <row r="38" spans="1:7">
      <c r="A38" s="54" t="s">
        <v>4</v>
      </c>
      <c r="B38" s="41">
        <v>0.48048639055333958</v>
      </c>
      <c r="C38" s="41">
        <v>0.13178934790630656</v>
      </c>
      <c r="D38" s="41">
        <v>0.38772074715774307</v>
      </c>
      <c r="E38"/>
      <c r="F38"/>
      <c r="G38"/>
    </row>
    <row r="39" spans="1:7">
      <c r="A39" s="54" t="s">
        <v>95</v>
      </c>
      <c r="B39" s="41">
        <v>16.696186455019461</v>
      </c>
      <c r="C39" s="41">
        <v>5.5615343443650831</v>
      </c>
      <c r="D39" s="41">
        <v>12.742219962721437</v>
      </c>
      <c r="E39"/>
      <c r="F39"/>
      <c r="G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workbookViewId="0">
      <selection activeCell="Q16" sqref="Q16"/>
    </sheetView>
  </sheetViews>
  <sheetFormatPr defaultRowHeight="15"/>
  <cols>
    <col min="1" max="1" width="30.85546875" style="41" customWidth="1"/>
    <col min="2" max="2" width="7.85546875" style="53" customWidth="1"/>
    <col min="3" max="3" width="10" style="53" customWidth="1"/>
    <col min="4" max="4" width="11.28515625" style="53" customWidth="1"/>
    <col min="5" max="16384" width="9.140625" style="41"/>
  </cols>
  <sheetData>
    <row r="3" spans="1:4">
      <c r="A3" s="52" t="s">
        <v>122</v>
      </c>
      <c r="B3" s="41" t="s">
        <v>123</v>
      </c>
      <c r="C3" s="41" t="s">
        <v>124</v>
      </c>
      <c r="D3" s="41" t="s">
        <v>125</v>
      </c>
    </row>
    <row r="4" spans="1:4">
      <c r="A4" s="54" t="s">
        <v>26</v>
      </c>
      <c r="B4" s="41">
        <v>3.512202852614895E-2</v>
      </c>
      <c r="C4" s="41">
        <v>-0.16196818065178345</v>
      </c>
      <c r="D4" s="41">
        <v>-0.18477034448327509</v>
      </c>
    </row>
    <row r="5" spans="1:4">
      <c r="A5" s="54" t="s">
        <v>0</v>
      </c>
      <c r="B5" s="41">
        <v>-0.19103645007923925</v>
      </c>
      <c r="C5" s="41">
        <v>-0.34506543494996145</v>
      </c>
      <c r="D5" s="41">
        <v>-0.3628856714927608</v>
      </c>
    </row>
    <row r="6" spans="1:4">
      <c r="A6" s="54" t="s">
        <v>1</v>
      </c>
      <c r="B6" s="41">
        <v>3.586053882725828E-2</v>
      </c>
      <c r="C6" s="41">
        <v>-0.16137028483448809</v>
      </c>
      <c r="D6" s="41">
        <v>-0.18418871692461311</v>
      </c>
    </row>
    <row r="7" spans="1:4">
      <c r="A7" s="54" t="s">
        <v>5</v>
      </c>
      <c r="B7" s="41">
        <v>2.8589540412044315E-2</v>
      </c>
      <c r="C7" s="41">
        <v>-0.16725686425455483</v>
      </c>
      <c r="D7" s="41">
        <v>-0.18991512730903648</v>
      </c>
    </row>
    <row r="8" spans="1:4">
      <c r="A8" s="54" t="s">
        <v>6</v>
      </c>
      <c r="B8" s="41">
        <v>-0.10838034865293188</v>
      </c>
      <c r="C8" s="41">
        <v>-0.27814729278932515</v>
      </c>
      <c r="D8" s="41">
        <v>-0.29778831752371443</v>
      </c>
    </row>
    <row r="9" spans="1:4">
      <c r="A9" s="54" t="s">
        <v>20</v>
      </c>
      <c r="B9" s="41">
        <v>-0.16936608557844687</v>
      </c>
      <c r="C9" s="41">
        <v>-0.3275211701308699</v>
      </c>
      <c r="D9" s="41">
        <v>-0.34581877184223664</v>
      </c>
    </row>
    <row r="10" spans="1:4">
      <c r="A10" s="54" t="s">
        <v>2</v>
      </c>
      <c r="B10" s="41">
        <v>-7.0190174326465876E-2</v>
      </c>
      <c r="C10" s="41">
        <v>-0.24722863741339487</v>
      </c>
      <c r="D10" s="41">
        <v>-0.26771093359960058</v>
      </c>
    </row>
    <row r="11" spans="1:4">
      <c r="A11" s="54" t="s">
        <v>22</v>
      </c>
      <c r="B11" s="41">
        <v>6.3033280507131501E-2</v>
      </c>
      <c r="C11" s="41">
        <v>-0.13937131126507574</v>
      </c>
      <c r="D11" s="41">
        <v>-0.16278831752371445</v>
      </c>
    </row>
    <row r="12" spans="1:4">
      <c r="A12" s="54" t="s">
        <v>28</v>
      </c>
      <c r="B12" s="41">
        <v>0.1925768621236133</v>
      </c>
      <c r="C12" s="41">
        <v>-3.4493199897356962E-2</v>
      </c>
      <c r="D12" s="41">
        <v>-6.076385421867201E-2</v>
      </c>
    </row>
    <row r="13" spans="1:4">
      <c r="A13" s="54" t="s">
        <v>23</v>
      </c>
      <c r="B13" s="41">
        <v>-0.18561965134706818</v>
      </c>
      <c r="C13" s="41">
        <v>-0.34068001026430589</v>
      </c>
      <c r="D13" s="41">
        <v>-0.35861957064403399</v>
      </c>
    </row>
    <row r="14" spans="1:4">
      <c r="A14" s="54" t="s">
        <v>24</v>
      </c>
      <c r="B14" s="41">
        <v>-0.19416798732171153</v>
      </c>
      <c r="C14" s="41">
        <v>-0.34760071850141133</v>
      </c>
      <c r="D14" s="41">
        <v>-0.36535197204193709</v>
      </c>
    </row>
    <row r="15" spans="1:4">
      <c r="A15" s="54" t="s">
        <v>7</v>
      </c>
      <c r="B15" s="41">
        <v>6.0237717908082467E-2</v>
      </c>
      <c r="C15" s="41">
        <v>-0.14163459071080314</v>
      </c>
      <c r="D15" s="41">
        <v>-0.16499001497753366</v>
      </c>
    </row>
    <row r="16" spans="1:4">
      <c r="A16" s="54" t="s">
        <v>29</v>
      </c>
      <c r="B16" s="41">
        <v>3.5435816164817229E-3</v>
      </c>
      <c r="C16" s="41">
        <v>-0.18753400051321534</v>
      </c>
      <c r="D16" s="41">
        <v>-0.20964053919121323</v>
      </c>
    </row>
    <row r="17" spans="1:4">
      <c r="A17" s="54" t="s">
        <v>8</v>
      </c>
      <c r="B17" s="41">
        <v>-4.8133122028526189E-2</v>
      </c>
      <c r="C17" s="41">
        <v>-0.22937131126507573</v>
      </c>
      <c r="D17" s="41">
        <v>-0.25033949076385426</v>
      </c>
    </row>
    <row r="18" spans="1:4">
      <c r="A18" s="54" t="s">
        <v>31</v>
      </c>
      <c r="B18" s="41">
        <v>0.14488431061806661</v>
      </c>
      <c r="C18" s="41">
        <v>-7.3104952527585296E-2</v>
      </c>
      <c r="D18" s="41">
        <v>-9.8325012481278048E-2</v>
      </c>
    </row>
    <row r="19" spans="1:4">
      <c r="A19" s="54" t="s">
        <v>9</v>
      </c>
      <c r="B19" s="41">
        <v>-0.1496735340729001</v>
      </c>
      <c r="C19" s="41">
        <v>-0.31157813702848342</v>
      </c>
      <c r="D19" s="41">
        <v>-0.33030953569645527</v>
      </c>
    </row>
    <row r="20" spans="1:4">
      <c r="A20" s="54" t="s">
        <v>13</v>
      </c>
      <c r="B20" s="41">
        <v>3.598415213946124E-2</v>
      </c>
      <c r="C20" s="41">
        <v>-0.16127020785219395</v>
      </c>
      <c r="D20" s="41">
        <v>-0.18409136295556661</v>
      </c>
    </row>
    <row r="21" spans="1:4">
      <c r="A21" s="54" t="s">
        <v>21</v>
      </c>
      <c r="B21" s="41">
        <v>0.13507765451664028</v>
      </c>
      <c r="C21" s="41">
        <v>-8.1044393122915045E-2</v>
      </c>
      <c r="D21" s="41">
        <v>-0.10604842735896154</v>
      </c>
    </row>
    <row r="22" spans="1:4">
      <c r="A22" s="54" t="s">
        <v>10</v>
      </c>
      <c r="B22" s="41">
        <v>-0.16750554675118859</v>
      </c>
      <c r="C22" s="41">
        <v>-0.32601488324352068</v>
      </c>
      <c r="D22" s="41">
        <v>-0.34435346979530707</v>
      </c>
    </row>
    <row r="23" spans="1:4">
      <c r="A23" s="54" t="s">
        <v>30</v>
      </c>
      <c r="B23" s="41">
        <v>-7.9328050713153783E-2</v>
      </c>
      <c r="C23" s="41">
        <v>-0.25462663587374906</v>
      </c>
      <c r="D23" s="41">
        <v>-0.27490763854218675</v>
      </c>
    </row>
    <row r="24" spans="1:4">
      <c r="A24" s="54" t="s">
        <v>27</v>
      </c>
      <c r="B24" s="41">
        <v>4.7854199683042796E-2</v>
      </c>
      <c r="C24" s="41">
        <v>-0.15166025147549397</v>
      </c>
      <c r="D24" s="41">
        <v>-0.17474288567149276</v>
      </c>
    </row>
    <row r="25" spans="1:4">
      <c r="A25" s="54" t="s">
        <v>11</v>
      </c>
      <c r="B25" s="41">
        <v>-0.16346434231378765</v>
      </c>
      <c r="C25" s="41">
        <v>-0.32274313574544522</v>
      </c>
      <c r="D25" s="41">
        <v>-0.34117074388417373</v>
      </c>
    </row>
    <row r="26" spans="1:4">
      <c r="A26" s="54" t="s">
        <v>15</v>
      </c>
      <c r="B26" s="41">
        <v>-0.20811093502377184</v>
      </c>
      <c r="C26" s="41">
        <v>-0.35888888888888892</v>
      </c>
      <c r="D26" s="41">
        <v>-0.37633300049925117</v>
      </c>
    </row>
    <row r="27" spans="1:4">
      <c r="A27" s="54" t="s">
        <v>12</v>
      </c>
      <c r="B27" s="41">
        <v>6.4941362916006301E-2</v>
      </c>
      <c r="C27" s="41">
        <v>-0.1378265332306903</v>
      </c>
      <c r="D27" s="41">
        <v>-0.16128557164253624</v>
      </c>
    </row>
    <row r="28" spans="1:4">
      <c r="A28" s="54" t="s">
        <v>32</v>
      </c>
      <c r="B28" s="41">
        <v>0.2697496038034865</v>
      </c>
      <c r="C28" s="41">
        <v>2.7985629971773146E-2</v>
      </c>
      <c r="D28" s="41">
        <v>1.4977533699437203E-5</v>
      </c>
    </row>
    <row r="29" spans="1:4">
      <c r="A29" s="54" t="s">
        <v>16</v>
      </c>
      <c r="B29" s="41">
        <v>0.11405705229793975</v>
      </c>
      <c r="C29" s="41">
        <v>-9.8062612265845547E-2</v>
      </c>
      <c r="D29" s="41">
        <v>-0.1226035946080879</v>
      </c>
    </row>
    <row r="30" spans="1:4">
      <c r="A30" s="54" t="s">
        <v>17</v>
      </c>
      <c r="B30" s="41">
        <v>-3.0301109350237545E-3</v>
      </c>
      <c r="C30" s="41">
        <v>-0.19285604311008467</v>
      </c>
      <c r="D30" s="41">
        <v>-0.21481777333999</v>
      </c>
    </row>
    <row r="31" spans="1:4">
      <c r="A31" s="54" t="s">
        <v>33</v>
      </c>
      <c r="B31" s="41">
        <v>0.11762282091917588</v>
      </c>
      <c r="C31" s="41">
        <v>-9.5175776238131921E-2</v>
      </c>
      <c r="D31" s="41">
        <v>-0.11979530703944086</v>
      </c>
    </row>
    <row r="32" spans="1:4">
      <c r="A32" s="54" t="s">
        <v>34</v>
      </c>
      <c r="B32" s="41">
        <v>0.14987955625990487</v>
      </c>
      <c r="C32" s="41">
        <v>-6.90608160123172E-2</v>
      </c>
      <c r="D32" s="41">
        <v>-9.4390913629555692E-2</v>
      </c>
    </row>
    <row r="33" spans="1:4">
      <c r="A33" s="54" t="s">
        <v>18</v>
      </c>
      <c r="B33" s="41">
        <v>5.749603803486489E-3</v>
      </c>
      <c r="C33" s="41">
        <v>-0.18574801129073651</v>
      </c>
      <c r="D33" s="41">
        <v>-0.20790314528207693</v>
      </c>
    </row>
    <row r="34" spans="1:4">
      <c r="A34" s="54" t="s">
        <v>35</v>
      </c>
      <c r="B34" s="41">
        <v>0.10463074484944536</v>
      </c>
      <c r="C34" s="41">
        <v>-0.10569412368488577</v>
      </c>
      <c r="D34" s="41">
        <v>-0.13002745881178229</v>
      </c>
    </row>
    <row r="35" spans="1:4">
      <c r="A35" s="54" t="s">
        <v>19</v>
      </c>
      <c r="B35" s="41">
        <v>0.24316640253565772</v>
      </c>
      <c r="C35" s="41">
        <v>6.4639466256094574E-3</v>
      </c>
      <c r="D35" s="41">
        <v>-2.0921118322516211E-2</v>
      </c>
    </row>
    <row r="36" spans="1:4">
      <c r="A36" s="54" t="s">
        <v>25</v>
      </c>
      <c r="B36" s="41">
        <v>2.0548335974643402E-2</v>
      </c>
      <c r="C36" s="41">
        <v>-0.17376700025660766</v>
      </c>
      <c r="D36" s="41">
        <v>-0.1962481278082876</v>
      </c>
    </row>
    <row r="37" spans="1:4">
      <c r="A37" s="54" t="s">
        <v>3</v>
      </c>
      <c r="B37" s="41">
        <v>-3.4494453248811389E-2</v>
      </c>
      <c r="C37" s="41">
        <v>-0.21832948421862969</v>
      </c>
      <c r="D37" s="41">
        <v>-0.23959810284573138</v>
      </c>
    </row>
    <row r="38" spans="1:4">
      <c r="A38" s="54" t="s">
        <v>4</v>
      </c>
      <c r="B38" s="41">
        <v>-9.8114104595879617E-2</v>
      </c>
      <c r="C38" s="41">
        <v>-0.26983577110597901</v>
      </c>
      <c r="D38" s="41">
        <v>-0.28970294558162762</v>
      </c>
    </row>
    <row r="39" spans="1:4">
      <c r="B39" s="41"/>
      <c r="C39" s="41"/>
      <c r="D39" s="41"/>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B1" workbookViewId="0">
      <selection activeCell="S22" sqref="S22"/>
    </sheetView>
  </sheetViews>
  <sheetFormatPr defaultRowHeight="15"/>
  <cols>
    <col min="1" max="1" width="30.85546875" style="41" bestFit="1" customWidth="1"/>
    <col min="2" max="2" width="8.7109375" style="53" customWidth="1"/>
    <col min="3" max="3" width="11.85546875" style="53" customWidth="1"/>
    <col min="4" max="4" width="13.28515625" style="53" bestFit="1" customWidth="1"/>
    <col min="5" max="16384" width="9.140625" style="41"/>
  </cols>
  <sheetData>
    <row r="3" spans="1:4">
      <c r="A3" s="52" t="s">
        <v>122</v>
      </c>
      <c r="B3" s="41" t="s">
        <v>126</v>
      </c>
      <c r="C3" s="41" t="s">
        <v>127</v>
      </c>
      <c r="D3" s="41" t="s">
        <v>128</v>
      </c>
    </row>
    <row r="4" spans="1:4">
      <c r="A4" s="54" t="s">
        <v>26</v>
      </c>
      <c r="B4" s="41">
        <v>2.137724550898211E-2</v>
      </c>
      <c r="C4" s="41">
        <v>-0.15186187845303861</v>
      </c>
      <c r="D4" s="41">
        <v>-0.1821363878529568</v>
      </c>
    </row>
    <row r="5" spans="1:4">
      <c r="A5" s="54" t="s">
        <v>0</v>
      </c>
      <c r="B5" s="41">
        <v>-0.13957418496340651</v>
      </c>
      <c r="C5" s="41">
        <v>-0.28551381215469612</v>
      </c>
      <c r="D5" s="41">
        <v>-0.31101758124667023</v>
      </c>
    </row>
    <row r="6" spans="1:4">
      <c r="A6" s="54" t="s">
        <v>1</v>
      </c>
      <c r="B6" s="41">
        <v>2.6866267465069933E-2</v>
      </c>
      <c r="C6" s="41">
        <v>-0.14730386740331486</v>
      </c>
      <c r="D6" s="41">
        <v>-0.17774107618540219</v>
      </c>
    </row>
    <row r="7" spans="1:4">
      <c r="A7" s="54" t="s">
        <v>5</v>
      </c>
      <c r="B7" s="41">
        <v>-1.8429807052561423E-3</v>
      </c>
      <c r="C7" s="41">
        <v>-0.17114364640883978</v>
      </c>
      <c r="D7" s="41">
        <v>-0.20072988811933937</v>
      </c>
    </row>
    <row r="8" spans="1:4">
      <c r="A8" s="54" t="s">
        <v>6</v>
      </c>
      <c r="B8" s="41">
        <v>-9.9008649367930773E-2</v>
      </c>
      <c r="C8" s="41">
        <v>-0.25182872928176792</v>
      </c>
      <c r="D8" s="41">
        <v>-0.27853489611081511</v>
      </c>
    </row>
    <row r="9" spans="1:4">
      <c r="A9" s="54" t="s">
        <v>20</v>
      </c>
      <c r="B9" s="41">
        <v>-0.17689953426480379</v>
      </c>
      <c r="C9" s="41">
        <v>-0.31650828729281771</v>
      </c>
      <c r="D9" s="41">
        <v>-0.34090570058604164</v>
      </c>
    </row>
    <row r="10" spans="1:4">
      <c r="A10" s="54" t="s">
        <v>2</v>
      </c>
      <c r="B10" s="41">
        <v>-6.3433133732534869E-2</v>
      </c>
      <c r="C10" s="41">
        <v>-0.2222872928176795</v>
      </c>
      <c r="D10" s="41">
        <v>-0.25004794885455511</v>
      </c>
    </row>
    <row r="11" spans="1:4">
      <c r="A11" s="54" t="s">
        <v>22</v>
      </c>
      <c r="B11" s="41">
        <v>5.0572188955422481E-2</v>
      </c>
      <c r="C11" s="41">
        <v>-0.12761878453038675</v>
      </c>
      <c r="D11" s="41">
        <v>-0.15875865743207246</v>
      </c>
    </row>
    <row r="12" spans="1:4">
      <c r="A12" s="54" t="s">
        <v>28</v>
      </c>
      <c r="B12" s="41">
        <v>0.1494011976047904</v>
      </c>
      <c r="C12" s="41">
        <v>-4.5552486187845326E-2</v>
      </c>
      <c r="D12" s="41">
        <v>-7.9621736814065022E-2</v>
      </c>
    </row>
    <row r="13" spans="1:4">
      <c r="A13" s="54" t="s">
        <v>23</v>
      </c>
      <c r="B13" s="41">
        <v>-0.18932135728542912</v>
      </c>
      <c r="C13" s="41">
        <v>-0.32682320441988949</v>
      </c>
      <c r="D13" s="41">
        <v>-0.35085242408098027</v>
      </c>
    </row>
    <row r="14" spans="1:4">
      <c r="A14" s="54" t="s">
        <v>24</v>
      </c>
      <c r="B14" s="41">
        <v>-0.1965868263473054</v>
      </c>
      <c r="C14" s="41">
        <v>-0.33285635359116023</v>
      </c>
      <c r="D14" s="41">
        <v>-0.35667021843367075</v>
      </c>
    </row>
    <row r="15" spans="1:4">
      <c r="A15" s="54" t="s">
        <v>7</v>
      </c>
      <c r="B15" s="41">
        <v>1.0665335994677293E-2</v>
      </c>
      <c r="C15" s="41">
        <v>-0.16075690607734808</v>
      </c>
      <c r="D15" s="41">
        <v>-0.190713905167821</v>
      </c>
    </row>
    <row r="16" spans="1:4">
      <c r="A16" s="54" t="s">
        <v>29</v>
      </c>
      <c r="B16" s="41">
        <v>-1.6593479707252199E-2</v>
      </c>
      <c r="C16" s="41">
        <v>-0.18339226519337021</v>
      </c>
      <c r="D16" s="41">
        <v>-0.21254128929142252</v>
      </c>
    </row>
    <row r="17" spans="1:4">
      <c r="A17" s="54" t="s">
        <v>8</v>
      </c>
      <c r="B17" s="41">
        <v>-5.6314038589487761E-2</v>
      </c>
      <c r="C17" s="41">
        <v>-0.21637569060773487</v>
      </c>
      <c r="D17" s="41">
        <v>-0.24434736281299951</v>
      </c>
    </row>
    <row r="18" spans="1:4">
      <c r="A18" s="54" t="s">
        <v>31</v>
      </c>
      <c r="B18" s="41">
        <v>0.16690618762475043</v>
      </c>
      <c r="C18" s="41">
        <v>-3.1016574585635413E-2</v>
      </c>
      <c r="D18" s="41">
        <v>-6.5604688332445441E-2</v>
      </c>
    </row>
    <row r="19" spans="1:4">
      <c r="A19" s="54" t="s">
        <v>9</v>
      </c>
      <c r="B19" s="41">
        <v>-0.17920159680638717</v>
      </c>
      <c r="C19" s="41">
        <v>-0.3184198895027624</v>
      </c>
      <c r="D19" s="41">
        <v>-0.34274906766116137</v>
      </c>
    </row>
    <row r="20" spans="1:4">
      <c r="A20" s="54" t="s">
        <v>13</v>
      </c>
      <c r="B20" s="41">
        <v>0.12597471723220222</v>
      </c>
      <c r="C20" s="41">
        <v>-6.5005524861878494E-2</v>
      </c>
      <c r="D20" s="41">
        <v>-9.8380394246137495E-2</v>
      </c>
    </row>
    <row r="21" spans="1:4">
      <c r="A21" s="54" t="s">
        <v>21</v>
      </c>
      <c r="B21" s="41">
        <v>0.14072521623419826</v>
      </c>
      <c r="C21" s="41">
        <v>-5.2756906077348072E-2</v>
      </c>
      <c r="D21" s="41">
        <v>-8.6568993074054343E-2</v>
      </c>
    </row>
    <row r="22" spans="1:4">
      <c r="A22" s="54" t="s">
        <v>10</v>
      </c>
      <c r="B22" s="41">
        <v>-0.18962741184298071</v>
      </c>
      <c r="C22" s="41">
        <v>-0.32707734806629835</v>
      </c>
      <c r="D22" s="41">
        <v>-0.3510974960042621</v>
      </c>
    </row>
    <row r="23" spans="1:4">
      <c r="A23" s="54" t="s">
        <v>30</v>
      </c>
      <c r="B23" s="41">
        <v>-3.0319361277445066E-2</v>
      </c>
      <c r="C23" s="41">
        <v>-0.19479005524861875</v>
      </c>
      <c r="D23" s="41">
        <v>-0.22353223228556204</v>
      </c>
    </row>
    <row r="24" spans="1:4">
      <c r="A24" s="54" t="s">
        <v>27</v>
      </c>
      <c r="B24" s="41">
        <v>7.9926813040585562E-2</v>
      </c>
      <c r="C24" s="41">
        <v>-0.10324309392265188</v>
      </c>
      <c r="D24" s="41">
        <v>-0.13525306339904097</v>
      </c>
    </row>
    <row r="25" spans="1:4">
      <c r="A25" s="54" t="s">
        <v>11</v>
      </c>
      <c r="B25" s="41">
        <v>-0.16504990019960075</v>
      </c>
      <c r="C25" s="41">
        <v>-0.30666850828729281</v>
      </c>
      <c r="D25" s="41">
        <v>-0.33141715503462971</v>
      </c>
    </row>
    <row r="26" spans="1:4">
      <c r="A26" s="54" t="s">
        <v>15</v>
      </c>
      <c r="B26" s="41">
        <v>-0.18418496340652024</v>
      </c>
      <c r="C26" s="41">
        <v>-0.3225580110497237</v>
      </c>
      <c r="D26" s="41">
        <v>-0.34673947789025034</v>
      </c>
    </row>
    <row r="27" spans="1:4">
      <c r="A27" s="54" t="s">
        <v>12</v>
      </c>
      <c r="B27" s="41">
        <v>-1.5655355954757134E-2</v>
      </c>
      <c r="C27" s="41">
        <v>-0.18261325966850828</v>
      </c>
      <c r="D27" s="41">
        <v>-0.2117900905700586</v>
      </c>
    </row>
    <row r="28" spans="1:4">
      <c r="A28" s="54" t="s">
        <v>32</v>
      </c>
      <c r="B28" s="41">
        <v>0.24919494344644041</v>
      </c>
      <c r="C28" s="41">
        <v>3.7314917127071801E-2</v>
      </c>
      <c r="D28" s="41">
        <v>2.8769312733082774E-4</v>
      </c>
    </row>
    <row r="29" spans="1:4">
      <c r="A29" s="54" t="s">
        <v>16</v>
      </c>
      <c r="B29" s="41">
        <v>9.841650033266805E-2</v>
      </c>
      <c r="C29" s="41">
        <v>-8.7889502762430904E-2</v>
      </c>
      <c r="D29" s="41">
        <v>-0.12044752264251461</v>
      </c>
    </row>
    <row r="30" spans="1:4">
      <c r="A30" s="54" t="s">
        <v>17</v>
      </c>
      <c r="B30" s="41">
        <v>2.9174983366600071E-2</v>
      </c>
      <c r="C30" s="41">
        <v>-0.14538674033149177</v>
      </c>
      <c r="D30" s="41">
        <v>-0.17589238145977629</v>
      </c>
    </row>
    <row r="31" spans="1:4">
      <c r="A31" s="54" t="s">
        <v>33</v>
      </c>
      <c r="B31" s="41">
        <v>0.13943446440452426</v>
      </c>
      <c r="C31" s="41">
        <v>-5.382872928176799E-2</v>
      </c>
      <c r="D31" s="41">
        <v>-8.7602557272242976E-2</v>
      </c>
    </row>
    <row r="32" spans="1:4">
      <c r="A32" s="54" t="s">
        <v>34</v>
      </c>
      <c r="B32" s="41">
        <v>0.12042581503659348</v>
      </c>
      <c r="C32" s="41">
        <v>-6.9613259668508287E-2</v>
      </c>
      <c r="D32" s="41">
        <v>-0.1028236547682472</v>
      </c>
    </row>
    <row r="33" spans="1:4">
      <c r="A33" s="54" t="s">
        <v>18</v>
      </c>
      <c r="B33" s="41">
        <v>3.5981370592148988E-2</v>
      </c>
      <c r="C33" s="41">
        <v>-0.13973480662983429</v>
      </c>
      <c r="D33" s="41">
        <v>-0.17044219499200855</v>
      </c>
    </row>
    <row r="34" spans="1:4">
      <c r="A34" s="54" t="s">
        <v>35</v>
      </c>
      <c r="B34" s="41">
        <v>0.1263339986693281</v>
      </c>
      <c r="C34" s="41">
        <v>-6.4707182320441925E-2</v>
      </c>
      <c r="D34" s="41">
        <v>-9.8092701118806552E-2</v>
      </c>
    </row>
    <row r="35" spans="1:4">
      <c r="A35" s="54" t="s">
        <v>19</v>
      </c>
      <c r="B35" s="41">
        <v>0.19644710578842314</v>
      </c>
      <c r="C35" s="41">
        <v>-6.4861878453038721E-3</v>
      </c>
      <c r="D35" s="41">
        <v>-4.1949920085242412E-2</v>
      </c>
    </row>
    <row r="36" spans="1:4">
      <c r="A36" s="54" t="s">
        <v>25</v>
      </c>
      <c r="B36" s="41">
        <v>5.0259481037924131E-2</v>
      </c>
      <c r="C36" s="41">
        <v>-0.12787845303867407</v>
      </c>
      <c r="D36" s="41">
        <v>-0.15900905700586043</v>
      </c>
    </row>
    <row r="37" spans="1:4">
      <c r="A37" s="54" t="s">
        <v>3</v>
      </c>
      <c r="B37" s="41">
        <v>-9.7870924817032839E-3</v>
      </c>
      <c r="C37" s="41">
        <v>-0.17774033149171273</v>
      </c>
      <c r="D37" s="41">
        <v>-0.20709110282365478</v>
      </c>
    </row>
    <row r="38" spans="1:4">
      <c r="A38" s="54" t="s">
        <v>4</v>
      </c>
      <c r="B38" s="41">
        <v>-9.0352628077178948E-2</v>
      </c>
      <c r="C38" s="41">
        <v>-0.24464088397790051</v>
      </c>
      <c r="D38" s="41">
        <v>-0.27160362280234412</v>
      </c>
    </row>
    <row r="39" spans="1:4">
      <c r="A39" s="54" t="s">
        <v>95</v>
      </c>
      <c r="B39" s="41">
        <v>1.4331337325349608E-2</v>
      </c>
      <c r="C39" s="41">
        <v>-5.9245635359116005</v>
      </c>
      <c r="D39" s="41">
        <v>-6.9624187533297821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Dist Data</vt:lpstr>
      <vt:lpstr>Average </vt:lpstr>
      <vt:lpstr>1.SR TS</vt:lpstr>
      <vt:lpstr>2.SR (SLP+Cert)</vt:lpstr>
      <vt:lpstr>3.TS %</vt:lpstr>
      <vt:lpstr>4.SLP+Cert%</vt:lpstr>
      <vt:lpstr>5.SS comp</vt:lpstr>
      <vt:lpstr>6.TS dev</vt:lpstr>
      <vt:lpstr>7.SLP dev</vt:lpstr>
      <vt:lpstr>8.Cert dev</vt:lpstr>
      <vt:lpstr>9.CV dev</vt:lpstr>
      <vt:lpstr>10.Ind Comp Scores</vt:lpstr>
      <vt:lpstr>DB 1</vt:lpstr>
      <vt:lpstr>DB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2022-08-11T12:34:41Z</dcterms:created>
  <dcterms:modified xsi:type="dcterms:W3CDTF">2023-01-25T06:15:49Z</dcterms:modified>
</cp:coreProperties>
</file>