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2.xml" ContentType="application/vnd.openxmlformats-officedocument.drawing+xml"/>
  <Override PartName="/xl/slicers/slicer4.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OneDrive\Documents\Social lab\ULB task 2\"/>
    </mc:Choice>
  </mc:AlternateContent>
  <bookViews>
    <workbookView xWindow="0" yWindow="0" windowWidth="7470" windowHeight="2760" activeTab="13"/>
  </bookViews>
  <sheets>
    <sheet name="Div data" sheetId="2" r:id="rId1"/>
    <sheet name="Average" sheetId="3" r:id="rId2"/>
    <sheet name="1.SR TS" sheetId="19" state="hidden" r:id="rId3"/>
    <sheet name="2. SR (SLP+Cert)" sheetId="20" state="hidden" r:id="rId4"/>
    <sheet name="3.Cert 21,22" sheetId="13" state="hidden" r:id="rId5"/>
    <sheet name="4.CV 21,22" sheetId="14" state="hidden" r:id="rId6"/>
    <sheet name="5.SLP% 21,22" sheetId="12" state="hidden" r:id="rId7"/>
    <sheet name="6.SLP+Cert %" sheetId="9" state="hidden" r:id="rId8"/>
    <sheet name="7.SS comp 22" sheetId="11" state="hidden" r:id="rId9"/>
    <sheet name="8.TS %" sheetId="7" state="hidden" r:id="rId10"/>
    <sheet name="9.dev" sheetId="15" state="hidden" r:id="rId11"/>
    <sheet name="10.SS Score" sheetId="21" state="hidden" r:id="rId12"/>
    <sheet name="DB 1" sheetId="16" r:id="rId13"/>
    <sheet name="DB 2" sheetId="17" r:id="rId14"/>
  </sheets>
  <definedNames>
    <definedName name="Slicer_Division">#N/A</definedName>
    <definedName name="Slicer_Division1">#N/A</definedName>
  </definedNames>
  <calcPr calcId="152511"/>
  <pivotCaches>
    <pivotCache cacheId="0"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J2" i="2" l="1"/>
  <c r="BJ3" i="2"/>
  <c r="BJ4" i="2"/>
  <c r="BJ5" i="2"/>
  <c r="BJ6" i="2"/>
  <c r="BJ7" i="2"/>
  <c r="BD2" i="2"/>
  <c r="BD3" i="2"/>
  <c r="BD4" i="2"/>
  <c r="BD5" i="2"/>
  <c r="BD6" i="2"/>
  <c r="BD7" i="2"/>
  <c r="AX2" i="2"/>
  <c r="AX3" i="2"/>
  <c r="AX4" i="2"/>
  <c r="AX5" i="2"/>
  <c r="AX6" i="2"/>
  <c r="AX7" i="2"/>
  <c r="AM2" i="2"/>
  <c r="AM3" i="2"/>
  <c r="AM4" i="2"/>
  <c r="AM5" i="2"/>
  <c r="AM6" i="2"/>
  <c r="AM7" i="2"/>
  <c r="AI2" i="2"/>
  <c r="AI3" i="2"/>
  <c r="AI4" i="2"/>
  <c r="AI5" i="2"/>
  <c r="AI6" i="2"/>
  <c r="AI7" i="2"/>
  <c r="AE2" i="2"/>
  <c r="AE3" i="2"/>
  <c r="AE4" i="2"/>
  <c r="AE5" i="2"/>
  <c r="AE6" i="2"/>
  <c r="AE7" i="2"/>
  <c r="T2" i="2"/>
  <c r="T3" i="2"/>
  <c r="T4" i="2"/>
  <c r="T5" i="2"/>
  <c r="T6" i="2"/>
  <c r="T7" i="2"/>
  <c r="M2" i="2"/>
  <c r="M3" i="2"/>
  <c r="M4" i="2"/>
  <c r="M5" i="2"/>
  <c r="M6" i="2"/>
  <c r="M7" i="2"/>
  <c r="I2" i="2"/>
  <c r="I3" i="2"/>
  <c r="I4" i="2"/>
  <c r="I5" i="2"/>
  <c r="I6" i="2"/>
  <c r="I7" i="2"/>
  <c r="BL2" i="2" l="1"/>
  <c r="BL3" i="2"/>
  <c r="BL4" i="2"/>
  <c r="BL5" i="2"/>
  <c r="BL6" i="2"/>
  <c r="BL7" i="2"/>
  <c r="BK2" i="2"/>
  <c r="BK3" i="2"/>
  <c r="BK4" i="2"/>
  <c r="BK5" i="2"/>
  <c r="BK6" i="2"/>
  <c r="BK7" i="2"/>
  <c r="BF2" i="2"/>
  <c r="BF3" i="2"/>
  <c r="BF4" i="2"/>
  <c r="BF5" i="2"/>
  <c r="BF6" i="2"/>
  <c r="BF7" i="2"/>
  <c r="BE2" i="2"/>
  <c r="BE3" i="2"/>
  <c r="BE4" i="2"/>
  <c r="BE5" i="2"/>
  <c r="BE6" i="2"/>
  <c r="BE7" i="2"/>
  <c r="AZ2" i="2"/>
  <c r="AZ3" i="2"/>
  <c r="AZ4" i="2"/>
  <c r="AZ5" i="2"/>
  <c r="AZ6" i="2"/>
  <c r="AZ7" i="2"/>
  <c r="AY3" i="2"/>
  <c r="AY4" i="2"/>
  <c r="AY5" i="2"/>
  <c r="AY2" i="2"/>
  <c r="BI2" i="2"/>
  <c r="BI3" i="2"/>
  <c r="BI4" i="2"/>
  <c r="BI5" i="2"/>
  <c r="BI6" i="2"/>
  <c r="BI7" i="2"/>
  <c r="BC2" i="2"/>
  <c r="BC3" i="2"/>
  <c r="BC4" i="2"/>
  <c r="BC5" i="2"/>
  <c r="BC6" i="2"/>
  <c r="BC7" i="2"/>
  <c r="AW2" i="2"/>
  <c r="AW3" i="2"/>
  <c r="AW4" i="2"/>
  <c r="AW5" i="2"/>
  <c r="AW6" i="2"/>
  <c r="AW7" i="2"/>
  <c r="S2" i="2"/>
  <c r="S3" i="2"/>
  <c r="S4" i="2"/>
  <c r="S5" i="2"/>
  <c r="S6" i="2"/>
  <c r="S7" i="2"/>
  <c r="L2" i="2"/>
  <c r="L3" i="2"/>
  <c r="L4" i="2"/>
  <c r="L5" i="2"/>
  <c r="L6" i="2"/>
  <c r="L7" i="2"/>
  <c r="H2" i="2"/>
  <c r="H3" i="2"/>
  <c r="H4" i="2"/>
  <c r="H5" i="2"/>
  <c r="H6" i="2"/>
  <c r="H7" i="2"/>
  <c r="AL2" i="2"/>
  <c r="AL3" i="2"/>
  <c r="AL4" i="2"/>
  <c r="AL5" i="2"/>
  <c r="AL6" i="2"/>
  <c r="AL7" i="2"/>
  <c r="AH4" i="2"/>
  <c r="AH2" i="2"/>
  <c r="AH3" i="2"/>
  <c r="AH5" i="2"/>
  <c r="AH6" i="2"/>
  <c r="AH7" i="2"/>
  <c r="AD2" i="2"/>
  <c r="AD3" i="2"/>
  <c r="AD4" i="2"/>
  <c r="AD5" i="2"/>
  <c r="AD6" i="2"/>
  <c r="AD7" i="2"/>
  <c r="BO2" i="2"/>
  <c r="BQ2" i="2" l="1"/>
  <c r="BP2" i="2"/>
  <c r="D13" i="3"/>
  <c r="G13" i="3"/>
  <c r="G12" i="3"/>
  <c r="G11" i="3"/>
  <c r="G10" i="3"/>
  <c r="D12" i="3"/>
  <c r="D11" i="3"/>
  <c r="D10" i="3"/>
  <c r="BO3" i="2" l="1"/>
  <c r="BO4" i="2"/>
  <c r="BO5" i="2"/>
  <c r="BO6" i="2"/>
  <c r="BO7" i="2"/>
  <c r="AP2" i="2"/>
  <c r="AP3" i="2"/>
  <c r="AP4" i="2"/>
  <c r="AP5" i="2"/>
  <c r="AP6" i="2"/>
  <c r="AP7" i="2"/>
  <c r="W2" i="2"/>
  <c r="W3" i="2"/>
  <c r="W4" i="2"/>
  <c r="W5" i="2"/>
  <c r="W6" i="2"/>
  <c r="W7" i="2"/>
  <c r="BR3" i="2"/>
  <c r="BT3" i="2" s="1"/>
  <c r="BR4" i="2"/>
  <c r="BT4" i="2" s="1"/>
  <c r="BR5" i="2"/>
  <c r="BT5" i="2" s="1"/>
  <c r="BR6" i="2"/>
  <c r="BT6" i="2" s="1"/>
  <c r="BR7" i="2"/>
  <c r="BT7" i="2" s="1"/>
  <c r="BR2" i="2"/>
  <c r="BT2" i="2" s="1"/>
  <c r="AQ3" i="2"/>
  <c r="AS3" i="2" s="1"/>
  <c r="AQ4" i="2"/>
  <c r="AS4" i="2" s="1"/>
  <c r="AQ5" i="2"/>
  <c r="AS5" i="2" s="1"/>
  <c r="AQ6" i="2"/>
  <c r="AS6" i="2" s="1"/>
  <c r="AQ7" i="2"/>
  <c r="AS7" i="2" s="1"/>
  <c r="AQ2" i="2"/>
  <c r="AS2" i="2" s="1"/>
  <c r="X3" i="2"/>
  <c r="Z3" i="2" s="1"/>
  <c r="X4" i="2"/>
  <c r="Z4" i="2" s="1"/>
  <c r="X5" i="2"/>
  <c r="Z5" i="2" s="1"/>
  <c r="X6" i="2"/>
  <c r="Z6" i="2" s="1"/>
  <c r="X7" i="2"/>
  <c r="Z7" i="2" s="1"/>
  <c r="X2" i="2"/>
  <c r="Z2" i="2" s="1"/>
  <c r="BQ6" i="2" l="1"/>
  <c r="BP6" i="2"/>
  <c r="BP5" i="2"/>
  <c r="BQ5" i="2"/>
  <c r="BP4" i="2"/>
  <c r="BQ4" i="2"/>
  <c r="BQ7" i="2"/>
  <c r="BP7" i="2"/>
  <c r="BQ3" i="2"/>
  <c r="BP3" i="2"/>
  <c r="AY7" i="2"/>
  <c r="P7" i="2" l="1"/>
  <c r="P6" i="2"/>
  <c r="P5" i="2"/>
  <c r="P4" i="2"/>
  <c r="P3" i="2"/>
  <c r="P2" i="2"/>
</calcChain>
</file>

<file path=xl/sharedStrings.xml><?xml version="1.0" encoding="utf-8"?>
<sst xmlns="http://schemas.openxmlformats.org/spreadsheetml/2006/main" count="211" uniqueCount="121">
  <si>
    <t>Amravati</t>
  </si>
  <si>
    <t>Aurangabad</t>
  </si>
  <si>
    <t>Konkan</t>
  </si>
  <si>
    <t>Nagpur</t>
  </si>
  <si>
    <t>Nashik</t>
  </si>
  <si>
    <t>Pune</t>
  </si>
  <si>
    <t>SLP- obtained 20</t>
  </si>
  <si>
    <t>SLP-max. marks 20</t>
  </si>
  <si>
    <t>SLP % score 20</t>
  </si>
  <si>
    <t>Sr. no.</t>
  </si>
  <si>
    <t>Division</t>
  </si>
  <si>
    <t>State Rank 2020</t>
  </si>
  <si>
    <t>State Rank 2021</t>
  </si>
  <si>
    <t>State Rank 2022</t>
  </si>
  <si>
    <t>Cert.- obtained 20</t>
  </si>
  <si>
    <t>Cert.-max. marks 20</t>
  </si>
  <si>
    <t>Cert. % score 20</t>
  </si>
  <si>
    <t>DO- obtained 20</t>
  </si>
  <si>
    <t>DO-max. marks 20</t>
  </si>
  <si>
    <t>DO % score 20</t>
  </si>
  <si>
    <t>CP- obtained 20</t>
  </si>
  <si>
    <t>CP-max. marks 20</t>
  </si>
  <si>
    <t>CP % score 20</t>
  </si>
  <si>
    <t>Total score (obtained) 20</t>
  </si>
  <si>
    <t>Total score (max) 20</t>
  </si>
  <si>
    <t>Total % score 20</t>
  </si>
  <si>
    <t>SLP + Cert. (obtained)</t>
  </si>
  <si>
    <t>SLP + Cert. (max.)</t>
  </si>
  <si>
    <t>SLP + Cert. (% score)</t>
  </si>
  <si>
    <t>State Rank (based on SLP &amp; Cert. score)</t>
  </si>
  <si>
    <t>SLP + Cert. (obtained) 20</t>
  </si>
  <si>
    <t>SLP + Cert. (max.) 20</t>
  </si>
  <si>
    <t>SLP + Cert. (% score) 20</t>
  </si>
  <si>
    <t>State Rank (based on SLP &amp; Cert. score) 20</t>
  </si>
  <si>
    <t>SLP- obtained 21</t>
  </si>
  <si>
    <t>SLP-max. marks 21</t>
  </si>
  <si>
    <t>SLP % score 21</t>
  </si>
  <si>
    <t>CV- obtained 21</t>
  </si>
  <si>
    <t>CV-max. marks 21</t>
  </si>
  <si>
    <t>CV % score 21</t>
  </si>
  <si>
    <t>Cert.- obtained 21</t>
  </si>
  <si>
    <t>Cert.-max. marks 21</t>
  </si>
  <si>
    <t>Cert. % score 21</t>
  </si>
  <si>
    <t>Total score (obtained) 21</t>
  </si>
  <si>
    <t>Total score (max) 21</t>
  </si>
  <si>
    <t>Total % score 21</t>
  </si>
  <si>
    <t>SLP- obtained 22</t>
  </si>
  <si>
    <t>SLP-max. marks 22</t>
  </si>
  <si>
    <t>SLP % score 22</t>
  </si>
  <si>
    <t>CV- obtained 22</t>
  </si>
  <si>
    <t>CV-max. marks 22</t>
  </si>
  <si>
    <t>CV % score 22</t>
  </si>
  <si>
    <t>Cert.- obtained 22</t>
  </si>
  <si>
    <t>Cert.-max. marks 22</t>
  </si>
  <si>
    <t>Cert. % score 22</t>
  </si>
  <si>
    <t>Total score (obtained) 22</t>
  </si>
  <si>
    <t>Total score (max) 22</t>
  </si>
  <si>
    <t>Total % score 22</t>
  </si>
  <si>
    <t>*Division level averages (22)</t>
  </si>
  <si>
    <t>TS (division average)</t>
  </si>
  <si>
    <t>TS (Top div.)</t>
  </si>
  <si>
    <t>SLP (division average)</t>
  </si>
  <si>
    <t>SLP (Top div.)</t>
  </si>
  <si>
    <t>Cert (division average)</t>
  </si>
  <si>
    <t>Cert (Top div.)</t>
  </si>
  <si>
    <t>CV (division average)</t>
  </si>
  <si>
    <t>CV (Top div.)</t>
  </si>
  <si>
    <t>SLP + Cert. (obtained)2</t>
  </si>
  <si>
    <t>SLP + Cert. (max.)3</t>
  </si>
  <si>
    <t>SLP + Cert. (% score)4</t>
  </si>
  <si>
    <t>State Rank (based on SLP &amp; Cert. score)5</t>
  </si>
  <si>
    <t>Row Labels</t>
  </si>
  <si>
    <t>SR 2020</t>
  </si>
  <si>
    <t>SR 2021</t>
  </si>
  <si>
    <t>SR 2022</t>
  </si>
  <si>
    <t>SR 20</t>
  </si>
  <si>
    <t>SR 21</t>
  </si>
  <si>
    <t>SR 22</t>
  </si>
  <si>
    <t>TS% 20</t>
  </si>
  <si>
    <t>TS% 21</t>
  </si>
  <si>
    <t>TS% 22</t>
  </si>
  <si>
    <t>SLP+Cert % 21</t>
  </si>
  <si>
    <t xml:space="preserve"> SLP+Cert %  20</t>
  </si>
  <si>
    <t>SLP+Cert % 22</t>
  </si>
  <si>
    <t xml:space="preserve"> SLP % 22</t>
  </si>
  <si>
    <t xml:space="preserve"> CV %  22</t>
  </si>
  <si>
    <t>Cert % 22</t>
  </si>
  <si>
    <t>SLP % 21</t>
  </si>
  <si>
    <t>SLP-SA 22</t>
  </si>
  <si>
    <t>CV -SA 22</t>
  </si>
  <si>
    <t>CV-SA.t 22</t>
  </si>
  <si>
    <t>Cert-SA 22</t>
  </si>
  <si>
    <t>Cert-SA.t 22</t>
  </si>
  <si>
    <t>Total - SA 22</t>
  </si>
  <si>
    <t>Total-SA.t 22</t>
  </si>
  <si>
    <t>District</t>
  </si>
  <si>
    <t>SLP.t - SA 22</t>
  </si>
  <si>
    <t>SA (SLP)</t>
  </si>
  <si>
    <t>SA.t (SLP)</t>
  </si>
  <si>
    <t>SA (CV)</t>
  </si>
  <si>
    <t>SA.t (CV)</t>
  </si>
  <si>
    <t>SA (TS)</t>
  </si>
  <si>
    <t>SA.t (TS)</t>
  </si>
  <si>
    <t>SA (Cert)</t>
  </si>
  <si>
    <t>SA.t (Cert)</t>
  </si>
  <si>
    <t>SLP % ind</t>
  </si>
  <si>
    <t>Cert. % ind</t>
  </si>
  <si>
    <t>CP % ind</t>
  </si>
  <si>
    <t>SLP % ind2</t>
  </si>
  <si>
    <t>CV % ind2</t>
  </si>
  <si>
    <t>Cert. % ind2</t>
  </si>
  <si>
    <t>SLP % ind3</t>
  </si>
  <si>
    <t>CV % ind3</t>
  </si>
  <si>
    <t>Cert. % ind3</t>
  </si>
  <si>
    <t>Cert% 21</t>
  </si>
  <si>
    <t>Cert% 22</t>
  </si>
  <si>
    <t>CV% 21</t>
  </si>
  <si>
    <t>CV% 22</t>
  </si>
  <si>
    <t>SLP % 22</t>
  </si>
  <si>
    <t>CV % 22</t>
  </si>
  <si>
    <t xml:space="preserve"> Cert. % 22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</si>
</sst>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8D8F90"/>
      <name val="Arial"/>
      <family val="2"/>
    </font>
    <font>
      <sz val="11"/>
      <color rgb="FF8D8F90"/>
      <name val="Arial"/>
      <family val="2"/>
    </font>
    <font>
      <sz val="11"/>
      <color rgb="FFFF0000"/>
      <name val="Arial"/>
      <family val="2"/>
    </font>
    <font>
      <b/>
      <sz val="11"/>
      <color rgb="FFFF0000"/>
      <name val="Arial"/>
      <family val="2"/>
    </font>
    <font>
      <sz val="26"/>
      <color theme="1"/>
      <name val="Calibri"/>
      <family val="2"/>
      <scheme val="minor"/>
    </font>
    <font>
      <b/>
      <sz val="26"/>
      <color theme="1"/>
      <name val="Arial Black"/>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52">
    <xf numFmtId="0" fontId="0" fillId="0" borderId="0" xfId="0"/>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0" fillId="0" borderId="1" xfId="0" applyBorder="1"/>
    <xf numFmtId="0" fontId="2" fillId="0" borderId="1" xfId="0" applyFont="1" applyBorder="1"/>
    <xf numFmtId="0" fontId="5" fillId="4"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0" fillId="0" borderId="1" xfId="0" applyBorder="1" applyAlignment="1">
      <alignment vertical="top"/>
    </xf>
    <xf numFmtId="0" fontId="4" fillId="5" borderId="1" xfId="0" applyFont="1" applyFill="1" applyBorder="1" applyAlignment="1">
      <alignment vertical="top" wrapText="1"/>
    </xf>
    <xf numFmtId="0" fontId="0" fillId="2" borderId="1" xfId="0" applyFill="1" applyBorder="1" applyAlignment="1">
      <alignment vertical="top"/>
    </xf>
    <xf numFmtId="0" fontId="4" fillId="2" borderId="1"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4" borderId="2" xfId="0" applyFont="1" applyFill="1" applyBorder="1" applyAlignment="1">
      <alignment horizontal="center" vertical="top" wrapText="1"/>
    </xf>
    <xf numFmtId="0" fontId="4" fillId="2" borderId="1" xfId="0" applyFont="1" applyFill="1" applyBorder="1" applyAlignment="1">
      <alignment vertical="top" wrapText="1"/>
    </xf>
    <xf numFmtId="2" fontId="0" fillId="0" borderId="0" xfId="0" applyNumberFormat="1"/>
    <xf numFmtId="0" fontId="5" fillId="6"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0" fillId="0" borderId="0" xfId="0" applyBorder="1"/>
    <xf numFmtId="0" fontId="6" fillId="3" borderId="1" xfId="0" applyFont="1" applyFill="1" applyBorder="1" applyAlignment="1">
      <alignment horizontal="center" vertical="top" wrapText="1"/>
    </xf>
    <xf numFmtId="0" fontId="7" fillId="3" borderId="1" xfId="0" applyFont="1" applyFill="1" applyBorder="1" applyAlignment="1">
      <alignment horizontal="center" vertical="top" wrapText="1"/>
    </xf>
    <xf numFmtId="0" fontId="2" fillId="0" borderId="1" xfId="0" applyFont="1" applyBorder="1" applyAlignment="1">
      <alignment vertical="top"/>
    </xf>
    <xf numFmtId="0" fontId="2" fillId="0" borderId="0" xfId="0" applyFont="1" applyBorder="1"/>
    <xf numFmtId="0" fontId="0" fillId="6" borderId="0" xfId="0" applyFill="1"/>
    <xf numFmtId="0" fontId="3" fillId="6" borderId="0" xfId="0" applyFont="1" applyFill="1" applyAlignment="1">
      <alignment vertical="top"/>
    </xf>
    <xf numFmtId="0" fontId="4" fillId="2" borderId="3" xfId="0" applyFont="1" applyFill="1" applyBorder="1" applyAlignment="1">
      <alignment horizontal="center" vertical="top" wrapText="1"/>
    </xf>
    <xf numFmtId="0" fontId="5" fillId="2" borderId="3" xfId="0" applyFont="1" applyFill="1" applyBorder="1" applyAlignment="1">
      <alignment vertical="top" wrapText="1"/>
    </xf>
    <xf numFmtId="0" fontId="7" fillId="3" borderId="4" xfId="0" applyFont="1" applyFill="1" applyBorder="1" applyAlignment="1">
      <alignment horizontal="center" vertical="top" wrapText="1"/>
    </xf>
    <xf numFmtId="0" fontId="7" fillId="2" borderId="4" xfId="0" applyFont="1" applyFill="1" applyBorder="1" applyAlignment="1">
      <alignment vertical="top" wrapText="1"/>
    </xf>
    <xf numFmtId="0" fontId="0" fillId="0" borderId="0" xfId="0" pivotButton="1"/>
    <xf numFmtId="0" fontId="0" fillId="0" borderId="0" xfId="0" applyAlignment="1">
      <alignment horizontal="left"/>
    </xf>
    <xf numFmtId="0" fontId="0" fillId="0" borderId="0" xfId="0" applyNumberFormat="1"/>
    <xf numFmtId="9" fontId="4" fillId="4" borderId="1" xfId="1" applyFont="1" applyFill="1" applyBorder="1" applyAlignment="1">
      <alignment horizontal="center" vertical="top" wrapText="1"/>
    </xf>
    <xf numFmtId="9" fontId="4" fillId="5" borderId="1" xfId="1" applyFont="1" applyFill="1" applyBorder="1" applyAlignment="1">
      <alignment vertical="top" wrapText="1"/>
    </xf>
    <xf numFmtId="9" fontId="0" fillId="0" borderId="0" xfId="1" applyFont="1"/>
    <xf numFmtId="9" fontId="4" fillId="6" borderId="1" xfId="1" applyFont="1" applyFill="1" applyBorder="1" applyAlignment="1">
      <alignment horizontal="center" vertical="top" wrapText="1"/>
    </xf>
    <xf numFmtId="9" fontId="7" fillId="3" borderId="1" xfId="1" applyFont="1" applyFill="1" applyBorder="1" applyAlignment="1">
      <alignment horizontal="center" vertical="top" wrapText="1"/>
    </xf>
    <xf numFmtId="9" fontId="7" fillId="5" borderId="1" xfId="1" applyFont="1" applyFill="1" applyBorder="1" applyAlignment="1">
      <alignment vertical="top" wrapText="1"/>
    </xf>
    <xf numFmtId="9" fontId="6" fillId="3" borderId="1" xfId="1" applyFont="1" applyFill="1" applyBorder="1" applyAlignment="1">
      <alignment horizontal="center" vertical="top" wrapText="1"/>
    </xf>
    <xf numFmtId="9" fontId="5" fillId="6" borderId="1" xfId="1" applyFont="1" applyFill="1" applyBorder="1" applyAlignment="1">
      <alignment horizontal="center" vertical="top" wrapText="1"/>
    </xf>
    <xf numFmtId="9" fontId="7" fillId="5" borderId="0" xfId="1" applyFont="1" applyFill="1" applyBorder="1" applyAlignment="1">
      <alignment vertical="top" wrapText="1"/>
    </xf>
    <xf numFmtId="0" fontId="0" fillId="7" borderId="0" xfId="0" applyFill="1"/>
    <xf numFmtId="0" fontId="0" fillId="7" borderId="0" xfId="0" applyFill="1" applyAlignment="1">
      <alignment horizontal="left"/>
    </xf>
    <xf numFmtId="0" fontId="9" fillId="7" borderId="0" xfId="0" applyFont="1" applyFill="1" applyAlignment="1">
      <alignment horizontal="left"/>
    </xf>
    <xf numFmtId="0" fontId="8" fillId="7" borderId="0" xfId="0" applyFont="1" applyFill="1" applyAlignment="1">
      <alignment horizontal="left"/>
    </xf>
    <xf numFmtId="10" fontId="0" fillId="0" borderId="0" xfId="0" applyNumberFormat="1"/>
    <xf numFmtId="10" fontId="0" fillId="0" borderId="0" xfId="1" applyNumberFormat="1" applyFont="1"/>
    <xf numFmtId="10" fontId="5" fillId="4" borderId="1" xfId="0" applyNumberFormat="1" applyFont="1" applyFill="1" applyBorder="1" applyAlignment="1">
      <alignment horizontal="center" vertical="top" wrapText="1"/>
    </xf>
    <xf numFmtId="10" fontId="4" fillId="5" borderId="1" xfId="0" applyNumberFormat="1" applyFont="1" applyFill="1" applyBorder="1" applyAlignment="1">
      <alignment vertical="top" wrapText="1"/>
    </xf>
    <xf numFmtId="10" fontId="0" fillId="0" borderId="0" xfId="0" pivotButton="1" applyNumberFormat="1"/>
    <xf numFmtId="10" fontId="0" fillId="0" borderId="0" xfId="0" applyNumberFormat="1" applyAlignment="1">
      <alignment horizontal="left"/>
    </xf>
    <xf numFmtId="9" fontId="4" fillId="5" borderId="0" xfId="1" applyFont="1" applyFill="1" applyBorder="1" applyAlignment="1">
      <alignment vertical="top" wrapText="1"/>
    </xf>
  </cellXfs>
  <cellStyles count="2">
    <cellStyle name="Normal" xfId="0" builtinId="0"/>
    <cellStyle name="Percent" xfId="1" builtinId="5"/>
  </cellStyles>
  <dxfs count="119">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b/>
        <i val="0"/>
        <strike val="0"/>
        <condense val="0"/>
        <extend val="0"/>
        <outline val="0"/>
        <shadow val="0"/>
        <u val="none"/>
        <vertAlign val="baseline"/>
        <sz val="11"/>
        <color rgb="FFFF000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2" formatCode="0.00"/>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dxf>
    <dxf>
      <font>
        <b/>
        <i val="0"/>
        <strike val="0"/>
        <condense val="0"/>
        <extend val="0"/>
        <outline val="0"/>
        <shadow val="0"/>
        <u val="none"/>
        <vertAlign val="baseline"/>
        <sz val="11"/>
        <color rgb="FFFF0000"/>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dxf>
    <dxf>
      <font>
        <b/>
        <i val="0"/>
        <strike val="0"/>
        <condense val="0"/>
        <extend val="0"/>
        <outline val="0"/>
        <shadow val="0"/>
        <u val="none"/>
        <vertAlign val="baseline"/>
        <sz val="11"/>
        <color rgb="FF8D8F90"/>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3" formatCode="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4" formatCode="0.0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4" formatCode="0.0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4" formatCode="0.0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4" formatCode="0.0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4" formatCode="0.0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8D8F90"/>
        <name val="Arial"/>
        <scheme val="none"/>
      </font>
      <numFmt numFmtId="14" formatCode="0.00%"/>
      <fill>
        <patternFill patternType="solid">
          <fgColor indexed="64"/>
          <bgColor theme="6"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8D8F9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8D8F9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8D8F90"/>
        <name val="Arial"/>
        <scheme val="none"/>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8D8F90"/>
        <name val="Arial"/>
        <scheme val="none"/>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rder>
    </dxf>
    <dxf>
      <border outline="0">
        <bottom style="thin">
          <color indexed="64"/>
        </bottom>
      </border>
    </dxf>
    <dxf>
      <font>
        <b/>
        <i val="0"/>
        <strike val="0"/>
        <condense val="0"/>
        <extend val="0"/>
        <outline val="0"/>
        <shadow val="0"/>
        <u val="none"/>
        <vertAlign val="baseline"/>
        <sz val="11"/>
        <color rgb="FFFF0000"/>
        <name val="Arial"/>
        <scheme val="none"/>
      </font>
      <fill>
        <patternFill patternType="solid">
          <fgColor indexed="64"/>
          <bgColor rgb="FFFFFF00"/>
        </patternFill>
      </fill>
      <alignment horizontal="center" vertical="top" textRotation="0" wrapText="1" indent="0" justifyLastLine="0" shrinkToFit="0" readingOrder="0"/>
      <border diagonalUp="0" diagonalDown="0" outline="0">
        <left style="thin">
          <color indexed="64"/>
        </left>
        <right style="thin">
          <color indexed="64"/>
        </right>
        <top/>
        <bottom/>
      </border>
    </dxf>
    <dxf>
      <fill>
        <patternFill>
          <bgColor rgb="FFF3A025"/>
        </patternFill>
      </fill>
    </dxf>
  </dxfs>
  <tableStyles count="1" defaultTableStyle="TableStyleMedium2" defaultPivotStyle="PivotStyleLight16">
    <tableStyle name="Slicer Style 1" pivot="0" table="0" count="3">
      <tableStyleElement type="headerRow" dxfId="118"/>
    </tableStyle>
  </tableStyles>
  <colors>
    <mruColors>
      <color rgb="FFFFFF66"/>
      <color rgb="FFFF66CC"/>
      <color rgb="FFFF3399"/>
      <color rgb="FFFF5050"/>
      <color rgb="FFFF7C80"/>
      <color rgb="FF9966FF"/>
      <color rgb="FF660033"/>
      <color rgb="FFE28700"/>
      <color rgb="FFE5FFF9"/>
      <color rgb="FFFF797C"/>
    </mruColors>
  </colors>
  <extLst>
    <ext xmlns:x14="http://schemas.microsoft.com/office/spreadsheetml/2009/9/main" uri="{46F421CA-312F-682f-3DD2-61675219B42D}">
      <x14:dxfs count="2">
        <dxf>
          <fill>
            <patternFill>
              <bgColor rgb="FFFF0000"/>
            </patternFill>
          </fill>
        </dxf>
        <dxf>
          <fill>
            <patternFill>
              <bgColor rgb="FFFFCC66"/>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[Swaccha Sarvekshan (Division Level).xlsx]1.SR TS!PivotTable11</c:name>
    <c:fmtId val="0"/>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STATE RANK BASED ON TOTAL SCORE</a:t>
            </a:r>
          </a:p>
          <a:p>
            <a:pPr>
              <a:defRPr sz="1400"/>
            </a:pPr>
            <a:endParaRPr lang="en-US" sz="1400"/>
          </a:p>
        </c:rich>
      </c:tx>
      <c:layout>
        <c:manualLayout>
          <c:xMode val="edge"/>
          <c:yMode val="edge"/>
          <c:x val="0.24464458471616668"/>
          <c:y val="3.2407407407407406E-2"/>
        </c:manualLayout>
      </c:layout>
      <c:overlay val="0"/>
      <c:spPr>
        <a:solidFill>
          <a:schemeClr val="bg1">
            <a:lumMod val="95000"/>
          </a:schemeClr>
        </a:solidFill>
        <a:ln>
          <a:solidFill>
            <a:schemeClr val="tx1">
              <a:lumMod val="95000"/>
              <a:lumOff val="5000"/>
            </a:schemeClr>
          </a:solid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C0000">
              <a:alpha val="90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3333">
              <a:alpha val="84706"/>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rgbClr val="FF797C">
              <a:alpha val="84706"/>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095846077091603"/>
          <c:y val="0.27916666666666662"/>
          <c:w val="0.71444216590222442"/>
          <c:h val="0.60417468649752126"/>
        </c:manualLayout>
      </c:layout>
      <c:barChart>
        <c:barDir val="col"/>
        <c:grouping val="clustered"/>
        <c:varyColors val="0"/>
        <c:ser>
          <c:idx val="0"/>
          <c:order val="0"/>
          <c:tx>
            <c:strRef>
              <c:f>'1.SR TS'!$B$3</c:f>
              <c:strCache>
                <c:ptCount val="1"/>
                <c:pt idx="0">
                  <c:v>SR 2020</c:v>
                </c:pt>
              </c:strCache>
            </c:strRef>
          </c:tx>
          <c:spPr>
            <a:solidFill>
              <a:srgbClr val="CC0000">
                <a:alpha val="90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'1.SR TS'!$A$4:$A$9</c:f>
              <c:strCache>
                <c:ptCount val="6"/>
                <c:pt idx="0">
                  <c:v>Amravati</c:v>
                </c:pt>
                <c:pt idx="1">
                  <c:v>Aurangabad</c:v>
                </c:pt>
                <c:pt idx="2">
                  <c:v>Konkan</c:v>
                </c:pt>
                <c:pt idx="3">
                  <c:v>Nagpur</c:v>
                </c:pt>
                <c:pt idx="4">
                  <c:v>Nashik</c:v>
                </c:pt>
                <c:pt idx="5">
                  <c:v>Pune</c:v>
                </c:pt>
              </c:strCache>
            </c:strRef>
          </c:cat>
          <c:val>
            <c:numRef>
              <c:f>'1.SR TS'!$B$4:$B$9</c:f>
              <c:numCache>
                <c:formatCode>General</c:formatCode>
                <c:ptCount val="6"/>
                <c:pt idx="0">
                  <c:v>5</c:v>
                </c:pt>
                <c:pt idx="1">
                  <c:v>6</c:v>
                </c:pt>
                <c:pt idx="2">
                  <c:v>2</c:v>
                </c:pt>
                <c:pt idx="3">
                  <c:v>4</c:v>
                </c:pt>
                <c:pt idx="4">
                  <c:v>3</c:v>
                </c:pt>
                <c:pt idx="5">
                  <c:v>1</c:v>
                </c:pt>
              </c:numCache>
            </c:numRef>
          </c:val>
        </c:ser>
        <c:ser>
          <c:idx val="1"/>
          <c:order val="1"/>
          <c:tx>
            <c:strRef>
              <c:f>'1.SR TS'!$C$3</c:f>
              <c:strCache>
                <c:ptCount val="1"/>
                <c:pt idx="0">
                  <c:v>SR 2021</c:v>
                </c:pt>
              </c:strCache>
            </c:strRef>
          </c:tx>
          <c:spPr>
            <a:solidFill>
              <a:srgbClr val="FF3333">
                <a:alpha val="84706"/>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'1.SR TS'!$A$4:$A$9</c:f>
              <c:strCache>
                <c:ptCount val="6"/>
                <c:pt idx="0">
                  <c:v>Amravati</c:v>
                </c:pt>
                <c:pt idx="1">
                  <c:v>Aurangabad</c:v>
                </c:pt>
                <c:pt idx="2">
                  <c:v>Konkan</c:v>
                </c:pt>
                <c:pt idx="3">
                  <c:v>Nagpur</c:v>
                </c:pt>
                <c:pt idx="4">
                  <c:v>Nashik</c:v>
                </c:pt>
                <c:pt idx="5">
                  <c:v>Pune</c:v>
                </c:pt>
              </c:strCache>
            </c:strRef>
          </c:cat>
          <c:val>
            <c:numRef>
              <c:f>'1.SR TS'!$C$4:$C$9</c:f>
              <c:numCache>
                <c:formatCode>General</c:formatCode>
                <c:ptCount val="6"/>
                <c:pt idx="0">
                  <c:v>6</c:v>
                </c:pt>
                <c:pt idx="1">
                  <c:v>5</c:v>
                </c:pt>
                <c:pt idx="2">
                  <c:v>3</c:v>
                </c:pt>
                <c:pt idx="3">
                  <c:v>4</c:v>
                </c:pt>
                <c:pt idx="4">
                  <c:v>2</c:v>
                </c:pt>
                <c:pt idx="5">
                  <c:v>1</c:v>
                </c:pt>
              </c:numCache>
            </c:numRef>
          </c:val>
        </c:ser>
        <c:ser>
          <c:idx val="2"/>
          <c:order val="2"/>
          <c:tx>
            <c:strRef>
              <c:f>'1.SR TS'!$D$3</c:f>
              <c:strCache>
                <c:ptCount val="1"/>
                <c:pt idx="0">
                  <c:v>SR 2022</c:v>
                </c:pt>
              </c:strCache>
            </c:strRef>
          </c:tx>
          <c:spPr>
            <a:solidFill>
              <a:srgbClr val="FF797C">
                <a:alpha val="84706"/>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'1.SR TS'!$A$4:$A$9</c:f>
              <c:strCache>
                <c:ptCount val="6"/>
                <c:pt idx="0">
                  <c:v>Amravati</c:v>
                </c:pt>
                <c:pt idx="1">
                  <c:v>Aurangabad</c:v>
                </c:pt>
                <c:pt idx="2">
                  <c:v>Konkan</c:v>
                </c:pt>
                <c:pt idx="3">
                  <c:v>Nagpur</c:v>
                </c:pt>
                <c:pt idx="4">
                  <c:v>Nashik</c:v>
                </c:pt>
                <c:pt idx="5">
                  <c:v>Pune</c:v>
                </c:pt>
              </c:strCache>
            </c:strRef>
          </c:cat>
          <c:val>
            <c:numRef>
              <c:f>'1.SR TS'!$D$4:$D$9</c:f>
              <c:numCache>
                <c:formatCode>General</c:formatCode>
                <c:ptCount val="6"/>
                <c:pt idx="0">
                  <c:v>5</c:v>
                </c:pt>
                <c:pt idx="1">
                  <c:v>6</c:v>
                </c:pt>
                <c:pt idx="2">
                  <c:v>2</c:v>
                </c:pt>
                <c:pt idx="3">
                  <c:v>4</c:v>
                </c:pt>
                <c:pt idx="4">
                  <c:v>3</c:v>
                </c:pt>
                <c:pt idx="5">
                  <c:v>1</c:v>
                </c:pt>
              </c:numCache>
            </c:numRef>
          </c:val>
        </c:ser>
        <c:dLbls>
          <c:dLblPos val="inEnd"/>
          <c:showLegendKey val="0"/>
          <c:showVal val="1"/>
          <c:showCatName val="0"/>
          <c:showSerName val="0"/>
          <c:showPercent val="0"/>
          <c:showBubbleSize val="0"/>
        </c:dLbls>
        <c:gapWidth val="65"/>
        <c:axId val="211258864"/>
        <c:axId val="299606968"/>
      </c:barChart>
      <c:catAx>
        <c:axId val="211258864"/>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299606968"/>
        <c:crosses val="autoZero"/>
        <c:auto val="1"/>
        <c:lblAlgn val="ctr"/>
        <c:lblOffset val="100"/>
        <c:noMultiLvlLbl val="0"/>
      </c:catAx>
      <c:valAx>
        <c:axId val="2996069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State Rank</a:t>
                </a:r>
              </a:p>
            </c:rich>
          </c:tx>
          <c:layout>
            <c:manualLayout>
              <c:xMode val="edge"/>
              <c:yMode val="edge"/>
              <c:x val="1.8555334658714381E-2"/>
              <c:y val="0.43908938466025083"/>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1258864"/>
        <c:crosses val="autoZero"/>
        <c:crossBetween val="between"/>
      </c:valAx>
      <c:spPr>
        <a:noFill/>
        <a:ln>
          <a:solidFill>
            <a:schemeClr val="bg1">
              <a:lumMod val="50000"/>
            </a:schemeClr>
          </a:solidFill>
        </a:ln>
        <a:effectLst/>
      </c:spPr>
    </c:plotArea>
    <c:legend>
      <c:legendPos val="r"/>
      <c:layout>
        <c:manualLayout>
          <c:xMode val="edge"/>
          <c:yMode val="edge"/>
          <c:x val="0.86974391011040975"/>
          <c:y val="0.38263414989792943"/>
          <c:w val="9.0586668401986939E-2"/>
          <c:h val="0.21760170603674542"/>
        </c:manualLayout>
      </c:layout>
      <c:overlay val="0"/>
      <c:spPr>
        <a:solidFill>
          <a:schemeClr val="lt1">
            <a:lumMod val="95000"/>
            <a:alpha val="39000"/>
          </a:schemeClr>
        </a:solidFill>
        <a:ln>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[Swaccha Sarvekshan (Division Level).xlsx]2. SR (SLP+Cert)!PivotTable12</c:name>
    <c:fmtId val="0"/>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STATE RANK BASED ON SLP+Cert SCORE</a:t>
            </a:r>
          </a:p>
          <a:p>
            <a:pPr>
              <a:defRPr sz="1400"/>
            </a:pPr>
            <a:endParaRPr lang="en-US" sz="1400"/>
          </a:p>
        </c:rich>
      </c:tx>
      <c:layout>
        <c:manualLayout>
          <c:xMode val="edge"/>
          <c:yMode val="edge"/>
          <c:x val="0.25922826810827754"/>
          <c:y val="4.690728590738924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lumMod val="50000"/>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lumMod val="40000"/>
              <a:lumOff val="60000"/>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3893437449672018E-2"/>
          <c:y val="0.28023148148148147"/>
          <c:w val="0.7760266036397192"/>
          <c:h val="0.61236913094196554"/>
        </c:manualLayout>
      </c:layout>
      <c:barChart>
        <c:barDir val="col"/>
        <c:grouping val="clustered"/>
        <c:varyColors val="0"/>
        <c:ser>
          <c:idx val="0"/>
          <c:order val="0"/>
          <c:tx>
            <c:strRef>
              <c:f>'2. SR (SLP+Cert)'!$B$3</c:f>
              <c:strCache>
                <c:ptCount val="1"/>
                <c:pt idx="0">
                  <c:v>SR 20</c:v>
                </c:pt>
              </c:strCache>
            </c:strRef>
          </c:tx>
          <c:spPr>
            <a:solidFill>
              <a:schemeClr val="accent1">
                <a:lumMod val="50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 SR (SLP+Cert)'!$A$4:$A$9</c:f>
              <c:strCache>
                <c:ptCount val="6"/>
                <c:pt idx="0">
                  <c:v>Amravati</c:v>
                </c:pt>
                <c:pt idx="1">
                  <c:v>Aurangabad</c:v>
                </c:pt>
                <c:pt idx="2">
                  <c:v>Konkan</c:v>
                </c:pt>
                <c:pt idx="3">
                  <c:v>Nagpur</c:v>
                </c:pt>
                <c:pt idx="4">
                  <c:v>Nashik</c:v>
                </c:pt>
                <c:pt idx="5">
                  <c:v>Pune</c:v>
                </c:pt>
              </c:strCache>
            </c:strRef>
          </c:cat>
          <c:val>
            <c:numRef>
              <c:f>'2. SR (SLP+Cert)'!$B$4:$B$9</c:f>
              <c:numCache>
                <c:formatCode>General</c:formatCode>
                <c:ptCount val="6"/>
                <c:pt idx="0">
                  <c:v>5</c:v>
                </c:pt>
                <c:pt idx="1">
                  <c:v>6</c:v>
                </c:pt>
                <c:pt idx="2">
                  <c:v>2</c:v>
                </c:pt>
                <c:pt idx="3">
                  <c:v>4</c:v>
                </c:pt>
                <c:pt idx="4">
                  <c:v>3</c:v>
                </c:pt>
                <c:pt idx="5">
                  <c:v>1</c:v>
                </c:pt>
              </c:numCache>
            </c:numRef>
          </c:val>
        </c:ser>
        <c:ser>
          <c:idx val="1"/>
          <c:order val="1"/>
          <c:tx>
            <c:strRef>
              <c:f>'2. SR (SLP+Cert)'!$C$3</c:f>
              <c:strCache>
                <c:ptCount val="1"/>
                <c:pt idx="0">
                  <c:v>SR 21</c:v>
                </c:pt>
              </c:strCache>
            </c:strRef>
          </c:tx>
          <c:spPr>
            <a:solidFill>
              <a:schemeClr val="accent1">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 SR (SLP+Cert)'!$A$4:$A$9</c:f>
              <c:strCache>
                <c:ptCount val="6"/>
                <c:pt idx="0">
                  <c:v>Amravati</c:v>
                </c:pt>
                <c:pt idx="1">
                  <c:v>Aurangabad</c:v>
                </c:pt>
                <c:pt idx="2">
                  <c:v>Konkan</c:v>
                </c:pt>
                <c:pt idx="3">
                  <c:v>Nagpur</c:v>
                </c:pt>
                <c:pt idx="4">
                  <c:v>Nashik</c:v>
                </c:pt>
                <c:pt idx="5">
                  <c:v>Pune</c:v>
                </c:pt>
              </c:strCache>
            </c:strRef>
          </c:cat>
          <c:val>
            <c:numRef>
              <c:f>'2. SR (SLP+Cert)'!$C$4:$C$9</c:f>
              <c:numCache>
                <c:formatCode>General</c:formatCode>
                <c:ptCount val="6"/>
                <c:pt idx="0">
                  <c:v>6</c:v>
                </c:pt>
                <c:pt idx="1">
                  <c:v>5</c:v>
                </c:pt>
                <c:pt idx="2">
                  <c:v>3</c:v>
                </c:pt>
                <c:pt idx="3">
                  <c:v>4</c:v>
                </c:pt>
                <c:pt idx="4">
                  <c:v>2</c:v>
                </c:pt>
                <c:pt idx="5">
                  <c:v>1</c:v>
                </c:pt>
              </c:numCache>
            </c:numRef>
          </c:val>
        </c:ser>
        <c:ser>
          <c:idx val="2"/>
          <c:order val="2"/>
          <c:tx>
            <c:strRef>
              <c:f>'2. SR (SLP+Cert)'!$D$3</c:f>
              <c:strCache>
                <c:ptCount val="1"/>
                <c:pt idx="0">
                  <c:v>SR 22</c:v>
                </c:pt>
              </c:strCache>
            </c:strRef>
          </c:tx>
          <c:spPr>
            <a:solidFill>
              <a:schemeClr val="accent1">
                <a:lumMod val="40000"/>
                <a:lumOff val="60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 SR (SLP+Cert)'!$A$4:$A$9</c:f>
              <c:strCache>
                <c:ptCount val="6"/>
                <c:pt idx="0">
                  <c:v>Amravati</c:v>
                </c:pt>
                <c:pt idx="1">
                  <c:v>Aurangabad</c:v>
                </c:pt>
                <c:pt idx="2">
                  <c:v>Konkan</c:v>
                </c:pt>
                <c:pt idx="3">
                  <c:v>Nagpur</c:v>
                </c:pt>
                <c:pt idx="4">
                  <c:v>Nashik</c:v>
                </c:pt>
                <c:pt idx="5">
                  <c:v>Pune</c:v>
                </c:pt>
              </c:strCache>
            </c:strRef>
          </c:cat>
          <c:val>
            <c:numRef>
              <c:f>'2. SR (SLP+Cert)'!$D$4:$D$9</c:f>
              <c:numCache>
                <c:formatCode>General</c:formatCode>
                <c:ptCount val="6"/>
                <c:pt idx="0">
                  <c:v>6</c:v>
                </c:pt>
                <c:pt idx="1">
                  <c:v>5</c:v>
                </c:pt>
                <c:pt idx="2">
                  <c:v>3</c:v>
                </c:pt>
                <c:pt idx="3">
                  <c:v>4</c:v>
                </c:pt>
                <c:pt idx="4">
                  <c:v>2</c:v>
                </c:pt>
                <c:pt idx="5">
                  <c:v>1</c:v>
                </c:pt>
              </c:numCache>
            </c:numRef>
          </c:val>
        </c:ser>
        <c:dLbls>
          <c:dLblPos val="inEnd"/>
          <c:showLegendKey val="0"/>
          <c:showVal val="1"/>
          <c:showCatName val="0"/>
          <c:showSerName val="0"/>
          <c:showPercent val="0"/>
          <c:showBubbleSize val="0"/>
        </c:dLbls>
        <c:gapWidth val="65"/>
        <c:axId val="299610496"/>
        <c:axId val="299612848"/>
      </c:barChart>
      <c:catAx>
        <c:axId val="2996104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299612848"/>
        <c:crosses val="autoZero"/>
        <c:auto val="1"/>
        <c:lblAlgn val="ctr"/>
        <c:lblOffset val="100"/>
        <c:noMultiLvlLbl val="0"/>
      </c:catAx>
      <c:valAx>
        <c:axId val="2996128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State rank</a:t>
                </a:r>
              </a:p>
            </c:rich>
          </c:tx>
          <c:layout>
            <c:manualLayout>
              <c:xMode val="edge"/>
              <c:yMode val="edge"/>
              <c:x val="2.8589993502274202E-2"/>
              <c:y val="0.42341827063283755"/>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99610496"/>
        <c:crosses val="autoZero"/>
        <c:crossBetween val="between"/>
      </c:valAx>
      <c:spPr>
        <a:noFill/>
        <a:ln>
          <a:solidFill>
            <a:schemeClr val="bg1">
              <a:lumMod val="50000"/>
            </a:schemeClr>
          </a:solidFill>
        </a:ln>
        <a:effectLst/>
      </c:spPr>
    </c:plotArea>
    <c:legend>
      <c:legendPos val="r"/>
      <c:layout/>
      <c:overlay val="0"/>
      <c:spPr>
        <a:solidFill>
          <a:schemeClr val="bg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Level).xlsx]3.Cert 21,22!PivotTable8</c:name>
    <c:fmtId val="0"/>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Division wise Cert % Score comparison (21 &amp; 22)</a:t>
            </a:r>
          </a:p>
        </c:rich>
      </c:tx>
      <c:layout>
        <c:manualLayout>
          <c:xMode val="edge"/>
          <c:yMode val="edge"/>
          <c:x val="0.12624707625832485"/>
          <c:y val="3.1746031746031744E-2"/>
        </c:manualLayout>
      </c:layout>
      <c:overlay val="0"/>
      <c:spPr>
        <a:solidFill>
          <a:schemeClr val="bg1">
            <a:lumMod val="95000"/>
          </a:schemeClr>
        </a:solidFill>
        <a:ln>
          <a:solidFill>
            <a:schemeClr val="bg1">
              <a:lumMod val="50000"/>
              <a:alpha val="99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7030A0">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66FF">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rgbClr val="7030A0">
              <a:alpha val="85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rgbClr val="9966FF">
              <a:alpha val="85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'3.Cert 21,22'!$B$3</c:f>
              <c:strCache>
                <c:ptCount val="1"/>
                <c:pt idx="0">
                  <c:v>Cert% 21</c:v>
                </c:pt>
              </c:strCache>
            </c:strRef>
          </c:tx>
          <c:spPr>
            <a:solidFill>
              <a:srgbClr val="7030A0">
                <a:alpha val="85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'3.Cert 21,22'!$A$4:$A$9</c:f>
              <c:strCache>
                <c:ptCount val="6"/>
                <c:pt idx="0">
                  <c:v>Amravati</c:v>
                </c:pt>
                <c:pt idx="1">
                  <c:v>Aurangabad</c:v>
                </c:pt>
                <c:pt idx="2">
                  <c:v>Konkan</c:v>
                </c:pt>
                <c:pt idx="3">
                  <c:v>Nagpur</c:v>
                </c:pt>
                <c:pt idx="4">
                  <c:v>Nashik</c:v>
                </c:pt>
                <c:pt idx="5">
                  <c:v>Pune</c:v>
                </c:pt>
              </c:strCache>
            </c:strRef>
          </c:cat>
          <c:val>
            <c:numRef>
              <c:f>'3.Cert 21,22'!$B$4:$B$9</c:f>
              <c:numCache>
                <c:formatCode>0.00%</c:formatCode>
                <c:ptCount val="6"/>
                <c:pt idx="0">
                  <c:v>0.2380544444444444</c:v>
                </c:pt>
                <c:pt idx="1">
                  <c:v>0.27797013888888894</c:v>
                </c:pt>
                <c:pt idx="2">
                  <c:v>0.26034999999999997</c:v>
                </c:pt>
                <c:pt idx="3">
                  <c:v>0.27807222222222222</c:v>
                </c:pt>
                <c:pt idx="4">
                  <c:v>0.30109444444444444</c:v>
                </c:pt>
                <c:pt idx="5">
                  <c:v>0.34216111111111108</c:v>
                </c:pt>
              </c:numCache>
            </c:numRef>
          </c:val>
        </c:ser>
        <c:ser>
          <c:idx val="1"/>
          <c:order val="1"/>
          <c:tx>
            <c:strRef>
              <c:f>'3.Cert 21,22'!$C$3</c:f>
              <c:strCache>
                <c:ptCount val="1"/>
                <c:pt idx="0">
                  <c:v>Cert% 22</c:v>
                </c:pt>
              </c:strCache>
            </c:strRef>
          </c:tx>
          <c:spPr>
            <a:solidFill>
              <a:srgbClr val="9966FF">
                <a:alpha val="85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'3.Cert 21,22'!$A$4:$A$9</c:f>
              <c:strCache>
                <c:ptCount val="6"/>
                <c:pt idx="0">
                  <c:v>Amravati</c:v>
                </c:pt>
                <c:pt idx="1">
                  <c:v>Aurangabad</c:v>
                </c:pt>
                <c:pt idx="2">
                  <c:v>Konkan</c:v>
                </c:pt>
                <c:pt idx="3">
                  <c:v>Nagpur</c:v>
                </c:pt>
                <c:pt idx="4">
                  <c:v>Nashik</c:v>
                </c:pt>
                <c:pt idx="5">
                  <c:v>Pune</c:v>
                </c:pt>
              </c:strCache>
            </c:strRef>
          </c:cat>
          <c:val>
            <c:numRef>
              <c:f>'3.Cert 21,22'!$C$4:$C$9</c:f>
              <c:numCache>
                <c:formatCode>0.00%</c:formatCode>
                <c:ptCount val="6"/>
                <c:pt idx="0">
                  <c:v>0.2380544444444444</c:v>
                </c:pt>
                <c:pt idx="1">
                  <c:v>0.27797013888888894</c:v>
                </c:pt>
                <c:pt idx="2">
                  <c:v>0.26034999999999997</c:v>
                </c:pt>
                <c:pt idx="3">
                  <c:v>0.27807222222222222</c:v>
                </c:pt>
                <c:pt idx="4">
                  <c:v>0.30109444444444444</c:v>
                </c:pt>
                <c:pt idx="5">
                  <c:v>0.34216111111111108</c:v>
                </c:pt>
              </c:numCache>
            </c:numRef>
          </c:val>
        </c:ser>
        <c:dLbls>
          <c:dLblPos val="outEnd"/>
          <c:showLegendKey val="0"/>
          <c:showVal val="1"/>
          <c:showCatName val="0"/>
          <c:showSerName val="0"/>
          <c:showPercent val="0"/>
          <c:showBubbleSize val="0"/>
        </c:dLbls>
        <c:gapWidth val="75"/>
        <c:overlap val="-25"/>
        <c:axId val="299607752"/>
        <c:axId val="299612064"/>
      </c:barChart>
      <c:catAx>
        <c:axId val="299607752"/>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800" b="1" i="0" u="none" strike="noStrike" kern="1200" cap="all" baseline="0">
                <a:solidFill>
                  <a:sysClr val="windowText" lastClr="000000"/>
                </a:solidFill>
                <a:latin typeface="+mn-lt"/>
                <a:ea typeface="+mn-ea"/>
                <a:cs typeface="+mn-cs"/>
              </a:defRPr>
            </a:pPr>
            <a:endParaRPr lang="en-US"/>
          </a:p>
        </c:txPr>
        <c:crossAx val="299612064"/>
        <c:crosses val="autoZero"/>
        <c:auto val="1"/>
        <c:lblAlgn val="ctr"/>
        <c:lblOffset val="100"/>
        <c:noMultiLvlLbl val="0"/>
      </c:catAx>
      <c:valAx>
        <c:axId val="299612064"/>
        <c:scaling>
          <c:orientation val="minMax"/>
          <c:min val="0"/>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r>
                  <a:rPr lang="en-US" sz="800">
                    <a:solidFill>
                      <a:sysClr val="windowText" lastClr="000000"/>
                    </a:solidFill>
                  </a:rPr>
                  <a:t>Cert%</a:t>
                </a:r>
                <a:r>
                  <a:rPr lang="en-US" sz="800" baseline="0">
                    <a:solidFill>
                      <a:sysClr val="windowText" lastClr="000000"/>
                    </a:solidFill>
                  </a:rPr>
                  <a:t> Score</a:t>
                </a:r>
                <a:endParaRPr lang="en-US" sz="800">
                  <a:solidFill>
                    <a:sysClr val="windowText" lastClr="000000"/>
                  </a:solidFill>
                </a:endParaRPr>
              </a:p>
            </c:rich>
          </c:tx>
          <c:layout>
            <c:manualLayout>
              <c:xMode val="edge"/>
              <c:yMode val="edge"/>
              <c:x val="1.6816816816816817E-2"/>
              <c:y val="0.48006280464941881"/>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dk1">
                    <a:lumMod val="75000"/>
                    <a:lumOff val="25000"/>
                  </a:schemeClr>
                </a:solidFill>
                <a:latin typeface="+mn-lt"/>
                <a:ea typeface="+mn-ea"/>
                <a:cs typeface="+mn-cs"/>
              </a:defRPr>
            </a:pPr>
            <a:endParaRPr lang="en-US"/>
          </a:p>
        </c:txPr>
        <c:crossAx val="299607752"/>
        <c:crosses val="autoZero"/>
        <c:crossBetween val="between"/>
      </c:valAx>
      <c:spPr>
        <a:noFill/>
        <a:ln>
          <a:solidFill>
            <a:schemeClr val="bg1">
              <a:lumMod val="50000"/>
            </a:schemeClr>
          </a:solidFill>
        </a:ln>
        <a:effectLst/>
      </c:spPr>
    </c:plotArea>
    <c:legend>
      <c:legendPos val="r"/>
      <c:layout/>
      <c:overlay val="0"/>
      <c:spPr>
        <a:solidFill>
          <a:schemeClr val="bg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Level).xlsx]4.CV 21,22!PivotTable9</c:name>
    <c:fmtId val="0"/>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Division wise CV% Score comparison (21&amp;22)</a:t>
            </a:r>
          </a:p>
        </c:rich>
      </c:tx>
      <c:layout>
        <c:manualLayout>
          <c:xMode val="edge"/>
          <c:yMode val="edge"/>
          <c:x val="0.11612257661038149"/>
          <c:y val="1.3888888888888888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99FF">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66CC">
              <a:alpha val="84706"/>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'4.CV 21,22'!$B$3</c:f>
              <c:strCache>
                <c:ptCount val="1"/>
                <c:pt idx="0">
                  <c:v>CV% 21</c:v>
                </c:pt>
              </c:strCache>
            </c:strRef>
          </c:tx>
          <c:spPr>
            <a:solidFill>
              <a:srgbClr val="FF3399">
                <a:alpha val="85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'4.CV 21,22'!$A$4:$A$9</c:f>
              <c:strCache>
                <c:ptCount val="6"/>
                <c:pt idx="0">
                  <c:v>Amravati</c:v>
                </c:pt>
                <c:pt idx="1">
                  <c:v>Aurangabad</c:v>
                </c:pt>
                <c:pt idx="2">
                  <c:v>Konkan</c:v>
                </c:pt>
                <c:pt idx="3">
                  <c:v>Nagpur</c:v>
                </c:pt>
                <c:pt idx="4">
                  <c:v>Nashik</c:v>
                </c:pt>
                <c:pt idx="5">
                  <c:v>Pune</c:v>
                </c:pt>
              </c:strCache>
            </c:strRef>
          </c:cat>
          <c:val>
            <c:numRef>
              <c:f>'4.CV 21,22'!$B$4:$B$9</c:f>
              <c:numCache>
                <c:formatCode>0.00%</c:formatCode>
                <c:ptCount val="6"/>
                <c:pt idx="0">
                  <c:v>0.6003666666666666</c:v>
                </c:pt>
                <c:pt idx="1">
                  <c:v>0.606545</c:v>
                </c:pt>
                <c:pt idx="2">
                  <c:v>0.67029444444444441</c:v>
                </c:pt>
                <c:pt idx="3">
                  <c:v>0.58786111111111117</c:v>
                </c:pt>
                <c:pt idx="4">
                  <c:v>0.65267777777777769</c:v>
                </c:pt>
                <c:pt idx="5">
                  <c:v>0.71743888888888896</c:v>
                </c:pt>
              </c:numCache>
            </c:numRef>
          </c:val>
        </c:ser>
        <c:ser>
          <c:idx val="1"/>
          <c:order val="1"/>
          <c:tx>
            <c:strRef>
              <c:f>'4.CV 21,22'!$C$3</c:f>
              <c:strCache>
                <c:ptCount val="1"/>
                <c:pt idx="0">
                  <c:v>CV% 22</c:v>
                </c:pt>
              </c:strCache>
            </c:strRef>
          </c:tx>
          <c:spPr>
            <a:solidFill>
              <a:srgbClr val="FF66CC">
                <a:alpha val="84706"/>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'4.CV 21,22'!$A$4:$A$9</c:f>
              <c:strCache>
                <c:ptCount val="6"/>
                <c:pt idx="0">
                  <c:v>Amravati</c:v>
                </c:pt>
                <c:pt idx="1">
                  <c:v>Aurangabad</c:v>
                </c:pt>
                <c:pt idx="2">
                  <c:v>Konkan</c:v>
                </c:pt>
                <c:pt idx="3">
                  <c:v>Nagpur</c:v>
                </c:pt>
                <c:pt idx="4">
                  <c:v>Nashik</c:v>
                </c:pt>
                <c:pt idx="5">
                  <c:v>Pune</c:v>
                </c:pt>
              </c:strCache>
            </c:strRef>
          </c:cat>
          <c:val>
            <c:numRef>
              <c:f>'4.CV 21,22'!$C$4:$C$9</c:f>
              <c:numCache>
                <c:formatCode>0.00%</c:formatCode>
                <c:ptCount val="6"/>
                <c:pt idx="0">
                  <c:v>0.6003666666666666</c:v>
                </c:pt>
                <c:pt idx="1">
                  <c:v>0.606545</c:v>
                </c:pt>
                <c:pt idx="2">
                  <c:v>0.67029444444444441</c:v>
                </c:pt>
                <c:pt idx="3">
                  <c:v>0.58786111111111117</c:v>
                </c:pt>
                <c:pt idx="4">
                  <c:v>0.65267777777777769</c:v>
                </c:pt>
                <c:pt idx="5">
                  <c:v>0.71743888888888896</c:v>
                </c:pt>
              </c:numCache>
            </c:numRef>
          </c:val>
        </c:ser>
        <c:dLbls>
          <c:dLblPos val="outEnd"/>
          <c:showLegendKey val="0"/>
          <c:showVal val="1"/>
          <c:showCatName val="0"/>
          <c:showSerName val="0"/>
          <c:showPercent val="0"/>
          <c:showBubbleSize val="0"/>
        </c:dLbls>
        <c:gapWidth val="75"/>
        <c:overlap val="-25"/>
        <c:axId val="299610888"/>
        <c:axId val="299608928"/>
      </c:barChart>
      <c:catAx>
        <c:axId val="299610888"/>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299608928"/>
        <c:crosses val="autoZero"/>
        <c:auto val="1"/>
        <c:lblAlgn val="ctr"/>
        <c:lblOffset val="100"/>
        <c:noMultiLvlLbl val="0"/>
      </c:catAx>
      <c:valAx>
        <c:axId val="29960892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r>
                  <a:rPr lang="en-US" sz="800">
                    <a:solidFill>
                      <a:sysClr val="windowText" lastClr="000000"/>
                    </a:solidFill>
                  </a:rPr>
                  <a:t>CV%</a:t>
                </a:r>
                <a:r>
                  <a:rPr lang="en-US" sz="800" baseline="0">
                    <a:solidFill>
                      <a:sysClr val="windowText" lastClr="000000"/>
                    </a:solidFill>
                  </a:rPr>
                  <a:t> Score</a:t>
                </a:r>
                <a:endParaRPr lang="en-US" sz="800">
                  <a:solidFill>
                    <a:sysClr val="windowText" lastClr="000000"/>
                  </a:solidFill>
                </a:endParaRPr>
              </a:p>
            </c:rich>
          </c:tx>
          <c:layout>
            <c:manualLayout>
              <c:xMode val="edge"/>
              <c:yMode val="edge"/>
              <c:x val="7.5046904315196998E-3"/>
              <c:y val="0.45250400991542722"/>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299610888"/>
        <c:crosses val="autoZero"/>
        <c:crossBetween val="between"/>
      </c:valAx>
      <c:spPr>
        <a:noFill/>
        <a:ln>
          <a:solidFill>
            <a:schemeClr val="bg1">
              <a:lumMod val="50000"/>
            </a:schemeClr>
          </a:solidFill>
        </a:ln>
        <a:effectLst/>
      </c:spPr>
    </c:plotArea>
    <c:legend>
      <c:legendPos val="r"/>
      <c:layout/>
      <c:overlay val="0"/>
      <c:spPr>
        <a:solidFill>
          <a:schemeClr val="bg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Level).xlsx]5.SLP% 21,22!PivotTable7</c:name>
    <c:fmtId val="0"/>
  </c:pivotSource>
  <c:chart>
    <c:title>
      <c:tx>
        <c:rich>
          <a:bodyPr rot="0" spcFirstLastPara="1" vertOverflow="ellipsis" vert="horz" wrap="square" anchor="ctr" anchorCtr="1"/>
          <a:lstStyle/>
          <a:p>
            <a:pPr>
              <a:defRPr sz="1260" b="1" i="0" u="none" strike="noStrike" kern="1200" baseline="0">
                <a:solidFill>
                  <a:schemeClr val="dk1">
                    <a:lumMod val="75000"/>
                    <a:lumOff val="25000"/>
                  </a:schemeClr>
                </a:solidFill>
                <a:latin typeface="+mn-lt"/>
                <a:ea typeface="+mn-ea"/>
                <a:cs typeface="+mn-cs"/>
              </a:defRPr>
            </a:pPr>
            <a:r>
              <a:rPr lang="en-US"/>
              <a:t>Division wise SLP % score comparison (21 &amp; 22)</a:t>
            </a:r>
          </a:p>
        </c:rich>
      </c:tx>
      <c:layout>
        <c:manualLayout>
          <c:xMode val="edge"/>
          <c:yMode val="edge"/>
          <c:x val="0.18325621240844414"/>
          <c:y val="2.250351285151402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26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FFFF00">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alpha val="85000"/>
            </a:srgbClr>
          </a:solidFill>
          <a:ln w="9525" cap="flat" cmpd="sng" algn="ctr">
            <a:solidFill>
              <a:schemeClr val="tx1">
                <a:lumMod val="95000"/>
                <a:lumOff val="5000"/>
                <a:alpha val="50000"/>
              </a:schemeClr>
            </a:solidFill>
            <a:round/>
          </a:ln>
          <a:effectLst/>
        </c:spPr>
      </c:pivotFmt>
      <c:pivotFmt>
        <c:idx val="3"/>
        <c:spPr>
          <a:solidFill>
            <a:srgbClr val="FFFF00">
              <a:alpha val="85000"/>
            </a:srgb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FFFF66">
              <a:alpha val="84706"/>
            </a:srgb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347153810837856"/>
          <c:y val="0.13423345415928117"/>
          <c:w val="0.71270214639462315"/>
          <c:h val="0.63051712600018073"/>
        </c:manualLayout>
      </c:layout>
      <c:barChart>
        <c:barDir val="col"/>
        <c:grouping val="clustered"/>
        <c:varyColors val="0"/>
        <c:ser>
          <c:idx val="0"/>
          <c:order val="0"/>
          <c:tx>
            <c:strRef>
              <c:f>'5.SLP% 21,22'!$B$3</c:f>
              <c:strCache>
                <c:ptCount val="1"/>
                <c:pt idx="0">
                  <c:v>SLP % 21</c:v>
                </c:pt>
              </c:strCache>
            </c:strRef>
          </c:tx>
          <c:spPr>
            <a:solidFill>
              <a:srgbClr val="FFFF00">
                <a:alpha val="85000"/>
              </a:srgbClr>
            </a:solidFill>
            <a:ln w="9525" cap="flat" cmpd="sng" algn="ctr">
              <a:solidFill>
                <a:schemeClr val="tx1">
                  <a:alpha val="50000"/>
                </a:schemeClr>
              </a:solidFill>
              <a:round/>
            </a:ln>
            <a:effectLst/>
          </c:spPr>
          <c:invertIfNegative val="0"/>
          <c:dPt>
            <c:idx val="0"/>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'5.SLP% 21,22'!$A$4:$A$9</c:f>
              <c:strCache>
                <c:ptCount val="6"/>
                <c:pt idx="0">
                  <c:v>Amravati</c:v>
                </c:pt>
                <c:pt idx="1">
                  <c:v>Aurangabad</c:v>
                </c:pt>
                <c:pt idx="2">
                  <c:v>Konkan</c:v>
                </c:pt>
                <c:pt idx="3">
                  <c:v>Nagpur</c:v>
                </c:pt>
                <c:pt idx="4">
                  <c:v>Nashik</c:v>
                </c:pt>
                <c:pt idx="5">
                  <c:v>Pune</c:v>
                </c:pt>
              </c:strCache>
            </c:strRef>
          </c:cat>
          <c:val>
            <c:numRef>
              <c:f>'5.SLP% 21,22'!$B$4:$B$9</c:f>
              <c:numCache>
                <c:formatCode>0.00%</c:formatCode>
                <c:ptCount val="6"/>
                <c:pt idx="0">
                  <c:v>0.59164583333333332</c:v>
                </c:pt>
                <c:pt idx="1">
                  <c:v>0.57176354166666665</c:v>
                </c:pt>
                <c:pt idx="2">
                  <c:v>0.65774999999999995</c:v>
                </c:pt>
                <c:pt idx="3">
                  <c:v>0.59272083333333336</c:v>
                </c:pt>
                <c:pt idx="4">
                  <c:v>0.65177499999999999</c:v>
                </c:pt>
                <c:pt idx="5">
                  <c:v>0.72673750000000004</c:v>
                </c:pt>
              </c:numCache>
            </c:numRef>
          </c:val>
        </c:ser>
        <c:ser>
          <c:idx val="1"/>
          <c:order val="1"/>
          <c:tx>
            <c:strRef>
              <c:f>'5.SLP% 21,22'!$C$3</c:f>
              <c:strCache>
                <c:ptCount val="1"/>
                <c:pt idx="0">
                  <c:v> SLP % 22</c:v>
                </c:pt>
              </c:strCache>
            </c:strRef>
          </c:tx>
          <c:spPr>
            <a:solidFill>
              <a:srgbClr val="FFFF66">
                <a:alpha val="84706"/>
              </a:srgb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'5.SLP% 21,22'!$A$4:$A$9</c:f>
              <c:strCache>
                <c:ptCount val="6"/>
                <c:pt idx="0">
                  <c:v>Amravati</c:v>
                </c:pt>
                <c:pt idx="1">
                  <c:v>Aurangabad</c:v>
                </c:pt>
                <c:pt idx="2">
                  <c:v>Konkan</c:v>
                </c:pt>
                <c:pt idx="3">
                  <c:v>Nagpur</c:v>
                </c:pt>
                <c:pt idx="4">
                  <c:v>Nashik</c:v>
                </c:pt>
                <c:pt idx="5">
                  <c:v>Pune</c:v>
                </c:pt>
              </c:strCache>
            </c:strRef>
          </c:cat>
          <c:val>
            <c:numRef>
              <c:f>'5.SLP% 21,22'!$C$4:$C$9</c:f>
              <c:numCache>
                <c:formatCode>0.00%</c:formatCode>
                <c:ptCount val="6"/>
                <c:pt idx="0">
                  <c:v>0.59164583333333332</c:v>
                </c:pt>
                <c:pt idx="1">
                  <c:v>0.57176354166666665</c:v>
                </c:pt>
                <c:pt idx="2">
                  <c:v>0.65774999999999995</c:v>
                </c:pt>
                <c:pt idx="3">
                  <c:v>0.59272083333333336</c:v>
                </c:pt>
                <c:pt idx="4">
                  <c:v>0.65177499999999999</c:v>
                </c:pt>
                <c:pt idx="5">
                  <c:v>0.72673750000000004</c:v>
                </c:pt>
              </c:numCache>
            </c:numRef>
          </c:val>
        </c:ser>
        <c:dLbls>
          <c:dLblPos val="outEnd"/>
          <c:showLegendKey val="0"/>
          <c:showVal val="1"/>
          <c:showCatName val="0"/>
          <c:showSerName val="0"/>
          <c:showPercent val="0"/>
          <c:showBubbleSize val="0"/>
        </c:dLbls>
        <c:gapWidth val="75"/>
        <c:overlap val="-25"/>
        <c:axId val="299609712"/>
        <c:axId val="299607360"/>
      </c:barChart>
      <c:catAx>
        <c:axId val="299609712"/>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299607360"/>
        <c:crosses val="autoZero"/>
        <c:auto val="1"/>
        <c:lblAlgn val="ctr"/>
        <c:lblOffset val="100"/>
        <c:noMultiLvlLbl val="0"/>
      </c:catAx>
      <c:valAx>
        <c:axId val="29960736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r>
                  <a:rPr lang="en-US"/>
                  <a:t>SLP % Score</a:t>
                </a:r>
              </a:p>
            </c:rich>
          </c:tx>
          <c:layout>
            <c:manualLayout>
              <c:xMode val="edge"/>
              <c:yMode val="edge"/>
              <c:x val="1.6577859811351788E-2"/>
              <c:y val="0.44129713555679068"/>
            </c:manualLayout>
          </c:layout>
          <c:overlay val="0"/>
          <c:spPr>
            <a:solidFill>
              <a:schemeClr val="bg1">
                <a:lumMod val="95000"/>
              </a:schemeClr>
            </a:solidFill>
            <a:ln>
              <a:solidFill>
                <a:schemeClr val="tx1">
                  <a:lumMod val="95000"/>
                  <a:lumOff val="5000"/>
                </a:schemeClr>
              </a:solidFill>
            </a:ln>
            <a:effectLst/>
          </c:spPr>
          <c:txPr>
            <a:bodyPr rot="-540000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dk1">
                    <a:lumMod val="75000"/>
                    <a:lumOff val="25000"/>
                  </a:schemeClr>
                </a:solidFill>
                <a:latin typeface="+mn-lt"/>
                <a:ea typeface="+mn-ea"/>
                <a:cs typeface="+mn-cs"/>
              </a:defRPr>
            </a:pPr>
            <a:endParaRPr lang="en-US"/>
          </a:p>
        </c:txPr>
        <c:crossAx val="299609712"/>
        <c:crosses val="autoZero"/>
        <c:crossBetween val="between"/>
      </c:valAx>
      <c:spPr>
        <a:noFill/>
        <a:ln>
          <a:solidFill>
            <a:schemeClr val="bg1">
              <a:lumMod val="50000"/>
            </a:schemeClr>
          </a:solidFill>
        </a:ln>
        <a:effectLst/>
      </c:spPr>
    </c:plotArea>
    <c:legend>
      <c:legendPos val="r"/>
      <c:layout>
        <c:manualLayout>
          <c:xMode val="edge"/>
          <c:yMode val="edge"/>
          <c:x val="0.86183761753217769"/>
          <c:y val="0.35462878358767419"/>
          <c:w val="0.12304280105033703"/>
          <c:h val="0.14020987921933484"/>
        </c:manualLayout>
      </c:layout>
      <c:overlay val="0"/>
      <c:spPr>
        <a:solidFill>
          <a:schemeClr val="bg1">
            <a:alpha val="37000"/>
          </a:schemeClr>
        </a:solidFill>
        <a:ln>
          <a:solidFill>
            <a:schemeClr val="bg1">
              <a:lumMod val="50000"/>
            </a:schemeClr>
          </a:solid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sz="105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[Swaccha Sarvekshan (Division Level).xlsx]6.SLP+Cert %!PivotTable5</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Division wise Y-o-Y SLP+Cert Score Comparison</a:t>
            </a:r>
          </a:p>
        </c:rich>
      </c:tx>
      <c:layout/>
      <c:overlay val="0"/>
      <c:spPr>
        <a:noFill/>
        <a:ln>
          <a:solidFill>
            <a:schemeClr val="tx1">
              <a:lumMod val="95000"/>
              <a:lumOff val="5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4"/>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8"/>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2"/>
        <c:spPr>
          <a:solidFill>
            <a:schemeClr val="accent4">
              <a:alpha val="85000"/>
            </a:schemeClr>
          </a:solidFill>
          <a:ln w="9525" cap="flat" cmpd="sng" algn="ctr">
            <a:solidFill>
              <a:schemeClr val="tx1">
                <a:lumMod val="95000"/>
                <a:lumOff val="5000"/>
                <a:alpha val="50000"/>
              </a:schemeClr>
            </a:solidFill>
            <a:round/>
          </a:ln>
          <a:effectLst/>
        </c:spPr>
      </c:pivotFmt>
      <c:pivotFmt>
        <c:idx val="13"/>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4"/>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5"/>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6"/>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7"/>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8"/>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19"/>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20"/>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21"/>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22"/>
        <c:spPr>
          <a:solidFill>
            <a:schemeClr val="accent4">
              <a:tint val="65000"/>
              <a:alpha val="85000"/>
            </a:schemeClr>
          </a:solidFill>
          <a:ln w="9525" cap="flat" cmpd="sng" algn="ctr">
            <a:solidFill>
              <a:schemeClr val="tx1">
                <a:lumMod val="95000"/>
                <a:lumOff val="5000"/>
                <a:alpha val="50000"/>
              </a:schemeClr>
            </a:solidFill>
            <a:round/>
          </a:ln>
          <a:effectLst/>
        </c:spPr>
      </c:pivotFmt>
    </c:pivotFmts>
    <c:plotArea>
      <c:layout/>
      <c:barChart>
        <c:barDir val="col"/>
        <c:grouping val="clustered"/>
        <c:varyColors val="0"/>
        <c:ser>
          <c:idx val="0"/>
          <c:order val="0"/>
          <c:tx>
            <c:strRef>
              <c:f>'6.SLP+Cert %'!$B$3</c:f>
              <c:strCache>
                <c:ptCount val="1"/>
                <c:pt idx="0">
                  <c:v> SLP+Cert %  20</c:v>
                </c:pt>
              </c:strCache>
            </c:strRef>
          </c:tx>
          <c:spPr>
            <a:solidFill>
              <a:schemeClr val="accent4">
                <a:shade val="65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'6.SLP+Cert %'!$A$4:$A$9</c:f>
              <c:strCache>
                <c:ptCount val="6"/>
                <c:pt idx="0">
                  <c:v>Amravati</c:v>
                </c:pt>
                <c:pt idx="1">
                  <c:v>Aurangabad</c:v>
                </c:pt>
                <c:pt idx="2">
                  <c:v>Konkan</c:v>
                </c:pt>
                <c:pt idx="3">
                  <c:v>Nagpur</c:v>
                </c:pt>
                <c:pt idx="4">
                  <c:v>Nashik</c:v>
                </c:pt>
                <c:pt idx="5">
                  <c:v>Pune</c:v>
                </c:pt>
              </c:strCache>
            </c:strRef>
          </c:cat>
          <c:val>
            <c:numRef>
              <c:f>'6.SLP+Cert %'!$B$4:$B$9</c:f>
              <c:numCache>
                <c:formatCode>0.00%</c:formatCode>
                <c:ptCount val="6"/>
                <c:pt idx="0">
                  <c:v>0.30969999999999998</c:v>
                </c:pt>
                <c:pt idx="1">
                  <c:v>0.29524666666666666</c:v>
                </c:pt>
                <c:pt idx="2">
                  <c:v>0.43428000000000005</c:v>
                </c:pt>
                <c:pt idx="3">
                  <c:v>0.35014666666666666</c:v>
                </c:pt>
                <c:pt idx="4">
                  <c:v>0.38665666666666665</c:v>
                </c:pt>
                <c:pt idx="5">
                  <c:v>0.50483666666666671</c:v>
                </c:pt>
              </c:numCache>
            </c:numRef>
          </c:val>
        </c:ser>
        <c:ser>
          <c:idx val="1"/>
          <c:order val="1"/>
          <c:tx>
            <c:strRef>
              <c:f>'6.SLP+Cert %'!$C$3</c:f>
              <c:strCache>
                <c:ptCount val="1"/>
                <c:pt idx="0">
                  <c:v>SLP+Cert % 21</c:v>
                </c:pt>
              </c:strCache>
            </c:strRef>
          </c:tx>
          <c:spPr>
            <a:solidFill>
              <a:schemeClr val="accent4">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'6.SLP+Cert %'!$A$4:$A$9</c:f>
              <c:strCache>
                <c:ptCount val="6"/>
                <c:pt idx="0">
                  <c:v>Amravati</c:v>
                </c:pt>
                <c:pt idx="1">
                  <c:v>Aurangabad</c:v>
                </c:pt>
                <c:pt idx="2">
                  <c:v>Konkan</c:v>
                </c:pt>
                <c:pt idx="3">
                  <c:v>Nagpur</c:v>
                </c:pt>
                <c:pt idx="4">
                  <c:v>Nashik</c:v>
                </c:pt>
                <c:pt idx="5">
                  <c:v>Pune</c:v>
                </c:pt>
              </c:strCache>
            </c:strRef>
          </c:cat>
          <c:val>
            <c:numRef>
              <c:f>'6.SLP+Cert %'!$C$4:$C$9</c:f>
              <c:numCache>
                <c:formatCode>0.00%</c:formatCode>
                <c:ptCount val="6"/>
                <c:pt idx="0">
                  <c:v>0.44010666666666665</c:v>
                </c:pt>
                <c:pt idx="1">
                  <c:v>0.44585208333333332</c:v>
                </c:pt>
                <c:pt idx="2">
                  <c:v>0.48743571428571431</c:v>
                </c:pt>
                <c:pt idx="3">
                  <c:v>0.45787142857142854</c:v>
                </c:pt>
                <c:pt idx="4">
                  <c:v>0.50148333333333339</c:v>
                </c:pt>
                <c:pt idx="5">
                  <c:v>0.56191904761904765</c:v>
                </c:pt>
              </c:numCache>
            </c:numRef>
          </c:val>
        </c:ser>
        <c:ser>
          <c:idx val="2"/>
          <c:order val="2"/>
          <c:tx>
            <c:strRef>
              <c:f>'6.SLP+Cert %'!$D$3</c:f>
              <c:strCache>
                <c:ptCount val="1"/>
                <c:pt idx="0">
                  <c:v>SLP+Cert % 22</c:v>
                </c:pt>
              </c:strCache>
            </c:strRef>
          </c:tx>
          <c:spPr>
            <a:solidFill>
              <a:schemeClr val="accent4">
                <a:tint val="65000"/>
                <a:alpha val="85000"/>
              </a:schemeClr>
            </a:solidFill>
            <a:ln w="9525" cap="flat" cmpd="sng" algn="ctr">
              <a:solidFill>
                <a:schemeClr val="tx1">
                  <a:lumMod val="95000"/>
                  <a:lumOff val="5000"/>
                  <a:alpha val="50000"/>
                </a:schemeClr>
              </a:solidFill>
              <a:round/>
            </a:ln>
            <a:effectLst/>
          </c:spPr>
          <c:invertIfNegative val="0"/>
          <c:dPt>
            <c:idx val="0"/>
            <c:invertIfNegative val="0"/>
            <c:bubble3D val="0"/>
            <c:spPr>
              <a:solidFill>
                <a:schemeClr val="accent4">
                  <a:tint val="65000"/>
                  <a:alpha val="85000"/>
                </a:schemeClr>
              </a:solidFill>
              <a:ln w="9525" cap="flat" cmpd="sng" algn="ctr">
                <a:solidFill>
                  <a:schemeClr val="tx1">
                    <a:lumMod val="95000"/>
                    <a:lumOff val="5000"/>
                    <a:alpha val="50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'6.SLP+Cert %'!$A$4:$A$9</c:f>
              <c:strCache>
                <c:ptCount val="6"/>
                <c:pt idx="0">
                  <c:v>Amravati</c:v>
                </c:pt>
                <c:pt idx="1">
                  <c:v>Aurangabad</c:v>
                </c:pt>
                <c:pt idx="2">
                  <c:v>Konkan</c:v>
                </c:pt>
                <c:pt idx="3">
                  <c:v>Nagpur</c:v>
                </c:pt>
                <c:pt idx="4">
                  <c:v>Nashik</c:v>
                </c:pt>
                <c:pt idx="5">
                  <c:v>Pune</c:v>
                </c:pt>
              </c:strCache>
            </c:strRef>
          </c:cat>
          <c:val>
            <c:numRef>
              <c:f>'6.SLP+Cert %'!$D$4:$D$9</c:f>
              <c:numCache>
                <c:formatCode>0.00%</c:formatCode>
                <c:ptCount val="6"/>
                <c:pt idx="0">
                  <c:v>0.44010666666666665</c:v>
                </c:pt>
                <c:pt idx="1">
                  <c:v>0.44585208333333332</c:v>
                </c:pt>
                <c:pt idx="2">
                  <c:v>0.48743571428571431</c:v>
                </c:pt>
                <c:pt idx="3">
                  <c:v>0.45787142857142854</c:v>
                </c:pt>
                <c:pt idx="4">
                  <c:v>0.50148333333333339</c:v>
                </c:pt>
                <c:pt idx="5">
                  <c:v>0.56191904761904765</c:v>
                </c:pt>
              </c:numCache>
            </c:numRef>
          </c:val>
        </c:ser>
        <c:dLbls>
          <c:dLblPos val="outEnd"/>
          <c:showLegendKey val="0"/>
          <c:showVal val="1"/>
          <c:showCatName val="0"/>
          <c:showSerName val="0"/>
          <c:showPercent val="0"/>
          <c:showBubbleSize val="0"/>
        </c:dLbls>
        <c:gapWidth val="150"/>
        <c:axId val="299608536"/>
        <c:axId val="304020448"/>
      </c:barChart>
      <c:catAx>
        <c:axId val="2996085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304020448"/>
        <c:crosses val="autoZero"/>
        <c:auto val="1"/>
        <c:lblAlgn val="ctr"/>
        <c:lblOffset val="100"/>
        <c:noMultiLvlLbl val="0"/>
      </c:catAx>
      <c:valAx>
        <c:axId val="30402044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299608536"/>
        <c:crosses val="autoZero"/>
        <c:crossBetween val="between"/>
      </c:valAx>
      <c:spPr>
        <a:noFill/>
        <a:ln>
          <a:solidFill>
            <a:schemeClr val="tx1">
              <a:lumMod val="95000"/>
              <a:lumOff val="5000"/>
            </a:schemeClr>
          </a:solidFill>
        </a:ln>
        <a:effectLst/>
      </c:spPr>
    </c:plotArea>
    <c:legend>
      <c:legendPos val="r"/>
      <c:layout/>
      <c:overlay val="0"/>
      <c:spPr>
        <a:solidFill>
          <a:schemeClr val="lt1">
            <a:lumMod val="95000"/>
            <a:alpha val="39000"/>
          </a:schemeClr>
        </a:solidFill>
        <a:ln>
          <a:solidFill>
            <a:schemeClr val="tx1">
              <a:lumMod val="95000"/>
              <a:lumOff val="5000"/>
            </a:schemeClr>
          </a:solid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Level).xlsx]7.SS comp 22!PivotTable6</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SS component wise share 2022</a:t>
            </a:r>
          </a:p>
        </c:rich>
      </c:tx>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w="9525" cap="flat" cmpd="sng" algn="ctr">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5FFF9"/>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5FFF9"/>
          </a:solidFill>
          <a:ln w="9525" cap="flat" cmpd="sng" algn="ctr">
            <a:solidFill>
              <a:sysClr val="windowText" lastClr="000000"/>
            </a:solidFill>
            <a:round/>
          </a:ln>
          <a:effectLst/>
        </c:spPr>
      </c:pivotFmt>
      <c:pivotFmt>
        <c:idx val="4"/>
      </c:pivotFmt>
      <c:pivotFmt>
        <c:idx val="5"/>
      </c:pivotFmt>
      <c:pivotFmt>
        <c:idx val="6"/>
      </c:pivotFmt>
      <c:pivotFmt>
        <c:idx val="7"/>
      </c:pivotFmt>
      <c:pivotFmt>
        <c:idx val="8"/>
      </c:pivotFmt>
      <c:pivotFmt>
        <c:idx val="9"/>
      </c:pivotFmt>
      <c:pivotFmt>
        <c:idx val="10"/>
        <c:spPr>
          <a:solidFill>
            <a:srgbClr val="E5FFF9"/>
          </a:solidFill>
          <a:ln w="9525" cap="flat" cmpd="sng" algn="ctr">
            <a:solidFill>
              <a:sysClr val="windowText" lastClr="000000"/>
            </a:solidFill>
            <a:round/>
          </a:ln>
          <a:effectLst/>
        </c:spPr>
      </c:pivotFmt>
      <c:pivotFmt>
        <c:idx val="11"/>
        <c:spPr>
          <a:solidFill>
            <a:srgbClr val="E5FFF9"/>
          </a:solidFill>
          <a:ln w="9525" cap="flat" cmpd="sng" algn="ctr">
            <a:solidFill>
              <a:sysClr val="windowText" lastClr="000000"/>
            </a:solidFill>
            <a:round/>
          </a:ln>
          <a:effectLst/>
        </c:spPr>
      </c:pivotFmt>
      <c:pivotFmt>
        <c:idx val="12"/>
        <c:spPr>
          <a:solidFill>
            <a:srgbClr val="E5FFF9"/>
          </a:solidFill>
          <a:ln w="9525" cap="flat" cmpd="sng" algn="ctr">
            <a:solidFill>
              <a:sysClr val="windowText" lastClr="000000"/>
            </a:solidFill>
            <a:round/>
          </a:ln>
          <a:effectLst/>
        </c:spPr>
      </c:pivotFmt>
      <c:pivotFmt>
        <c:idx val="13"/>
        <c:spPr>
          <a:solidFill>
            <a:srgbClr val="E5FFF9"/>
          </a:solidFill>
          <a:ln w="9525" cap="flat" cmpd="sng" algn="ctr">
            <a:solidFill>
              <a:sysClr val="windowText" lastClr="000000"/>
            </a:solidFill>
            <a:round/>
          </a:ln>
          <a:effectLst/>
        </c:spPr>
      </c:pivotFmt>
      <c:pivotFmt>
        <c:idx val="14"/>
        <c:spPr>
          <a:solidFill>
            <a:srgbClr val="E5FFF9"/>
          </a:solidFill>
          <a:ln w="9525" cap="flat" cmpd="sng" algn="ctr">
            <a:solidFill>
              <a:sysClr val="windowText" lastClr="000000"/>
            </a:solidFill>
            <a:round/>
          </a:ln>
          <a:effectLst/>
        </c:spPr>
      </c:pivotFmt>
      <c:pivotFmt>
        <c:idx val="15"/>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40000"/>
              <a:lumOff val="60000"/>
            </a:schemeClr>
          </a:solidFill>
          <a:ln w="9525" cap="flat" cmpd="sng" algn="ctr">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E5FFF9"/>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5FFF9"/>
          </a:solidFill>
          <a:ln w="9525" cap="flat" cmpd="sng" algn="ctr">
            <a:solidFill>
              <a:sysClr val="windowText" lastClr="000000"/>
            </a:solidFill>
            <a:round/>
          </a:ln>
          <a:effectLst/>
        </c:spPr>
      </c:pivotFmt>
      <c:pivotFmt>
        <c:idx val="19"/>
        <c:spPr>
          <a:solidFill>
            <a:srgbClr val="E5FFF9"/>
          </a:solidFill>
          <a:ln w="9525" cap="flat" cmpd="sng" algn="ctr">
            <a:solidFill>
              <a:sysClr val="windowText" lastClr="000000"/>
            </a:solidFill>
            <a:round/>
          </a:ln>
          <a:effectLst/>
        </c:spPr>
      </c:pivotFmt>
      <c:pivotFmt>
        <c:idx val="20"/>
        <c:spPr>
          <a:solidFill>
            <a:srgbClr val="E5FFF9"/>
          </a:solidFill>
          <a:ln w="9525" cap="flat" cmpd="sng" algn="ctr">
            <a:solidFill>
              <a:sysClr val="windowText" lastClr="000000"/>
            </a:solidFill>
            <a:round/>
          </a:ln>
          <a:effectLst/>
        </c:spPr>
      </c:pivotFmt>
      <c:pivotFmt>
        <c:idx val="21"/>
        <c:spPr>
          <a:solidFill>
            <a:srgbClr val="E5FFF9"/>
          </a:solidFill>
          <a:ln w="9525" cap="flat" cmpd="sng" algn="ctr">
            <a:solidFill>
              <a:sysClr val="windowText" lastClr="000000"/>
            </a:solidFill>
            <a:round/>
          </a:ln>
          <a:effectLst/>
        </c:spPr>
      </c:pivotFmt>
      <c:pivotFmt>
        <c:idx val="22"/>
        <c:spPr>
          <a:solidFill>
            <a:srgbClr val="E5FFF9"/>
          </a:solidFill>
          <a:ln w="9525" cap="flat" cmpd="sng" algn="ctr">
            <a:solidFill>
              <a:sysClr val="windowText" lastClr="000000"/>
            </a:solidFill>
            <a:round/>
          </a:ln>
          <a:effectLst/>
        </c:spPr>
      </c:pivotFmt>
      <c:pivotFmt>
        <c:idx val="23"/>
        <c:spPr>
          <a:solidFill>
            <a:srgbClr val="E5FFF9"/>
          </a:solidFill>
          <a:ln w="9525" cap="flat" cmpd="sng" algn="ctr">
            <a:solidFill>
              <a:sysClr val="windowText" lastClr="000000"/>
            </a:solidFill>
            <a:round/>
          </a:ln>
          <a:effectLst/>
        </c:spPr>
      </c:pivotFmt>
      <c:pivotFmt>
        <c:idx val="24"/>
        <c:spPr>
          <a:solidFill>
            <a:schemeClr val="accent4">
              <a:lumMod val="60000"/>
              <a:lumOff val="40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4">
              <a:lumMod val="40000"/>
              <a:lumOff val="60000"/>
            </a:schemeClr>
          </a:solidFill>
          <a:ln w="9525" cap="flat" cmpd="sng" algn="ctr">
            <a:solidFill>
              <a:schemeClr val="tx1">
                <a:lumMod val="95000"/>
                <a:lumOff val="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solidFill>
            <a:srgbClr val="E5FFF9"/>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rgbClr val="E5FFF9"/>
          </a:solidFill>
          <a:ln w="9525" cap="flat" cmpd="sng" algn="ctr">
            <a:solidFill>
              <a:sysClr val="windowText" lastClr="000000"/>
            </a:solidFill>
            <a:round/>
          </a:ln>
          <a:effectLst/>
        </c:spPr>
      </c:pivotFmt>
      <c:pivotFmt>
        <c:idx val="28"/>
        <c:spPr>
          <a:solidFill>
            <a:srgbClr val="E5FFF9"/>
          </a:solidFill>
          <a:ln w="9525" cap="flat" cmpd="sng" algn="ctr">
            <a:solidFill>
              <a:sysClr val="windowText" lastClr="000000"/>
            </a:solidFill>
            <a:round/>
          </a:ln>
          <a:effectLst/>
        </c:spPr>
      </c:pivotFmt>
      <c:pivotFmt>
        <c:idx val="29"/>
        <c:spPr>
          <a:solidFill>
            <a:srgbClr val="E5FFF9"/>
          </a:solidFill>
          <a:ln w="9525" cap="flat" cmpd="sng" algn="ctr">
            <a:solidFill>
              <a:sysClr val="windowText" lastClr="000000"/>
            </a:solidFill>
            <a:round/>
          </a:ln>
          <a:effectLst/>
        </c:spPr>
      </c:pivotFmt>
      <c:pivotFmt>
        <c:idx val="30"/>
        <c:spPr>
          <a:solidFill>
            <a:srgbClr val="E5FFF9"/>
          </a:solidFill>
          <a:ln w="9525" cap="flat" cmpd="sng" algn="ctr">
            <a:solidFill>
              <a:sysClr val="windowText" lastClr="000000"/>
            </a:solidFill>
            <a:round/>
          </a:ln>
          <a:effectLst/>
        </c:spPr>
      </c:pivotFmt>
      <c:pivotFmt>
        <c:idx val="31"/>
        <c:spPr>
          <a:solidFill>
            <a:srgbClr val="E5FFF9"/>
          </a:solidFill>
          <a:ln w="9525" cap="flat" cmpd="sng" algn="ctr">
            <a:solidFill>
              <a:sysClr val="windowText" lastClr="000000"/>
            </a:solidFill>
            <a:round/>
          </a:ln>
          <a:effectLst/>
        </c:spPr>
      </c:pivotFmt>
      <c:pivotFmt>
        <c:idx val="32"/>
        <c:spPr>
          <a:solidFill>
            <a:srgbClr val="E5FFF9"/>
          </a:solidFill>
          <a:ln w="9525" cap="flat" cmpd="sng" algn="ctr">
            <a:solidFill>
              <a:sysClr val="windowText" lastClr="000000"/>
            </a:solidFill>
            <a:round/>
          </a:ln>
          <a:effectLst/>
        </c:spPr>
      </c:pivotFmt>
      <c:pivotFmt>
        <c:idx val="33"/>
      </c:pivotFmt>
    </c:pivotFmts>
    <c:plotArea>
      <c:layout/>
      <c:barChart>
        <c:barDir val="col"/>
        <c:grouping val="stacked"/>
        <c:varyColors val="0"/>
        <c:ser>
          <c:idx val="0"/>
          <c:order val="0"/>
          <c:tx>
            <c:strRef>
              <c:f>'7.SS comp 22'!$B$3</c:f>
              <c:strCache>
                <c:ptCount val="1"/>
                <c:pt idx="0">
                  <c:v> SLP % 22</c:v>
                </c:pt>
              </c:strCache>
            </c:strRef>
          </c:tx>
          <c:spPr>
            <a:solidFill>
              <a:schemeClr val="accent4">
                <a:lumMod val="60000"/>
                <a:lumOff val="40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'7.SS comp 22'!$A$4:$A$9</c:f>
              <c:strCache>
                <c:ptCount val="6"/>
                <c:pt idx="0">
                  <c:v>Amravati</c:v>
                </c:pt>
                <c:pt idx="1">
                  <c:v>Aurangabad</c:v>
                </c:pt>
                <c:pt idx="2">
                  <c:v>Konkan</c:v>
                </c:pt>
                <c:pt idx="3">
                  <c:v>Nagpur</c:v>
                </c:pt>
                <c:pt idx="4">
                  <c:v>Nashik</c:v>
                </c:pt>
                <c:pt idx="5">
                  <c:v>Pune</c:v>
                </c:pt>
              </c:strCache>
            </c:strRef>
          </c:cat>
          <c:val>
            <c:numRef>
              <c:f>'7.SS comp 22'!$B$4:$B$9</c:f>
              <c:numCache>
                <c:formatCode>0.00%</c:formatCode>
                <c:ptCount val="6"/>
                <c:pt idx="0">
                  <c:v>0.48477050088115264</c:v>
                </c:pt>
                <c:pt idx="1">
                  <c:v>0.46290962099371236</c:v>
                </c:pt>
                <c:pt idx="2">
                  <c:v>0.48516178206136895</c:v>
                </c:pt>
                <c:pt idx="3">
                  <c:v>0.47716371150066084</c:v>
                </c:pt>
                <c:pt idx="4">
                  <c:v>0.47675591655110405</c:v>
                </c:pt>
                <c:pt idx="5">
                  <c:v>0.47766503717701192</c:v>
                </c:pt>
              </c:numCache>
            </c:numRef>
          </c:val>
        </c:ser>
        <c:ser>
          <c:idx val="1"/>
          <c:order val="1"/>
          <c:tx>
            <c:strRef>
              <c:f>'7.SS comp 22'!$C$3</c:f>
              <c:strCache>
                <c:ptCount val="1"/>
                <c:pt idx="0">
                  <c:v> CV %  22</c:v>
                </c:pt>
              </c:strCache>
            </c:strRef>
          </c:tx>
          <c:spPr>
            <a:solidFill>
              <a:schemeClr val="accent4">
                <a:lumMod val="40000"/>
                <a:lumOff val="60000"/>
              </a:schemeClr>
            </a:solidFill>
            <a:ln w="9525" cap="flat" cmpd="sng" algn="ctr">
              <a:solidFill>
                <a:schemeClr val="tx1">
                  <a:lumMod val="95000"/>
                  <a:lumOff val="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'7.SS comp 22'!$A$4:$A$9</c:f>
              <c:strCache>
                <c:ptCount val="6"/>
                <c:pt idx="0">
                  <c:v>Amravati</c:v>
                </c:pt>
                <c:pt idx="1">
                  <c:v>Aurangabad</c:v>
                </c:pt>
                <c:pt idx="2">
                  <c:v>Konkan</c:v>
                </c:pt>
                <c:pt idx="3">
                  <c:v>Nagpur</c:v>
                </c:pt>
                <c:pt idx="4">
                  <c:v>Nashik</c:v>
                </c:pt>
                <c:pt idx="5">
                  <c:v>Pune</c:v>
                </c:pt>
              </c:strCache>
            </c:strRef>
          </c:cat>
          <c:val>
            <c:numRef>
              <c:f>'7.SS comp 22'!$C$4:$C$9</c:f>
              <c:numCache>
                <c:formatCode>0.00%</c:formatCode>
                <c:ptCount val="6"/>
                <c:pt idx="0">
                  <c:v>0.36893699741696984</c:v>
                </c:pt>
                <c:pt idx="1">
                  <c:v>0.36830196699038703</c:v>
                </c:pt>
                <c:pt idx="2">
                  <c:v>0.37081100019669549</c:v>
                </c:pt>
                <c:pt idx="3">
                  <c:v>0.35493858219118352</c:v>
                </c:pt>
                <c:pt idx="4">
                  <c:v>0.35806220569634717</c:v>
                </c:pt>
                <c:pt idx="5">
                  <c:v>0.35366498240425043</c:v>
                </c:pt>
              </c:numCache>
            </c:numRef>
          </c:val>
        </c:ser>
        <c:ser>
          <c:idx val="2"/>
          <c:order val="2"/>
          <c:tx>
            <c:strRef>
              <c:f>'7.SS comp 22'!$D$3</c:f>
              <c:strCache>
                <c:ptCount val="1"/>
                <c:pt idx="0">
                  <c:v>Cert % 22</c:v>
                </c:pt>
              </c:strCache>
            </c:strRef>
          </c:tx>
          <c:spPr>
            <a:solidFill>
              <a:srgbClr val="E5FFF9"/>
            </a:solidFill>
            <a:ln w="9525" cap="flat" cmpd="sng" algn="ctr">
              <a:solidFill>
                <a:sysClr val="windowText" lastClr="000000"/>
              </a:solidFill>
              <a:round/>
            </a:ln>
            <a:effectLst/>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dPt>
          <c:dPt>
            <c:idx val="5"/>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'7.SS comp 22'!$A$4:$A$9</c:f>
              <c:strCache>
                <c:ptCount val="6"/>
                <c:pt idx="0">
                  <c:v>Amravati</c:v>
                </c:pt>
                <c:pt idx="1">
                  <c:v>Aurangabad</c:v>
                </c:pt>
                <c:pt idx="2">
                  <c:v>Konkan</c:v>
                </c:pt>
                <c:pt idx="3">
                  <c:v>Nagpur</c:v>
                </c:pt>
                <c:pt idx="4">
                  <c:v>Nashik</c:v>
                </c:pt>
                <c:pt idx="5">
                  <c:v>Pune</c:v>
                </c:pt>
              </c:strCache>
            </c:strRef>
          </c:cat>
          <c:val>
            <c:numRef>
              <c:f>'7.SS comp 22'!$D$4:$D$9</c:f>
              <c:numCache>
                <c:formatCode>0.00%</c:formatCode>
                <c:ptCount val="6"/>
                <c:pt idx="0">
                  <c:v>0.14628908770489954</c:v>
                </c:pt>
                <c:pt idx="1">
                  <c:v>0.16878706265383256</c:v>
                </c:pt>
                <c:pt idx="2">
                  <c:v>0.14402721774193547</c:v>
                </c:pt>
                <c:pt idx="3">
                  <c:v>0.16789435197670752</c:v>
                </c:pt>
                <c:pt idx="4">
                  <c:v>0.16518187775254872</c:v>
                </c:pt>
                <c:pt idx="5">
                  <c:v>0.16866998041873776</c:v>
                </c:pt>
              </c:numCache>
            </c:numRef>
          </c:val>
        </c:ser>
        <c:dLbls>
          <c:dLblPos val="ctr"/>
          <c:showLegendKey val="0"/>
          <c:showVal val="1"/>
          <c:showCatName val="0"/>
          <c:showSerName val="0"/>
          <c:showPercent val="0"/>
          <c:showBubbleSize val="0"/>
        </c:dLbls>
        <c:gapWidth val="55"/>
        <c:overlap val="100"/>
        <c:axId val="304025544"/>
        <c:axId val="304018096"/>
      </c:barChart>
      <c:catAx>
        <c:axId val="304025544"/>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304018096"/>
        <c:crosses val="autoZero"/>
        <c:auto val="1"/>
        <c:lblAlgn val="ctr"/>
        <c:lblOffset val="100"/>
        <c:noMultiLvlLbl val="0"/>
      </c:catAx>
      <c:valAx>
        <c:axId val="3040180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304025544"/>
        <c:crosses val="autoZero"/>
        <c:crossBetween val="between"/>
      </c:valAx>
      <c:spPr>
        <a:noFill/>
        <a:ln>
          <a:solidFill>
            <a:schemeClr val="bg1">
              <a:lumMod val="50000"/>
            </a:schemeClr>
          </a:solidFill>
        </a:ln>
        <a:effectLst/>
      </c:spPr>
    </c:plotArea>
    <c:legend>
      <c:legendPos val="r"/>
      <c:layout/>
      <c:overlay val="0"/>
      <c:spPr>
        <a:solidFill>
          <a:schemeClr val="bg1">
            <a:lumMod val="85000"/>
          </a:schemeClr>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[Swaccha Sarvekshan (Division Level).xlsx]8.TS %!PivotTable3</c:name>
    <c:fmtId val="3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Division wise Y-o-Y Total Score comparison</a:t>
            </a:r>
          </a:p>
        </c:rich>
      </c:tx>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'8.TS %'!$B$3</c:f>
              <c:strCache>
                <c:ptCount val="1"/>
                <c:pt idx="0">
                  <c:v>TS% 20</c:v>
                </c:pt>
              </c:strCache>
            </c:strRef>
          </c:tx>
          <c:spPr>
            <a:solidFill>
              <a:schemeClr val="accent6">
                <a:tint val="65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'8.TS %'!$A$4:$A$9</c:f>
              <c:strCache>
                <c:ptCount val="6"/>
                <c:pt idx="0">
                  <c:v>Amravati</c:v>
                </c:pt>
                <c:pt idx="1">
                  <c:v>Aurangabad</c:v>
                </c:pt>
                <c:pt idx="2">
                  <c:v>Konkan</c:v>
                </c:pt>
                <c:pt idx="3">
                  <c:v>Nagpur</c:v>
                </c:pt>
                <c:pt idx="4">
                  <c:v>Nashik</c:v>
                </c:pt>
                <c:pt idx="5">
                  <c:v>Pune</c:v>
                </c:pt>
              </c:strCache>
            </c:strRef>
          </c:cat>
          <c:val>
            <c:numRef>
              <c:f>'8.TS %'!$B$4:$B$9</c:f>
              <c:numCache>
                <c:formatCode>0.00%</c:formatCode>
                <c:ptCount val="6"/>
                <c:pt idx="0">
                  <c:v>0.50109999999999999</c:v>
                </c:pt>
                <c:pt idx="1">
                  <c:v>0.49520000000000003</c:v>
                </c:pt>
                <c:pt idx="2">
                  <c:v>0.59209999999999996</c:v>
                </c:pt>
                <c:pt idx="3">
                  <c:v>0.54079999999999995</c:v>
                </c:pt>
                <c:pt idx="4">
                  <c:v>0.56630000000000003</c:v>
                </c:pt>
                <c:pt idx="5">
                  <c:v>0.64590000000000003</c:v>
                </c:pt>
              </c:numCache>
            </c:numRef>
          </c:val>
        </c:ser>
        <c:ser>
          <c:idx val="1"/>
          <c:order val="1"/>
          <c:tx>
            <c:strRef>
              <c:f>'8.TS %'!$C$3</c:f>
              <c:strCache>
                <c:ptCount val="1"/>
                <c:pt idx="0">
                  <c:v>TS% 21</c:v>
                </c:pt>
              </c:strCache>
            </c:strRef>
          </c:tx>
          <c:spPr>
            <a:solidFill>
              <a:schemeClr val="accent6">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'8.TS %'!$A$4:$A$9</c:f>
              <c:strCache>
                <c:ptCount val="6"/>
                <c:pt idx="0">
                  <c:v>Amravati</c:v>
                </c:pt>
                <c:pt idx="1">
                  <c:v>Aurangabad</c:v>
                </c:pt>
                <c:pt idx="2">
                  <c:v>Konkan</c:v>
                </c:pt>
                <c:pt idx="3">
                  <c:v>Nagpur</c:v>
                </c:pt>
                <c:pt idx="4">
                  <c:v>Nashik</c:v>
                </c:pt>
                <c:pt idx="5">
                  <c:v>Pune</c:v>
                </c:pt>
              </c:strCache>
            </c:strRef>
          </c:cat>
          <c:val>
            <c:numRef>
              <c:f>'8.TS %'!$C$4:$C$9</c:f>
              <c:numCache>
                <c:formatCode>0.00%</c:formatCode>
                <c:ptCount val="6"/>
                <c:pt idx="0">
                  <c:v>0.48820000000000002</c:v>
                </c:pt>
                <c:pt idx="1">
                  <c:v>0.49409999999999998</c:v>
                </c:pt>
                <c:pt idx="2">
                  <c:v>0.5423</c:v>
                </c:pt>
                <c:pt idx="3">
                  <c:v>0.49689999999999995</c:v>
                </c:pt>
                <c:pt idx="4">
                  <c:v>0.54679999999999995</c:v>
                </c:pt>
                <c:pt idx="5">
                  <c:v>0.60860000000000003</c:v>
                </c:pt>
              </c:numCache>
            </c:numRef>
          </c:val>
        </c:ser>
        <c:ser>
          <c:idx val="2"/>
          <c:order val="2"/>
          <c:tx>
            <c:strRef>
              <c:f>'8.TS %'!$D$3</c:f>
              <c:strCache>
                <c:ptCount val="1"/>
                <c:pt idx="0">
                  <c:v>TS% 22</c:v>
                </c:pt>
              </c:strCache>
            </c:strRef>
          </c:tx>
          <c:spPr>
            <a:solidFill>
              <a:schemeClr val="accent6">
                <a:shade val="65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'8.TS %'!$A$4:$A$9</c:f>
              <c:strCache>
                <c:ptCount val="6"/>
                <c:pt idx="0">
                  <c:v>Amravati</c:v>
                </c:pt>
                <c:pt idx="1">
                  <c:v>Aurangabad</c:v>
                </c:pt>
                <c:pt idx="2">
                  <c:v>Konkan</c:v>
                </c:pt>
                <c:pt idx="3">
                  <c:v>Nagpur</c:v>
                </c:pt>
                <c:pt idx="4">
                  <c:v>Nashik</c:v>
                </c:pt>
                <c:pt idx="5">
                  <c:v>Pune</c:v>
                </c:pt>
              </c:strCache>
            </c:strRef>
          </c:cat>
          <c:val>
            <c:numRef>
              <c:f>'8.TS %'!$D$4:$D$9</c:f>
              <c:numCache>
                <c:formatCode>0.00%</c:formatCode>
                <c:ptCount val="6"/>
                <c:pt idx="0">
                  <c:v>0.48820000000000002</c:v>
                </c:pt>
                <c:pt idx="1">
                  <c:v>0.49409999999999998</c:v>
                </c:pt>
                <c:pt idx="2">
                  <c:v>0.5423</c:v>
                </c:pt>
                <c:pt idx="3">
                  <c:v>0.49689999999999995</c:v>
                </c:pt>
                <c:pt idx="4">
                  <c:v>0.54679999999999995</c:v>
                </c:pt>
                <c:pt idx="5">
                  <c:v>0.60860000000000003</c:v>
                </c:pt>
              </c:numCache>
            </c:numRef>
          </c:val>
        </c:ser>
        <c:dLbls>
          <c:dLblPos val="outEnd"/>
          <c:showLegendKey val="0"/>
          <c:showVal val="1"/>
          <c:showCatName val="0"/>
          <c:showSerName val="0"/>
          <c:showPercent val="0"/>
          <c:showBubbleSize val="0"/>
        </c:dLbls>
        <c:gapWidth val="150"/>
        <c:axId val="304018488"/>
        <c:axId val="304023584"/>
      </c:barChart>
      <c:catAx>
        <c:axId val="3040184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304023584"/>
        <c:crosses val="autoZero"/>
        <c:auto val="1"/>
        <c:lblAlgn val="ctr"/>
        <c:lblOffset val="100"/>
        <c:noMultiLvlLbl val="0"/>
      </c:catAx>
      <c:valAx>
        <c:axId val="30402358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304018488"/>
        <c:crosses val="autoZero"/>
        <c:crossBetween val="between"/>
      </c:valAx>
      <c:spPr>
        <a:noFill/>
        <a:ln>
          <a:solidFill>
            <a:schemeClr val="bg1">
              <a:lumMod val="50000"/>
            </a:schemeClr>
          </a:solidFill>
        </a:ln>
        <a:effectLst/>
      </c:spPr>
    </c:plotArea>
    <c:legend>
      <c:legendPos val="r"/>
      <c:layout/>
      <c:overlay val="0"/>
      <c:spPr>
        <a:solidFill>
          <a:schemeClr val="lt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Level).xlsx]9.dev!PivotTable10</c:name>
    <c:fmtId val="35"/>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a:solidFill>
                  <a:sysClr val="windowText" lastClr="000000"/>
                </a:solidFill>
              </a:rPr>
              <a:t>SLP</a:t>
            </a:r>
            <a:r>
              <a:rPr lang="en-US" sz="1200" baseline="0">
                <a:solidFill>
                  <a:sysClr val="windowText" lastClr="000000"/>
                </a:solidFill>
              </a:rPr>
              <a:t> Deviation</a:t>
            </a:r>
            <a:endParaRPr lang="en-US" sz="1200">
              <a:solidFill>
                <a:sysClr val="windowText" lastClr="000000"/>
              </a:solidFill>
            </a:endParaRPr>
          </a:p>
        </c:rich>
      </c:tx>
      <c:layout>
        <c:manualLayout>
          <c:xMode val="edge"/>
          <c:yMode val="edge"/>
          <c:x val="0.14003369511243527"/>
          <c:y val="2.777777777777777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'9.dev'!$B$3</c:f>
              <c:strCache>
                <c:ptCount val="1"/>
                <c:pt idx="0">
                  <c:v>SA (SLP)</c:v>
                </c:pt>
              </c:strCache>
            </c:strRef>
          </c:tx>
          <c:spPr>
            <a:solidFill>
              <a:schemeClr val="accent1">
                <a:alpha val="85000"/>
              </a:scheme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'9.dev'!$A$4:$A$9</c:f>
              <c:strCache>
                <c:ptCount val="6"/>
                <c:pt idx="0">
                  <c:v>Amravati</c:v>
                </c:pt>
                <c:pt idx="1">
                  <c:v>Aurangabad</c:v>
                </c:pt>
                <c:pt idx="2">
                  <c:v>Konkan</c:v>
                </c:pt>
                <c:pt idx="3">
                  <c:v>Nagpur</c:v>
                </c:pt>
                <c:pt idx="4">
                  <c:v>Nashik</c:v>
                </c:pt>
                <c:pt idx="5">
                  <c:v>Pune</c:v>
                </c:pt>
              </c:strCache>
            </c:strRef>
          </c:cat>
          <c:val>
            <c:numRef>
              <c:f>'9.dev'!$B$4:$B$9</c:f>
              <c:numCache>
                <c:formatCode>0.00%</c:formatCode>
                <c:ptCount val="6"/>
                <c:pt idx="0">
                  <c:v>-5.5645708357164612E-2</c:v>
                </c:pt>
                <c:pt idx="1">
                  <c:v>-8.7380787699019732E-2</c:v>
                </c:pt>
                <c:pt idx="2">
                  <c:v>4.9866322608105786E-2</c:v>
                </c:pt>
                <c:pt idx="3">
                  <c:v>-5.3929849297029785E-2</c:v>
                </c:pt>
                <c:pt idx="5">
                  <c:v>0.15233496282298808</c:v>
                </c:pt>
              </c:numCache>
            </c:numRef>
          </c:val>
        </c:ser>
        <c:ser>
          <c:idx val="1"/>
          <c:order val="1"/>
          <c:tx>
            <c:strRef>
              <c:f>'9.dev'!$C$3</c:f>
              <c:strCache>
                <c:ptCount val="1"/>
                <c:pt idx="0">
                  <c:v>SA.t (SLP)</c:v>
                </c:pt>
              </c:strCache>
            </c:strRef>
          </c:tx>
          <c:spPr>
            <a:solidFill>
              <a:schemeClr val="accent2">
                <a:alpha val="85000"/>
              </a:scheme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'9.dev'!$A$4:$A$9</c:f>
              <c:strCache>
                <c:ptCount val="6"/>
                <c:pt idx="0">
                  <c:v>Amravati</c:v>
                </c:pt>
                <c:pt idx="1">
                  <c:v>Aurangabad</c:v>
                </c:pt>
                <c:pt idx="2">
                  <c:v>Konkan</c:v>
                </c:pt>
                <c:pt idx="3">
                  <c:v>Nagpur</c:v>
                </c:pt>
                <c:pt idx="4">
                  <c:v>Nashik</c:v>
                </c:pt>
                <c:pt idx="5">
                  <c:v>Pune</c:v>
                </c:pt>
              </c:strCache>
            </c:strRef>
          </c:cat>
          <c:val>
            <c:numRef>
              <c:f>'9.dev'!$C$4:$C$9</c:f>
              <c:numCache>
                <c:formatCode>0.00%</c:formatCode>
                <c:ptCount val="6"/>
                <c:pt idx="0">
                  <c:v>-0.24371784356125564</c:v>
                </c:pt>
                <c:pt idx="1">
                  <c:v>-0.26913274817047844</c:v>
                </c:pt>
                <c:pt idx="2">
                  <c:v>-0.15921897802443627</c:v>
                </c:pt>
                <c:pt idx="3">
                  <c:v>-0.24234370506087752</c:v>
                </c:pt>
                <c:pt idx="4">
                  <c:v>-0.16685663154979385</c:v>
                </c:pt>
                <c:pt idx="5">
                  <c:v>-7.1034438680400894E-2</c:v>
                </c:pt>
              </c:numCache>
            </c:numRef>
          </c:val>
        </c:ser>
        <c:dLbls>
          <c:dLblPos val="ctr"/>
          <c:showLegendKey val="0"/>
          <c:showVal val="1"/>
          <c:showCatName val="0"/>
          <c:showSerName val="0"/>
          <c:showPercent val="0"/>
          <c:showBubbleSize val="0"/>
        </c:dLbls>
        <c:gapWidth val="55"/>
        <c:overlap val="100"/>
        <c:axId val="304022408"/>
        <c:axId val="304024760"/>
      </c:barChart>
      <c:catAx>
        <c:axId val="3040224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04024760"/>
        <c:crosses val="autoZero"/>
        <c:auto val="1"/>
        <c:lblAlgn val="ctr"/>
        <c:lblOffset val="100"/>
        <c:noMultiLvlLbl val="0"/>
      </c:catAx>
      <c:valAx>
        <c:axId val="30402476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04022408"/>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Level).xlsx]9.dev!PivotTable1</c:name>
    <c:fmtId val="1"/>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Total</a:t>
            </a:r>
            <a:r>
              <a:rPr lang="en-US" sz="1200" b="1" baseline="0">
                <a:solidFill>
                  <a:sysClr val="windowText" lastClr="000000"/>
                </a:solidFill>
              </a:rPr>
              <a:t> Score Deviation</a:t>
            </a:r>
            <a:endParaRPr lang="en-US" sz="1200" b="1">
              <a:solidFill>
                <a:sysClr val="windowText" lastClr="000000"/>
              </a:solidFill>
            </a:endParaRPr>
          </a:p>
        </c:rich>
      </c:tx>
      <c:layout>
        <c:manualLayout>
          <c:xMode val="edge"/>
          <c:yMode val="edge"/>
          <c:x val="0.11888517279821625"/>
          <c:y val="2.777777777777777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4">
              <a:lumMod val="75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4">
              <a:lumMod val="50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'9.dev'!$B$12</c:f>
              <c:strCache>
                <c:ptCount val="1"/>
                <c:pt idx="0">
                  <c:v>SA (TS)</c:v>
                </c:pt>
              </c:strCache>
            </c:strRef>
          </c:tx>
          <c:spPr>
            <a:solidFill>
              <a:schemeClr val="accent4">
                <a:lumMod val="75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'9.dev'!$A$13:$A$18</c:f>
              <c:strCache>
                <c:ptCount val="6"/>
                <c:pt idx="0">
                  <c:v>Amravati</c:v>
                </c:pt>
                <c:pt idx="1">
                  <c:v>Aurangabad</c:v>
                </c:pt>
                <c:pt idx="2">
                  <c:v>Konkan</c:v>
                </c:pt>
                <c:pt idx="3">
                  <c:v>Nagpur</c:v>
                </c:pt>
                <c:pt idx="4">
                  <c:v>Nashik</c:v>
                </c:pt>
                <c:pt idx="5">
                  <c:v>Pune</c:v>
                </c:pt>
              </c:strCache>
            </c:strRef>
          </c:cat>
          <c:val>
            <c:numRef>
              <c:f>'9.dev'!$B$13:$B$18</c:f>
              <c:numCache>
                <c:formatCode>0.00%</c:formatCode>
                <c:ptCount val="6"/>
                <c:pt idx="0">
                  <c:v>-4.1800000000000004E-2</c:v>
                </c:pt>
                <c:pt idx="1">
                  <c:v>-3.5900000000000043E-2</c:v>
                </c:pt>
                <c:pt idx="2">
                  <c:v>1.2299999999999978E-2</c:v>
                </c:pt>
                <c:pt idx="3">
                  <c:v>-3.3100000000000074E-2</c:v>
                </c:pt>
                <c:pt idx="4">
                  <c:v>1.6799999999999926E-2</c:v>
                </c:pt>
                <c:pt idx="5">
                  <c:v>7.8600000000000003E-2</c:v>
                </c:pt>
              </c:numCache>
            </c:numRef>
          </c:val>
        </c:ser>
        <c:ser>
          <c:idx val="1"/>
          <c:order val="1"/>
          <c:tx>
            <c:strRef>
              <c:f>'9.dev'!$C$12</c:f>
              <c:strCache>
                <c:ptCount val="1"/>
                <c:pt idx="0">
                  <c:v>SA.t (TS)</c:v>
                </c:pt>
              </c:strCache>
            </c:strRef>
          </c:tx>
          <c:spPr>
            <a:solidFill>
              <a:schemeClr val="accent4">
                <a:lumMod val="50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'9.dev'!$A$13:$A$18</c:f>
              <c:strCache>
                <c:ptCount val="6"/>
                <c:pt idx="0">
                  <c:v>Amravati</c:v>
                </c:pt>
                <c:pt idx="1">
                  <c:v>Aurangabad</c:v>
                </c:pt>
                <c:pt idx="2">
                  <c:v>Konkan</c:v>
                </c:pt>
                <c:pt idx="3">
                  <c:v>Nagpur</c:v>
                </c:pt>
                <c:pt idx="4">
                  <c:v>Nashik</c:v>
                </c:pt>
                <c:pt idx="5">
                  <c:v>Pune</c:v>
                </c:pt>
              </c:strCache>
            </c:strRef>
          </c:cat>
          <c:val>
            <c:numRef>
              <c:f>'9.dev'!$C$13:$C$18</c:f>
              <c:numCache>
                <c:formatCode>0.00%</c:formatCode>
                <c:ptCount val="6"/>
                <c:pt idx="0">
                  <c:v>-0.18180000000000002</c:v>
                </c:pt>
                <c:pt idx="1">
                  <c:v>-0.17590000000000006</c:v>
                </c:pt>
                <c:pt idx="2">
                  <c:v>-0.12770000000000004</c:v>
                </c:pt>
                <c:pt idx="3">
                  <c:v>-0.17310000000000009</c:v>
                </c:pt>
                <c:pt idx="4">
                  <c:v>-0.12320000000000009</c:v>
                </c:pt>
                <c:pt idx="5">
                  <c:v>-6.140000000000001E-2</c:v>
                </c:pt>
              </c:numCache>
            </c:numRef>
          </c:val>
        </c:ser>
        <c:dLbls>
          <c:showLegendKey val="0"/>
          <c:showVal val="0"/>
          <c:showCatName val="0"/>
          <c:showSerName val="0"/>
          <c:showPercent val="0"/>
          <c:showBubbleSize val="0"/>
        </c:dLbls>
        <c:gapWidth val="55"/>
        <c:overlap val="100"/>
        <c:axId val="304020056"/>
        <c:axId val="304025152"/>
      </c:barChart>
      <c:catAx>
        <c:axId val="3040200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04025152"/>
        <c:crosses val="autoZero"/>
        <c:auto val="1"/>
        <c:lblAlgn val="ctr"/>
        <c:lblOffset val="100"/>
        <c:noMultiLvlLbl val="0"/>
      </c:catAx>
      <c:valAx>
        <c:axId val="30402515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crossAx val="304020056"/>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Level).xlsx]9.dev!PivotTable2</c:name>
    <c:fmtId val="1"/>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Cert</a:t>
            </a:r>
            <a:r>
              <a:rPr lang="en-US" sz="1400" baseline="0">
                <a:solidFill>
                  <a:sysClr val="windowText" lastClr="000000"/>
                </a:solidFill>
              </a:rPr>
              <a:t> Deviation</a:t>
            </a:r>
            <a:endParaRPr lang="en-US" sz="1400">
              <a:solidFill>
                <a:sysClr val="windowText" lastClr="000000"/>
              </a:solidFill>
            </a:endParaRPr>
          </a:p>
        </c:rich>
      </c:tx>
      <c:layout>
        <c:manualLayout>
          <c:xMode val="edge"/>
          <c:yMode val="edge"/>
          <c:x val="7.8555555555555559E-2"/>
          <c:y val="2.777777777777777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4">
              <a:lumMod val="60000"/>
              <a:lumOff val="40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4">
              <a:lumMod val="20000"/>
              <a:lumOff val="80000"/>
              <a:alpha val="89804"/>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'9.dev'!$B$20</c:f>
              <c:strCache>
                <c:ptCount val="1"/>
                <c:pt idx="0">
                  <c:v>SA (Cert)</c:v>
                </c:pt>
              </c:strCache>
            </c:strRef>
          </c:tx>
          <c:spPr>
            <a:solidFill>
              <a:schemeClr val="accent4">
                <a:lumMod val="60000"/>
                <a:lumOff val="40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'9.dev'!$A$21:$A$26</c:f>
              <c:strCache>
                <c:ptCount val="6"/>
                <c:pt idx="0">
                  <c:v>Amravati</c:v>
                </c:pt>
                <c:pt idx="1">
                  <c:v>Aurangabad</c:v>
                </c:pt>
                <c:pt idx="2">
                  <c:v>Konkan</c:v>
                </c:pt>
                <c:pt idx="3">
                  <c:v>Nagpur</c:v>
                </c:pt>
                <c:pt idx="4">
                  <c:v>Nashik</c:v>
                </c:pt>
                <c:pt idx="5">
                  <c:v>Pune</c:v>
                </c:pt>
              </c:strCache>
            </c:strRef>
          </c:cat>
          <c:val>
            <c:numRef>
              <c:f>'9.dev'!$B$21:$B$26</c:f>
              <c:numCache>
                <c:formatCode>0.00%</c:formatCode>
                <c:ptCount val="6"/>
                <c:pt idx="0">
                  <c:v>-0.15505294500423966</c:v>
                </c:pt>
                <c:pt idx="1">
                  <c:v>-1.3376747579515983E-2</c:v>
                </c:pt>
                <c:pt idx="2">
                  <c:v>-7.5917417624672176E-2</c:v>
                </c:pt>
                <c:pt idx="3">
                  <c:v>-1.3014414449943846E-2</c:v>
                </c:pt>
                <c:pt idx="4">
                  <c:v>6.8700333247885215E-2</c:v>
                </c:pt>
                <c:pt idx="5">
                  <c:v>0.21446177508725572</c:v>
                </c:pt>
              </c:numCache>
            </c:numRef>
          </c:val>
        </c:ser>
        <c:ser>
          <c:idx val="1"/>
          <c:order val="1"/>
          <c:tx>
            <c:strRef>
              <c:f>'9.dev'!$C$20</c:f>
              <c:strCache>
                <c:ptCount val="1"/>
                <c:pt idx="0">
                  <c:v>SA.t (Cert)</c:v>
                </c:pt>
              </c:strCache>
            </c:strRef>
          </c:tx>
          <c:spPr>
            <a:solidFill>
              <a:schemeClr val="accent4">
                <a:lumMod val="20000"/>
                <a:lumOff val="80000"/>
                <a:alpha val="89804"/>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'9.dev'!$A$21:$A$26</c:f>
              <c:strCache>
                <c:ptCount val="6"/>
                <c:pt idx="0">
                  <c:v>Amravati</c:v>
                </c:pt>
                <c:pt idx="1">
                  <c:v>Aurangabad</c:v>
                </c:pt>
                <c:pt idx="2">
                  <c:v>Konkan</c:v>
                </c:pt>
                <c:pt idx="3">
                  <c:v>Nagpur</c:v>
                </c:pt>
                <c:pt idx="4">
                  <c:v>Nashik</c:v>
                </c:pt>
                <c:pt idx="5">
                  <c:v>Pune</c:v>
                </c:pt>
              </c:strCache>
            </c:strRef>
          </c:cat>
          <c:val>
            <c:numRef>
              <c:f>'9.dev'!$C$21:$C$26</c:f>
              <c:numCache>
                <c:formatCode>0.00%</c:formatCode>
                <c:ptCount val="6"/>
                <c:pt idx="0">
                  <c:v>-0.44108470508439213</c:v>
                </c:pt>
                <c:pt idx="1">
                  <c:v>-0.34736878146766481</c:v>
                </c:pt>
                <c:pt idx="2">
                  <c:v>-0.3887381629405473</c:v>
                </c:pt>
                <c:pt idx="3">
                  <c:v>-0.34712910547048237</c:v>
                </c:pt>
                <c:pt idx="4">
                  <c:v>-0.29307646153444805</c:v>
                </c:pt>
                <c:pt idx="5">
                  <c:v>-0.19665823181071138</c:v>
                </c:pt>
              </c:numCache>
            </c:numRef>
          </c:val>
        </c:ser>
        <c:dLbls>
          <c:dLblPos val="ctr"/>
          <c:showLegendKey val="0"/>
          <c:showVal val="1"/>
          <c:showCatName val="0"/>
          <c:showSerName val="0"/>
          <c:showPercent val="0"/>
          <c:showBubbleSize val="0"/>
        </c:dLbls>
        <c:gapWidth val="55"/>
        <c:overlap val="100"/>
        <c:axId val="304021624"/>
        <c:axId val="304019664"/>
      </c:barChart>
      <c:catAx>
        <c:axId val="3040216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04019664"/>
        <c:crosses val="autoZero"/>
        <c:auto val="1"/>
        <c:lblAlgn val="ctr"/>
        <c:lblOffset val="100"/>
        <c:noMultiLvlLbl val="0"/>
      </c:catAx>
      <c:valAx>
        <c:axId val="30401966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04021624"/>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Level).xlsx]9.dev!PivotTable3</c:name>
    <c:fmtId val="2"/>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CV</a:t>
            </a:r>
            <a:r>
              <a:rPr lang="en-US" sz="1400" baseline="0">
                <a:solidFill>
                  <a:sysClr val="windowText" lastClr="000000"/>
                </a:solidFill>
              </a:rPr>
              <a:t> Deviation</a:t>
            </a:r>
            <a:endParaRPr lang="en-US" sz="1400">
              <a:solidFill>
                <a:sysClr val="windowText" lastClr="000000"/>
              </a:solidFill>
            </a:endParaRPr>
          </a:p>
        </c:rich>
      </c:tx>
      <c:layout>
        <c:manualLayout>
          <c:xMode val="edge"/>
          <c:yMode val="edge"/>
          <c:x val="0.13760704911886015"/>
          <c:y val="1.9013662514227498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3399">
              <a:alpha val="85098"/>
            </a:srgb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660033">
              <a:alpha val="85098"/>
            </a:srgb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'9.dev'!$B$28</c:f>
              <c:strCache>
                <c:ptCount val="1"/>
                <c:pt idx="0">
                  <c:v>SA (CV)</c:v>
                </c:pt>
              </c:strCache>
            </c:strRef>
          </c:tx>
          <c:spPr>
            <a:solidFill>
              <a:srgbClr val="FF3399">
                <a:alpha val="85098"/>
              </a:srgb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'9.dev'!$A$29:$A$34</c:f>
              <c:strCache>
                <c:ptCount val="6"/>
                <c:pt idx="0">
                  <c:v>Amravati</c:v>
                </c:pt>
                <c:pt idx="1">
                  <c:v>Aurangabad</c:v>
                </c:pt>
                <c:pt idx="2">
                  <c:v>Konkan</c:v>
                </c:pt>
                <c:pt idx="3">
                  <c:v>Nagpur</c:v>
                </c:pt>
                <c:pt idx="4">
                  <c:v>Nashik</c:v>
                </c:pt>
                <c:pt idx="5">
                  <c:v>Pune</c:v>
                </c:pt>
              </c:strCache>
            </c:strRef>
          </c:cat>
          <c:val>
            <c:numRef>
              <c:f>'9.dev'!$B$29:$B$34</c:f>
              <c:numCache>
                <c:formatCode>0.00%</c:formatCode>
                <c:ptCount val="6"/>
                <c:pt idx="0">
                  <c:v>-5.5763316091150705E-2</c:v>
                </c:pt>
                <c:pt idx="1">
                  <c:v>-4.6046239340137067E-2</c:v>
                </c:pt>
                <c:pt idx="2">
                  <c:v>5.4216762197679257E-2</c:v>
                </c:pt>
                <c:pt idx="3">
                  <c:v>-7.5431637075352928E-2</c:v>
                </c:pt>
                <c:pt idx="4">
                  <c:v>2.6509856004473576E-2</c:v>
                </c:pt>
                <c:pt idx="5">
                  <c:v>0.12836397315811554</c:v>
                </c:pt>
              </c:numCache>
            </c:numRef>
          </c:val>
        </c:ser>
        <c:ser>
          <c:idx val="1"/>
          <c:order val="1"/>
          <c:tx>
            <c:strRef>
              <c:f>'9.dev'!$C$28</c:f>
              <c:strCache>
                <c:ptCount val="1"/>
                <c:pt idx="0">
                  <c:v>SA.t (CV)</c:v>
                </c:pt>
              </c:strCache>
            </c:strRef>
          </c:tx>
          <c:spPr>
            <a:solidFill>
              <a:srgbClr val="660033">
                <a:alpha val="85098"/>
              </a:srgb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'9.dev'!$A$29:$A$34</c:f>
              <c:strCache>
                <c:ptCount val="6"/>
                <c:pt idx="0">
                  <c:v>Amravati</c:v>
                </c:pt>
                <c:pt idx="1">
                  <c:v>Aurangabad</c:v>
                </c:pt>
                <c:pt idx="2">
                  <c:v>Konkan</c:v>
                </c:pt>
                <c:pt idx="3">
                  <c:v>Nagpur</c:v>
                </c:pt>
                <c:pt idx="4">
                  <c:v>Nashik</c:v>
                </c:pt>
                <c:pt idx="5">
                  <c:v>Pune</c:v>
                </c:pt>
              </c:strCache>
            </c:strRef>
          </c:cat>
          <c:val>
            <c:numRef>
              <c:f>'9.dev'!$C$29:$C$34</c:f>
              <c:numCache>
                <c:formatCode>0.00%</c:formatCode>
                <c:ptCount val="6"/>
                <c:pt idx="0">
                  <c:v>-0.21961047683008741</c:v>
                </c:pt>
                <c:pt idx="1">
                  <c:v>-0.21157954028466824</c:v>
                </c:pt>
                <c:pt idx="2">
                  <c:v>-0.12871451576796147</c:v>
                </c:pt>
                <c:pt idx="3">
                  <c:v>-0.23586588386519053</c:v>
                </c:pt>
                <c:pt idx="4">
                  <c:v>-0.15161362536738957</c:v>
                </c:pt>
                <c:pt idx="5">
                  <c:v>-6.7433581027896247E-2</c:v>
                </c:pt>
              </c:numCache>
            </c:numRef>
          </c:val>
        </c:ser>
        <c:dLbls>
          <c:dLblPos val="ctr"/>
          <c:showLegendKey val="0"/>
          <c:showVal val="1"/>
          <c:showCatName val="0"/>
          <c:showSerName val="0"/>
          <c:showPercent val="0"/>
          <c:showBubbleSize val="0"/>
        </c:dLbls>
        <c:gapWidth val="55"/>
        <c:overlap val="100"/>
        <c:axId val="304022016"/>
        <c:axId val="304023192"/>
      </c:barChart>
      <c:catAx>
        <c:axId val="304022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04023192"/>
        <c:crosses val="autoZero"/>
        <c:auto val="1"/>
        <c:lblAlgn val="ctr"/>
        <c:lblOffset val="100"/>
        <c:noMultiLvlLbl val="0"/>
      </c:catAx>
      <c:valAx>
        <c:axId val="30402319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04022016"/>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[Swaccha Sarvekshan (Division Level).xlsx]10.SS Score!PivotTable6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Division</a:t>
            </a:r>
            <a:r>
              <a:rPr lang="en-US" baseline="0"/>
              <a:t> wise SS Component Score</a:t>
            </a:r>
            <a:endParaRPr lang="en-US"/>
          </a:p>
        </c:rich>
      </c:tx>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hade val="72000"/>
              <a:alpha val="85000"/>
            </a:schemeClr>
          </a:solidFill>
          <a:ln w="9525" cap="flat" cmpd="sng" algn="ctr">
            <a:solidFill>
              <a:schemeClr val="tx1">
                <a:alpha val="50000"/>
              </a:schemeClr>
            </a:solidFill>
            <a:round/>
          </a:ln>
          <a:effectLst/>
        </c:spPr>
      </c:pivotFmt>
      <c:pivotFmt>
        <c:idx val="10"/>
        <c:spPr>
          <a:solidFill>
            <a:schemeClr val="accent1">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alpha val="85000"/>
            </a:scheme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lumMod val="20000"/>
              <a:lumOff val="80000"/>
              <a:alpha val="85000"/>
            </a:scheme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3">
              <a:lumMod val="20000"/>
              <a:lumOff val="80000"/>
            </a:scheme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'10.SS Score'!$B$3</c:f>
              <c:strCache>
                <c:ptCount val="1"/>
                <c:pt idx="0">
                  <c:v>SLP % 22</c:v>
                </c:pt>
              </c:strCache>
            </c:strRef>
          </c:tx>
          <c:spPr>
            <a:solidFill>
              <a:schemeClr val="accent3">
                <a:shade val="65000"/>
                <a:alpha val="85000"/>
              </a:scheme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'10.SS Score'!$A$4:$A$9</c:f>
              <c:strCache>
                <c:ptCount val="6"/>
                <c:pt idx="0">
                  <c:v>Amravati</c:v>
                </c:pt>
                <c:pt idx="1">
                  <c:v>Aurangabad</c:v>
                </c:pt>
                <c:pt idx="2">
                  <c:v>Konkan</c:v>
                </c:pt>
                <c:pt idx="3">
                  <c:v>Nagpur</c:v>
                </c:pt>
                <c:pt idx="4">
                  <c:v>Nashik</c:v>
                </c:pt>
                <c:pt idx="5">
                  <c:v>Pune</c:v>
                </c:pt>
              </c:strCache>
            </c:strRef>
          </c:cat>
          <c:val>
            <c:numRef>
              <c:f>'10.SS Score'!$B$4:$B$9</c:f>
              <c:numCache>
                <c:formatCode>0.00%</c:formatCode>
                <c:ptCount val="6"/>
                <c:pt idx="0">
                  <c:v>0.59164583333333332</c:v>
                </c:pt>
                <c:pt idx="1">
                  <c:v>0.57176354166666665</c:v>
                </c:pt>
                <c:pt idx="2">
                  <c:v>0.65774999999999995</c:v>
                </c:pt>
                <c:pt idx="3">
                  <c:v>0.59272083333333336</c:v>
                </c:pt>
                <c:pt idx="4">
                  <c:v>0.65177499999999999</c:v>
                </c:pt>
                <c:pt idx="5">
                  <c:v>0.72673750000000004</c:v>
                </c:pt>
              </c:numCache>
            </c:numRef>
          </c:val>
        </c:ser>
        <c:ser>
          <c:idx val="1"/>
          <c:order val="1"/>
          <c:tx>
            <c:strRef>
              <c:f>'10.SS Score'!$C$3</c:f>
              <c:strCache>
                <c:ptCount val="1"/>
                <c:pt idx="0">
                  <c:v>CV % 22</c:v>
                </c:pt>
              </c:strCache>
            </c:strRef>
          </c:tx>
          <c:spPr>
            <a:solidFill>
              <a:schemeClr val="accent1">
                <a:lumMod val="20000"/>
                <a:lumOff val="80000"/>
                <a:alpha val="85000"/>
              </a:scheme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'10.SS Score'!$A$4:$A$9</c:f>
              <c:strCache>
                <c:ptCount val="6"/>
                <c:pt idx="0">
                  <c:v>Amravati</c:v>
                </c:pt>
                <c:pt idx="1">
                  <c:v>Aurangabad</c:v>
                </c:pt>
                <c:pt idx="2">
                  <c:v>Konkan</c:v>
                </c:pt>
                <c:pt idx="3">
                  <c:v>Nagpur</c:v>
                </c:pt>
                <c:pt idx="4">
                  <c:v>Nashik</c:v>
                </c:pt>
                <c:pt idx="5">
                  <c:v>Pune</c:v>
                </c:pt>
              </c:strCache>
            </c:strRef>
          </c:cat>
          <c:val>
            <c:numRef>
              <c:f>'10.SS Score'!$C$4:$C$9</c:f>
              <c:numCache>
                <c:formatCode>0.00%</c:formatCode>
                <c:ptCount val="6"/>
                <c:pt idx="0">
                  <c:v>0.6003666666666666</c:v>
                </c:pt>
                <c:pt idx="1">
                  <c:v>0.606545</c:v>
                </c:pt>
                <c:pt idx="2">
                  <c:v>0.67029444444444441</c:v>
                </c:pt>
                <c:pt idx="3">
                  <c:v>0.58786111111111117</c:v>
                </c:pt>
                <c:pt idx="4">
                  <c:v>0.65267777777777769</c:v>
                </c:pt>
                <c:pt idx="5">
                  <c:v>0.71743888888888896</c:v>
                </c:pt>
              </c:numCache>
            </c:numRef>
          </c:val>
        </c:ser>
        <c:ser>
          <c:idx val="2"/>
          <c:order val="2"/>
          <c:tx>
            <c:strRef>
              <c:f>'10.SS Score'!$D$3</c:f>
              <c:strCache>
                <c:ptCount val="1"/>
                <c:pt idx="0">
                  <c:v> Cert. % 22</c:v>
                </c:pt>
              </c:strCache>
            </c:strRef>
          </c:tx>
          <c:spPr>
            <a:solidFill>
              <a:schemeClr val="accent3">
                <a:lumMod val="20000"/>
                <a:lumOff val="80000"/>
              </a:schemeClr>
            </a:solidFill>
            <a:ln w="9525" cap="flat" cmpd="sng" algn="ctr">
              <a:solidFill>
                <a:schemeClr val="tx1">
                  <a:alpha val="50000"/>
                </a:schemeClr>
              </a:solidFill>
              <a:round/>
            </a:ln>
            <a:effectLst/>
          </c:spPr>
          <c:invertIfNegative val="0"/>
          <c:dPt>
            <c:idx val="0"/>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'10.SS Score'!$A$4:$A$9</c:f>
              <c:strCache>
                <c:ptCount val="6"/>
                <c:pt idx="0">
                  <c:v>Amravati</c:v>
                </c:pt>
                <c:pt idx="1">
                  <c:v>Aurangabad</c:v>
                </c:pt>
                <c:pt idx="2">
                  <c:v>Konkan</c:v>
                </c:pt>
                <c:pt idx="3">
                  <c:v>Nagpur</c:v>
                </c:pt>
                <c:pt idx="4">
                  <c:v>Nashik</c:v>
                </c:pt>
                <c:pt idx="5">
                  <c:v>Pune</c:v>
                </c:pt>
              </c:strCache>
            </c:strRef>
          </c:cat>
          <c:val>
            <c:numRef>
              <c:f>'10.SS Score'!$D$4:$D$9</c:f>
              <c:numCache>
                <c:formatCode>0.00%</c:formatCode>
                <c:ptCount val="6"/>
                <c:pt idx="0">
                  <c:v>0.2380544444444444</c:v>
                </c:pt>
                <c:pt idx="1">
                  <c:v>0.27797013888888894</c:v>
                </c:pt>
                <c:pt idx="2">
                  <c:v>0.26034999999999997</c:v>
                </c:pt>
                <c:pt idx="3">
                  <c:v>0.27807222222222222</c:v>
                </c:pt>
                <c:pt idx="4">
                  <c:v>0.30109444444444444</c:v>
                </c:pt>
                <c:pt idx="5">
                  <c:v>0.34216111111111108</c:v>
                </c:pt>
              </c:numCache>
            </c:numRef>
          </c:val>
        </c:ser>
        <c:dLbls>
          <c:dLblPos val="outEnd"/>
          <c:showLegendKey val="0"/>
          <c:showVal val="1"/>
          <c:showCatName val="0"/>
          <c:showSerName val="0"/>
          <c:showPercent val="0"/>
          <c:showBubbleSize val="0"/>
        </c:dLbls>
        <c:gapWidth val="150"/>
        <c:axId val="299606576"/>
        <c:axId val="299609320"/>
      </c:barChart>
      <c:catAx>
        <c:axId val="2996065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299609320"/>
        <c:crosses val="autoZero"/>
        <c:auto val="1"/>
        <c:lblAlgn val="ctr"/>
        <c:lblOffset val="100"/>
        <c:noMultiLvlLbl val="0"/>
      </c:catAx>
      <c:valAx>
        <c:axId val="2996093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299606576"/>
        <c:crosses val="autoZero"/>
        <c:crossBetween val="between"/>
      </c:valAx>
      <c:spPr>
        <a:noFill/>
        <a:ln>
          <a:solidFill>
            <a:schemeClr val="bg1">
              <a:lumMod val="50000"/>
            </a:schemeClr>
          </a:solidFill>
        </a:ln>
        <a:effectLst/>
      </c:spPr>
    </c:plotArea>
    <c:legend>
      <c:legendPos val="r"/>
      <c:layout/>
      <c:overlay val="0"/>
      <c:spPr>
        <a:solidFill>
          <a:schemeClr val="lt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Level).xlsx]5.SLP% 21,22!PivotTable7</c:name>
    <c:fmtId val="14"/>
  </c:pivotSource>
  <c:chart>
    <c:title>
      <c:tx>
        <c:rich>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r>
              <a:rPr lang="en-US">
                <a:solidFill>
                  <a:sysClr val="windowText" lastClr="000000"/>
                </a:solidFill>
              </a:rPr>
              <a:t>Division wise SLP % score comparison (21 &amp; 22)</a:t>
            </a:r>
          </a:p>
        </c:rich>
      </c:tx>
      <c:layout>
        <c:manualLayout>
          <c:xMode val="edge"/>
          <c:yMode val="edge"/>
          <c:x val="0.13654715825721087"/>
          <c:y val="2.2503469244562251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FF00">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alpha val="85000"/>
            </a:srgbClr>
          </a:solidFill>
          <a:ln w="9525" cap="flat" cmpd="sng" algn="ctr">
            <a:solidFill>
              <a:schemeClr val="tx1">
                <a:lumMod val="95000"/>
                <a:lumOff val="5000"/>
                <a:alpha val="50000"/>
              </a:schemeClr>
            </a:solidFill>
            <a:round/>
          </a:ln>
          <a:effectLst/>
        </c:spPr>
      </c:pivotFmt>
      <c:pivotFmt>
        <c:idx val="3"/>
        <c:spPr>
          <a:solidFill>
            <a:srgbClr val="FFFF00">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alpha val="85000"/>
            </a:srgb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rgbClr val="FFFF66">
              <a:alpha val="85000"/>
            </a:srgb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347153810837856"/>
          <c:y val="0.13423345415928117"/>
          <c:w val="0.71270214639462315"/>
          <c:h val="0.63051712600018073"/>
        </c:manualLayout>
      </c:layout>
      <c:barChart>
        <c:barDir val="col"/>
        <c:grouping val="clustered"/>
        <c:varyColors val="0"/>
        <c:ser>
          <c:idx val="0"/>
          <c:order val="0"/>
          <c:tx>
            <c:strRef>
              <c:f>'5.SLP% 21,22'!$B$3</c:f>
              <c:strCache>
                <c:ptCount val="1"/>
                <c:pt idx="0">
                  <c:v>SLP % 21</c:v>
                </c:pt>
              </c:strCache>
            </c:strRef>
          </c:tx>
          <c:spPr>
            <a:solidFill>
              <a:srgbClr val="FFFF00">
                <a:alpha val="85000"/>
              </a:srgb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'5.SLP% 21,22'!$A$4:$A$9</c:f>
              <c:strCache>
                <c:ptCount val="6"/>
                <c:pt idx="0">
                  <c:v>Amravati</c:v>
                </c:pt>
                <c:pt idx="1">
                  <c:v>Aurangabad</c:v>
                </c:pt>
                <c:pt idx="2">
                  <c:v>Konkan</c:v>
                </c:pt>
                <c:pt idx="3">
                  <c:v>Nagpur</c:v>
                </c:pt>
                <c:pt idx="4">
                  <c:v>Nashik</c:v>
                </c:pt>
                <c:pt idx="5">
                  <c:v>Pune</c:v>
                </c:pt>
              </c:strCache>
            </c:strRef>
          </c:cat>
          <c:val>
            <c:numRef>
              <c:f>'5.SLP% 21,22'!$B$4:$B$9</c:f>
              <c:numCache>
                <c:formatCode>0.00%</c:formatCode>
                <c:ptCount val="6"/>
                <c:pt idx="0">
                  <c:v>0.59164583333333332</c:v>
                </c:pt>
                <c:pt idx="1">
                  <c:v>0.57176354166666665</c:v>
                </c:pt>
                <c:pt idx="2">
                  <c:v>0.65774999999999995</c:v>
                </c:pt>
                <c:pt idx="3">
                  <c:v>0.59272083333333336</c:v>
                </c:pt>
                <c:pt idx="4">
                  <c:v>0.65177499999999999</c:v>
                </c:pt>
                <c:pt idx="5">
                  <c:v>0.72673750000000004</c:v>
                </c:pt>
              </c:numCache>
            </c:numRef>
          </c:val>
        </c:ser>
        <c:ser>
          <c:idx val="1"/>
          <c:order val="1"/>
          <c:tx>
            <c:strRef>
              <c:f>'5.SLP% 21,22'!$C$3</c:f>
              <c:strCache>
                <c:ptCount val="1"/>
                <c:pt idx="0">
                  <c:v> SLP % 22</c:v>
                </c:pt>
              </c:strCache>
            </c:strRef>
          </c:tx>
          <c:spPr>
            <a:solidFill>
              <a:srgbClr val="FFFF66">
                <a:alpha val="85000"/>
              </a:srgb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'5.SLP% 21,22'!$A$4:$A$9</c:f>
              <c:strCache>
                <c:ptCount val="6"/>
                <c:pt idx="0">
                  <c:v>Amravati</c:v>
                </c:pt>
                <c:pt idx="1">
                  <c:v>Aurangabad</c:v>
                </c:pt>
                <c:pt idx="2">
                  <c:v>Konkan</c:v>
                </c:pt>
                <c:pt idx="3">
                  <c:v>Nagpur</c:v>
                </c:pt>
                <c:pt idx="4">
                  <c:v>Nashik</c:v>
                </c:pt>
                <c:pt idx="5">
                  <c:v>Pune</c:v>
                </c:pt>
              </c:strCache>
            </c:strRef>
          </c:cat>
          <c:val>
            <c:numRef>
              <c:f>'5.SLP% 21,22'!$C$4:$C$9</c:f>
              <c:numCache>
                <c:formatCode>0.00%</c:formatCode>
                <c:ptCount val="6"/>
                <c:pt idx="0">
                  <c:v>0.59164583333333332</c:v>
                </c:pt>
                <c:pt idx="1">
                  <c:v>0.57176354166666665</c:v>
                </c:pt>
                <c:pt idx="2">
                  <c:v>0.65774999999999995</c:v>
                </c:pt>
                <c:pt idx="3">
                  <c:v>0.59272083333333336</c:v>
                </c:pt>
                <c:pt idx="4">
                  <c:v>0.65177499999999999</c:v>
                </c:pt>
                <c:pt idx="5">
                  <c:v>0.72673750000000004</c:v>
                </c:pt>
              </c:numCache>
            </c:numRef>
          </c:val>
        </c:ser>
        <c:dLbls>
          <c:dLblPos val="outEnd"/>
          <c:showLegendKey val="0"/>
          <c:showVal val="1"/>
          <c:showCatName val="0"/>
          <c:showSerName val="0"/>
          <c:showPercent val="0"/>
          <c:showBubbleSize val="0"/>
        </c:dLbls>
        <c:gapWidth val="75"/>
        <c:overlap val="-25"/>
        <c:axId val="299610104"/>
        <c:axId val="299614024"/>
      </c:barChart>
      <c:catAx>
        <c:axId val="299610104"/>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299614024"/>
        <c:crosses val="autoZero"/>
        <c:auto val="1"/>
        <c:lblAlgn val="ctr"/>
        <c:lblOffset val="100"/>
        <c:noMultiLvlLbl val="0"/>
      </c:catAx>
      <c:valAx>
        <c:axId val="29961402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r>
                  <a:rPr lang="en-US">
                    <a:solidFill>
                      <a:sysClr val="windowText" lastClr="000000"/>
                    </a:solidFill>
                  </a:rPr>
                  <a:t>SLP % Score</a:t>
                </a:r>
              </a:p>
            </c:rich>
          </c:tx>
          <c:layout>
            <c:manualLayout>
              <c:xMode val="edge"/>
              <c:yMode val="edge"/>
              <c:x val="1.0208470870901395E-2"/>
              <c:y val="0.43733686754502221"/>
            </c:manualLayout>
          </c:layout>
          <c:overlay val="0"/>
          <c:spPr>
            <a:solidFill>
              <a:schemeClr val="bg1">
                <a:lumMod val="95000"/>
              </a:schemeClr>
            </a:solidFill>
            <a:ln>
              <a:solidFill>
                <a:schemeClr val="tx1">
                  <a:lumMod val="95000"/>
                  <a:lumOff val="5000"/>
                </a:schemeClr>
              </a:solidFill>
            </a:ln>
            <a:effectLst/>
          </c:spPr>
          <c:txPr>
            <a:bodyPr rot="-54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99610104"/>
        <c:crosses val="autoZero"/>
        <c:crossBetween val="between"/>
      </c:valAx>
      <c:spPr>
        <a:noFill/>
        <a:ln>
          <a:solidFill>
            <a:schemeClr val="bg1">
              <a:lumMod val="50000"/>
            </a:schemeClr>
          </a:solidFill>
        </a:ln>
        <a:effectLst/>
      </c:spPr>
    </c:plotArea>
    <c:legend>
      <c:legendPos val="r"/>
      <c:layout>
        <c:manualLayout>
          <c:xMode val="edge"/>
          <c:yMode val="edge"/>
          <c:x val="0.86183761753217769"/>
          <c:y val="0.35462878358767419"/>
          <c:w val="0.12304280105033703"/>
          <c:h val="0.14805332501754115"/>
        </c:manualLayout>
      </c:layout>
      <c:overlay val="0"/>
      <c:spPr>
        <a:solidFill>
          <a:schemeClr val="bg1">
            <a:alpha val="37000"/>
          </a:schemeClr>
        </a:solidFill>
        <a:ln>
          <a:solidFill>
            <a:schemeClr val="bg1">
              <a:lumMod val="50000"/>
            </a:schemeClr>
          </a:solid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sz="105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[Swaccha Sarvekshan (Division Level).xlsx]1.SR TS!PivotTable11</c:name>
    <c:fmtId val="14"/>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STATE RANK BASED ON TOTAL SCORE</a:t>
            </a:r>
          </a:p>
          <a:p>
            <a:pPr>
              <a:defRPr sz="1400">
                <a:solidFill>
                  <a:sysClr val="windowText" lastClr="000000"/>
                </a:solidFill>
              </a:defRPr>
            </a:pPr>
            <a:endParaRPr lang="en-US" sz="1400">
              <a:solidFill>
                <a:sysClr val="windowText" lastClr="000000"/>
              </a:solidFill>
            </a:endParaRPr>
          </a:p>
        </c:rich>
      </c:tx>
      <c:layout>
        <c:manualLayout>
          <c:xMode val="edge"/>
          <c:yMode val="edge"/>
          <c:x val="0.11020932300817769"/>
          <c:y val="4.5125989238262755E-2"/>
        </c:manualLayout>
      </c:layout>
      <c:overlay val="0"/>
      <c:spPr>
        <a:solidFill>
          <a:schemeClr val="bg1">
            <a:lumMod val="95000"/>
          </a:schemeClr>
        </a:solidFill>
        <a:ln>
          <a:solidFill>
            <a:schemeClr val="tx1">
              <a:lumMod val="95000"/>
              <a:lumOff val="5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CC0000">
              <a:alpha val="90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3333">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797C">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C0000">
              <a:alpha val="90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3333">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97C">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C0000">
              <a:alpha val="90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3333">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797C">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C0000">
              <a:alpha val="90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3333">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797C">
              <a:alpha val="84706"/>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C0000">
              <a:alpha val="90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rgbClr val="FF3333">
              <a:alpha val="84706"/>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rgbClr val="FF797C">
              <a:alpha val="84706"/>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095846077091603"/>
          <c:y val="0.27916666666666662"/>
          <c:w val="0.71444216590222442"/>
          <c:h val="0.60417468649752126"/>
        </c:manualLayout>
      </c:layout>
      <c:barChart>
        <c:barDir val="col"/>
        <c:grouping val="clustered"/>
        <c:varyColors val="0"/>
        <c:ser>
          <c:idx val="0"/>
          <c:order val="0"/>
          <c:tx>
            <c:strRef>
              <c:f>'1.SR TS'!$B$3</c:f>
              <c:strCache>
                <c:ptCount val="1"/>
                <c:pt idx="0">
                  <c:v>SR 2020</c:v>
                </c:pt>
              </c:strCache>
            </c:strRef>
          </c:tx>
          <c:spPr>
            <a:solidFill>
              <a:srgbClr val="CC0000">
                <a:alpha val="90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'1.SR TS'!$A$4:$A$9</c:f>
              <c:strCache>
                <c:ptCount val="6"/>
                <c:pt idx="0">
                  <c:v>Amravati</c:v>
                </c:pt>
                <c:pt idx="1">
                  <c:v>Aurangabad</c:v>
                </c:pt>
                <c:pt idx="2">
                  <c:v>Konkan</c:v>
                </c:pt>
                <c:pt idx="3">
                  <c:v>Nagpur</c:v>
                </c:pt>
                <c:pt idx="4">
                  <c:v>Nashik</c:v>
                </c:pt>
                <c:pt idx="5">
                  <c:v>Pune</c:v>
                </c:pt>
              </c:strCache>
            </c:strRef>
          </c:cat>
          <c:val>
            <c:numRef>
              <c:f>'1.SR TS'!$B$4:$B$9</c:f>
              <c:numCache>
                <c:formatCode>General</c:formatCode>
                <c:ptCount val="6"/>
                <c:pt idx="0">
                  <c:v>5</c:v>
                </c:pt>
                <c:pt idx="1">
                  <c:v>6</c:v>
                </c:pt>
                <c:pt idx="2">
                  <c:v>2</c:v>
                </c:pt>
                <c:pt idx="3">
                  <c:v>4</c:v>
                </c:pt>
                <c:pt idx="4">
                  <c:v>3</c:v>
                </c:pt>
                <c:pt idx="5">
                  <c:v>1</c:v>
                </c:pt>
              </c:numCache>
            </c:numRef>
          </c:val>
        </c:ser>
        <c:ser>
          <c:idx val="1"/>
          <c:order val="1"/>
          <c:tx>
            <c:strRef>
              <c:f>'1.SR TS'!$C$3</c:f>
              <c:strCache>
                <c:ptCount val="1"/>
                <c:pt idx="0">
                  <c:v>SR 2021</c:v>
                </c:pt>
              </c:strCache>
            </c:strRef>
          </c:tx>
          <c:spPr>
            <a:solidFill>
              <a:srgbClr val="FF3333">
                <a:alpha val="84706"/>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'1.SR TS'!$A$4:$A$9</c:f>
              <c:strCache>
                <c:ptCount val="6"/>
                <c:pt idx="0">
                  <c:v>Amravati</c:v>
                </c:pt>
                <c:pt idx="1">
                  <c:v>Aurangabad</c:v>
                </c:pt>
                <c:pt idx="2">
                  <c:v>Konkan</c:v>
                </c:pt>
                <c:pt idx="3">
                  <c:v>Nagpur</c:v>
                </c:pt>
                <c:pt idx="4">
                  <c:v>Nashik</c:v>
                </c:pt>
                <c:pt idx="5">
                  <c:v>Pune</c:v>
                </c:pt>
              </c:strCache>
            </c:strRef>
          </c:cat>
          <c:val>
            <c:numRef>
              <c:f>'1.SR TS'!$C$4:$C$9</c:f>
              <c:numCache>
                <c:formatCode>General</c:formatCode>
                <c:ptCount val="6"/>
                <c:pt idx="0">
                  <c:v>6</c:v>
                </c:pt>
                <c:pt idx="1">
                  <c:v>5</c:v>
                </c:pt>
                <c:pt idx="2">
                  <c:v>3</c:v>
                </c:pt>
                <c:pt idx="3">
                  <c:v>4</c:v>
                </c:pt>
                <c:pt idx="4">
                  <c:v>2</c:v>
                </c:pt>
                <c:pt idx="5">
                  <c:v>1</c:v>
                </c:pt>
              </c:numCache>
            </c:numRef>
          </c:val>
        </c:ser>
        <c:ser>
          <c:idx val="2"/>
          <c:order val="2"/>
          <c:tx>
            <c:strRef>
              <c:f>'1.SR TS'!$D$3</c:f>
              <c:strCache>
                <c:ptCount val="1"/>
                <c:pt idx="0">
                  <c:v>SR 2022</c:v>
                </c:pt>
              </c:strCache>
            </c:strRef>
          </c:tx>
          <c:spPr>
            <a:solidFill>
              <a:srgbClr val="FF797C">
                <a:alpha val="84706"/>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'1.SR TS'!$A$4:$A$9</c:f>
              <c:strCache>
                <c:ptCount val="6"/>
                <c:pt idx="0">
                  <c:v>Amravati</c:v>
                </c:pt>
                <c:pt idx="1">
                  <c:v>Aurangabad</c:v>
                </c:pt>
                <c:pt idx="2">
                  <c:v>Konkan</c:v>
                </c:pt>
                <c:pt idx="3">
                  <c:v>Nagpur</c:v>
                </c:pt>
                <c:pt idx="4">
                  <c:v>Nashik</c:v>
                </c:pt>
                <c:pt idx="5">
                  <c:v>Pune</c:v>
                </c:pt>
              </c:strCache>
            </c:strRef>
          </c:cat>
          <c:val>
            <c:numRef>
              <c:f>'1.SR TS'!$D$4:$D$9</c:f>
              <c:numCache>
                <c:formatCode>General</c:formatCode>
                <c:ptCount val="6"/>
                <c:pt idx="0">
                  <c:v>5</c:v>
                </c:pt>
                <c:pt idx="1">
                  <c:v>6</c:v>
                </c:pt>
                <c:pt idx="2">
                  <c:v>2</c:v>
                </c:pt>
                <c:pt idx="3">
                  <c:v>4</c:v>
                </c:pt>
                <c:pt idx="4">
                  <c:v>3</c:v>
                </c:pt>
                <c:pt idx="5">
                  <c:v>1</c:v>
                </c:pt>
              </c:numCache>
            </c:numRef>
          </c:val>
        </c:ser>
        <c:dLbls>
          <c:dLblPos val="inEnd"/>
          <c:showLegendKey val="0"/>
          <c:showVal val="1"/>
          <c:showCatName val="0"/>
          <c:showSerName val="0"/>
          <c:showPercent val="0"/>
          <c:showBubbleSize val="0"/>
        </c:dLbls>
        <c:gapWidth val="65"/>
        <c:axId val="305310760"/>
        <c:axId val="305309584"/>
      </c:barChart>
      <c:catAx>
        <c:axId val="305310760"/>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305309584"/>
        <c:crosses val="autoZero"/>
        <c:auto val="1"/>
        <c:lblAlgn val="ctr"/>
        <c:lblOffset val="100"/>
        <c:noMultiLvlLbl val="0"/>
      </c:catAx>
      <c:valAx>
        <c:axId val="3053095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a:solidFill>
                      <a:sysClr val="windowText" lastClr="000000"/>
                    </a:solidFill>
                  </a:rPr>
                  <a:t>State Rank</a:t>
                </a:r>
              </a:p>
            </c:rich>
          </c:tx>
          <c:layout>
            <c:manualLayout>
              <c:xMode val="edge"/>
              <c:yMode val="edge"/>
              <c:x val="1.8555334658714381E-2"/>
              <c:y val="0.43908938466025083"/>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crossAx val="305310760"/>
        <c:crosses val="autoZero"/>
        <c:crossBetween val="between"/>
      </c:valAx>
      <c:spPr>
        <a:noFill/>
        <a:ln>
          <a:solidFill>
            <a:schemeClr val="bg1">
              <a:lumMod val="50000"/>
            </a:schemeClr>
          </a:solidFill>
        </a:ln>
        <a:effectLst/>
      </c:spPr>
    </c:plotArea>
    <c:legend>
      <c:legendPos val="r"/>
      <c:layout>
        <c:manualLayout>
          <c:xMode val="edge"/>
          <c:yMode val="edge"/>
          <c:x val="0.86974391011040975"/>
          <c:y val="0.38263414989792943"/>
          <c:w val="9.0586668401986939E-2"/>
          <c:h val="0.21760170603674542"/>
        </c:manualLayout>
      </c:layout>
      <c:overlay val="0"/>
      <c:spPr>
        <a:solidFill>
          <a:schemeClr val="lt1">
            <a:lumMod val="95000"/>
            <a:alpha val="39000"/>
          </a:schemeClr>
        </a:solidFill>
        <a:ln>
          <a:solidFill>
            <a:sysClr val="windowText" lastClr="000000"/>
          </a:solid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[Swaccha Sarvekshan (Division Level).xlsx]2. SR (SLP+Cert)!PivotTable12</c:name>
    <c:fmtId val="12"/>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STATE RANK BASED ON SLP+Cert SCORE</a:t>
            </a:r>
          </a:p>
          <a:p>
            <a:pPr>
              <a:defRPr sz="1400">
                <a:solidFill>
                  <a:sysClr val="windowText" lastClr="000000"/>
                </a:solidFill>
              </a:defRPr>
            </a:pPr>
            <a:endParaRPr lang="en-US" sz="1400">
              <a:solidFill>
                <a:sysClr val="windowText" lastClr="000000"/>
              </a:solidFill>
            </a:endParaRPr>
          </a:p>
        </c:rich>
      </c:tx>
      <c:layout>
        <c:manualLayout>
          <c:xMode val="edge"/>
          <c:yMode val="edge"/>
          <c:x val="9.3390788837962424E-2"/>
          <c:y val="3.8748342481805843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40000"/>
              <a:lumOff val="60000"/>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50000"/>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lumMod val="40000"/>
              <a:lumOff val="60000"/>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3893437449672018E-2"/>
          <c:y val="0.28023148148148147"/>
          <c:w val="0.7760266036397192"/>
          <c:h val="0.61236913094196554"/>
        </c:manualLayout>
      </c:layout>
      <c:barChart>
        <c:barDir val="col"/>
        <c:grouping val="clustered"/>
        <c:varyColors val="0"/>
        <c:ser>
          <c:idx val="0"/>
          <c:order val="0"/>
          <c:tx>
            <c:strRef>
              <c:f>'2. SR (SLP+Cert)'!$B$3</c:f>
              <c:strCache>
                <c:ptCount val="1"/>
                <c:pt idx="0">
                  <c:v>SR 20</c:v>
                </c:pt>
              </c:strCache>
            </c:strRef>
          </c:tx>
          <c:spPr>
            <a:solidFill>
              <a:schemeClr val="accent1">
                <a:lumMod val="50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 SR (SLP+Cert)'!$A$4:$A$9</c:f>
              <c:strCache>
                <c:ptCount val="6"/>
                <c:pt idx="0">
                  <c:v>Amravati</c:v>
                </c:pt>
                <c:pt idx="1">
                  <c:v>Aurangabad</c:v>
                </c:pt>
                <c:pt idx="2">
                  <c:v>Konkan</c:v>
                </c:pt>
                <c:pt idx="3">
                  <c:v>Nagpur</c:v>
                </c:pt>
                <c:pt idx="4">
                  <c:v>Nashik</c:v>
                </c:pt>
                <c:pt idx="5">
                  <c:v>Pune</c:v>
                </c:pt>
              </c:strCache>
            </c:strRef>
          </c:cat>
          <c:val>
            <c:numRef>
              <c:f>'2. SR (SLP+Cert)'!$B$4:$B$9</c:f>
              <c:numCache>
                <c:formatCode>General</c:formatCode>
                <c:ptCount val="6"/>
                <c:pt idx="0">
                  <c:v>5</c:v>
                </c:pt>
                <c:pt idx="1">
                  <c:v>6</c:v>
                </c:pt>
                <c:pt idx="2">
                  <c:v>2</c:v>
                </c:pt>
                <c:pt idx="3">
                  <c:v>4</c:v>
                </c:pt>
                <c:pt idx="4">
                  <c:v>3</c:v>
                </c:pt>
                <c:pt idx="5">
                  <c:v>1</c:v>
                </c:pt>
              </c:numCache>
            </c:numRef>
          </c:val>
        </c:ser>
        <c:ser>
          <c:idx val="1"/>
          <c:order val="1"/>
          <c:tx>
            <c:strRef>
              <c:f>'2. SR (SLP+Cert)'!$C$3</c:f>
              <c:strCache>
                <c:ptCount val="1"/>
                <c:pt idx="0">
                  <c:v>SR 21</c:v>
                </c:pt>
              </c:strCache>
            </c:strRef>
          </c:tx>
          <c:spPr>
            <a:solidFill>
              <a:schemeClr val="accent1">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 SR (SLP+Cert)'!$A$4:$A$9</c:f>
              <c:strCache>
                <c:ptCount val="6"/>
                <c:pt idx="0">
                  <c:v>Amravati</c:v>
                </c:pt>
                <c:pt idx="1">
                  <c:v>Aurangabad</c:v>
                </c:pt>
                <c:pt idx="2">
                  <c:v>Konkan</c:v>
                </c:pt>
                <c:pt idx="3">
                  <c:v>Nagpur</c:v>
                </c:pt>
                <c:pt idx="4">
                  <c:v>Nashik</c:v>
                </c:pt>
                <c:pt idx="5">
                  <c:v>Pune</c:v>
                </c:pt>
              </c:strCache>
            </c:strRef>
          </c:cat>
          <c:val>
            <c:numRef>
              <c:f>'2. SR (SLP+Cert)'!$C$4:$C$9</c:f>
              <c:numCache>
                <c:formatCode>General</c:formatCode>
                <c:ptCount val="6"/>
                <c:pt idx="0">
                  <c:v>6</c:v>
                </c:pt>
                <c:pt idx="1">
                  <c:v>5</c:v>
                </c:pt>
                <c:pt idx="2">
                  <c:v>3</c:v>
                </c:pt>
                <c:pt idx="3">
                  <c:v>4</c:v>
                </c:pt>
                <c:pt idx="4">
                  <c:v>2</c:v>
                </c:pt>
                <c:pt idx="5">
                  <c:v>1</c:v>
                </c:pt>
              </c:numCache>
            </c:numRef>
          </c:val>
        </c:ser>
        <c:ser>
          <c:idx val="2"/>
          <c:order val="2"/>
          <c:tx>
            <c:strRef>
              <c:f>'2. SR (SLP+Cert)'!$D$3</c:f>
              <c:strCache>
                <c:ptCount val="1"/>
                <c:pt idx="0">
                  <c:v>SR 22</c:v>
                </c:pt>
              </c:strCache>
            </c:strRef>
          </c:tx>
          <c:spPr>
            <a:solidFill>
              <a:schemeClr val="accent1">
                <a:lumMod val="40000"/>
                <a:lumOff val="60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 SR (SLP+Cert)'!$A$4:$A$9</c:f>
              <c:strCache>
                <c:ptCount val="6"/>
                <c:pt idx="0">
                  <c:v>Amravati</c:v>
                </c:pt>
                <c:pt idx="1">
                  <c:v>Aurangabad</c:v>
                </c:pt>
                <c:pt idx="2">
                  <c:v>Konkan</c:v>
                </c:pt>
                <c:pt idx="3">
                  <c:v>Nagpur</c:v>
                </c:pt>
                <c:pt idx="4">
                  <c:v>Nashik</c:v>
                </c:pt>
                <c:pt idx="5">
                  <c:v>Pune</c:v>
                </c:pt>
              </c:strCache>
            </c:strRef>
          </c:cat>
          <c:val>
            <c:numRef>
              <c:f>'2. SR (SLP+Cert)'!$D$4:$D$9</c:f>
              <c:numCache>
                <c:formatCode>General</c:formatCode>
                <c:ptCount val="6"/>
                <c:pt idx="0">
                  <c:v>6</c:v>
                </c:pt>
                <c:pt idx="1">
                  <c:v>5</c:v>
                </c:pt>
                <c:pt idx="2">
                  <c:v>3</c:v>
                </c:pt>
                <c:pt idx="3">
                  <c:v>4</c:v>
                </c:pt>
                <c:pt idx="4">
                  <c:v>2</c:v>
                </c:pt>
                <c:pt idx="5">
                  <c:v>1</c:v>
                </c:pt>
              </c:numCache>
            </c:numRef>
          </c:val>
        </c:ser>
        <c:dLbls>
          <c:dLblPos val="inEnd"/>
          <c:showLegendKey val="0"/>
          <c:showVal val="1"/>
          <c:showCatName val="0"/>
          <c:showSerName val="0"/>
          <c:showPercent val="0"/>
          <c:showBubbleSize val="0"/>
        </c:dLbls>
        <c:gapWidth val="65"/>
        <c:axId val="305316248"/>
        <c:axId val="305313896"/>
      </c:barChart>
      <c:catAx>
        <c:axId val="305316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305313896"/>
        <c:crosses val="autoZero"/>
        <c:auto val="1"/>
        <c:lblAlgn val="ctr"/>
        <c:lblOffset val="100"/>
        <c:noMultiLvlLbl val="0"/>
      </c:catAx>
      <c:valAx>
        <c:axId val="3053138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a:solidFill>
                      <a:sysClr val="windowText" lastClr="000000"/>
                    </a:solidFill>
                  </a:rPr>
                  <a:t>State rank</a:t>
                </a:r>
              </a:p>
            </c:rich>
          </c:tx>
          <c:layout>
            <c:manualLayout>
              <c:xMode val="edge"/>
              <c:yMode val="edge"/>
              <c:x val="2.8589993502274202E-2"/>
              <c:y val="0.42341827063283755"/>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crossAx val="305316248"/>
        <c:crosses val="autoZero"/>
        <c:crossBetween val="between"/>
      </c:valAx>
      <c:spPr>
        <a:noFill/>
        <a:ln>
          <a:solidFill>
            <a:schemeClr val="bg1">
              <a:lumMod val="50000"/>
            </a:schemeClr>
          </a:solidFill>
        </a:ln>
        <a:effectLst/>
      </c:spPr>
    </c:plotArea>
    <c:legend>
      <c:legendPos val="r"/>
      <c:layout/>
      <c:overlay val="0"/>
      <c:spPr>
        <a:solidFill>
          <a:schemeClr val="bg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Level).xlsx]4.CV 21,22!PivotTable9</c:name>
    <c:fmtId val="16"/>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Division wise CV% Score comparison (21&amp;22)</a:t>
            </a:r>
          </a:p>
        </c:rich>
      </c:tx>
      <c:layout>
        <c:manualLayout>
          <c:xMode val="edge"/>
          <c:yMode val="edge"/>
          <c:x val="0.11612257661038149"/>
          <c:y val="1.3888888888888888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99FF">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9FF">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99FF">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99FF">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99FF">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3399">
              <a:alpha val="85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rgbClr val="FF66CC">
              <a:alpha val="85000"/>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'4.CV 21,22'!$B$3</c:f>
              <c:strCache>
                <c:ptCount val="1"/>
                <c:pt idx="0">
                  <c:v>CV% 21</c:v>
                </c:pt>
              </c:strCache>
            </c:strRef>
          </c:tx>
          <c:spPr>
            <a:solidFill>
              <a:srgbClr val="FF3399">
                <a:alpha val="85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'4.CV 21,22'!$A$4:$A$9</c:f>
              <c:strCache>
                <c:ptCount val="6"/>
                <c:pt idx="0">
                  <c:v>Amravati</c:v>
                </c:pt>
                <c:pt idx="1">
                  <c:v>Aurangabad</c:v>
                </c:pt>
                <c:pt idx="2">
                  <c:v>Konkan</c:v>
                </c:pt>
                <c:pt idx="3">
                  <c:v>Nagpur</c:v>
                </c:pt>
                <c:pt idx="4">
                  <c:v>Nashik</c:v>
                </c:pt>
                <c:pt idx="5">
                  <c:v>Pune</c:v>
                </c:pt>
              </c:strCache>
            </c:strRef>
          </c:cat>
          <c:val>
            <c:numRef>
              <c:f>'4.CV 21,22'!$B$4:$B$9</c:f>
              <c:numCache>
                <c:formatCode>0.00%</c:formatCode>
                <c:ptCount val="6"/>
                <c:pt idx="0">
                  <c:v>0.6003666666666666</c:v>
                </c:pt>
                <c:pt idx="1">
                  <c:v>0.606545</c:v>
                </c:pt>
                <c:pt idx="2">
                  <c:v>0.67029444444444441</c:v>
                </c:pt>
                <c:pt idx="3">
                  <c:v>0.58786111111111117</c:v>
                </c:pt>
                <c:pt idx="4">
                  <c:v>0.65267777777777769</c:v>
                </c:pt>
                <c:pt idx="5">
                  <c:v>0.71743888888888896</c:v>
                </c:pt>
              </c:numCache>
            </c:numRef>
          </c:val>
        </c:ser>
        <c:ser>
          <c:idx val="1"/>
          <c:order val="1"/>
          <c:tx>
            <c:strRef>
              <c:f>'4.CV 21,22'!$C$3</c:f>
              <c:strCache>
                <c:ptCount val="1"/>
                <c:pt idx="0">
                  <c:v>CV% 22</c:v>
                </c:pt>
              </c:strCache>
            </c:strRef>
          </c:tx>
          <c:spPr>
            <a:solidFill>
              <a:srgbClr val="FF66CC">
                <a:alpha val="85000"/>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'4.CV 21,22'!$A$4:$A$9</c:f>
              <c:strCache>
                <c:ptCount val="6"/>
                <c:pt idx="0">
                  <c:v>Amravati</c:v>
                </c:pt>
                <c:pt idx="1">
                  <c:v>Aurangabad</c:v>
                </c:pt>
                <c:pt idx="2">
                  <c:v>Konkan</c:v>
                </c:pt>
                <c:pt idx="3">
                  <c:v>Nagpur</c:v>
                </c:pt>
                <c:pt idx="4">
                  <c:v>Nashik</c:v>
                </c:pt>
                <c:pt idx="5">
                  <c:v>Pune</c:v>
                </c:pt>
              </c:strCache>
            </c:strRef>
          </c:cat>
          <c:val>
            <c:numRef>
              <c:f>'4.CV 21,22'!$C$4:$C$9</c:f>
              <c:numCache>
                <c:formatCode>0.00%</c:formatCode>
                <c:ptCount val="6"/>
                <c:pt idx="0">
                  <c:v>0.6003666666666666</c:v>
                </c:pt>
                <c:pt idx="1">
                  <c:v>0.606545</c:v>
                </c:pt>
                <c:pt idx="2">
                  <c:v>0.67029444444444441</c:v>
                </c:pt>
                <c:pt idx="3">
                  <c:v>0.58786111111111117</c:v>
                </c:pt>
                <c:pt idx="4">
                  <c:v>0.65267777777777769</c:v>
                </c:pt>
                <c:pt idx="5">
                  <c:v>0.71743888888888896</c:v>
                </c:pt>
              </c:numCache>
            </c:numRef>
          </c:val>
        </c:ser>
        <c:dLbls>
          <c:dLblPos val="outEnd"/>
          <c:showLegendKey val="0"/>
          <c:showVal val="1"/>
          <c:showCatName val="0"/>
          <c:showSerName val="0"/>
          <c:showPercent val="0"/>
          <c:showBubbleSize val="0"/>
        </c:dLbls>
        <c:gapWidth val="75"/>
        <c:overlap val="-25"/>
        <c:axId val="305309976"/>
        <c:axId val="305314680"/>
      </c:barChart>
      <c:catAx>
        <c:axId val="305309976"/>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305314680"/>
        <c:crosses val="autoZero"/>
        <c:auto val="1"/>
        <c:lblAlgn val="ctr"/>
        <c:lblOffset val="100"/>
        <c:noMultiLvlLbl val="0"/>
      </c:catAx>
      <c:valAx>
        <c:axId val="30531468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r>
                  <a:rPr lang="en-US" sz="800">
                    <a:solidFill>
                      <a:sysClr val="windowText" lastClr="000000"/>
                    </a:solidFill>
                  </a:rPr>
                  <a:t>CV%</a:t>
                </a:r>
                <a:r>
                  <a:rPr lang="en-US" sz="800" baseline="0">
                    <a:solidFill>
                      <a:sysClr val="windowText" lastClr="000000"/>
                    </a:solidFill>
                  </a:rPr>
                  <a:t> Score</a:t>
                </a:r>
                <a:endParaRPr lang="en-US" sz="800">
                  <a:solidFill>
                    <a:sysClr val="windowText" lastClr="000000"/>
                  </a:solidFill>
                </a:endParaRPr>
              </a:p>
            </c:rich>
          </c:tx>
          <c:layout>
            <c:manualLayout>
              <c:xMode val="edge"/>
              <c:yMode val="edge"/>
              <c:x val="7.5046904315196998E-3"/>
              <c:y val="0.45250400991542722"/>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05309976"/>
        <c:crosses val="autoZero"/>
        <c:crossBetween val="between"/>
      </c:valAx>
      <c:spPr>
        <a:noFill/>
        <a:ln>
          <a:solidFill>
            <a:schemeClr val="bg1">
              <a:lumMod val="50000"/>
            </a:schemeClr>
          </a:solidFill>
        </a:ln>
        <a:effectLst/>
      </c:spPr>
    </c:plotArea>
    <c:legend>
      <c:legendPos val="r"/>
      <c:layout/>
      <c:overlay val="0"/>
      <c:spPr>
        <a:solidFill>
          <a:schemeClr val="bg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Level).xlsx]3.Cert 21,22!PivotTable8</c:name>
    <c:fmtId val="37"/>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Division wise Cert % Score comparison (21 &amp; 22)</a:t>
            </a:r>
          </a:p>
        </c:rich>
      </c:tx>
      <c:layout>
        <c:manualLayout>
          <c:xMode val="edge"/>
          <c:yMode val="edge"/>
          <c:x val="0.12661193580310659"/>
          <c:y val="2.6794258373205742E-2"/>
        </c:manualLayout>
      </c:layout>
      <c:overlay val="0"/>
      <c:spPr>
        <a:solidFill>
          <a:schemeClr val="bg1">
            <a:lumMod val="95000"/>
          </a:schemeClr>
        </a:solidFill>
        <a:ln>
          <a:solidFill>
            <a:schemeClr val="bg1">
              <a:lumMod val="50000"/>
              <a:alpha val="99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7030A0">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66FF">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C66FF">
              <a:alpha val="85000"/>
            </a:srgbClr>
          </a:solidFill>
          <a:ln w="9525" cap="flat" cmpd="sng" algn="ctr">
            <a:solidFill>
              <a:schemeClr val="tx1">
                <a:alpha val="50000"/>
              </a:schemeClr>
            </a:solidFill>
            <a:round/>
          </a:ln>
          <a:effectLst/>
        </c:spPr>
      </c:pivotFmt>
      <c:pivotFmt>
        <c:idx val="3"/>
        <c:spPr>
          <a:solidFill>
            <a:srgbClr val="CC66FF">
              <a:alpha val="85000"/>
            </a:srgbClr>
          </a:solidFill>
          <a:ln w="9525" cap="flat" cmpd="sng" algn="ctr">
            <a:solidFill>
              <a:schemeClr val="tx1">
                <a:alpha val="50000"/>
              </a:schemeClr>
            </a:solidFill>
            <a:round/>
          </a:ln>
          <a:effectLst/>
        </c:spPr>
      </c:pivotFmt>
      <c:pivotFmt>
        <c:idx val="4"/>
        <c:spPr>
          <a:solidFill>
            <a:srgbClr val="7030A0">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66FF">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30A0">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C66FF">
              <a:alpha val="85000"/>
            </a:srgb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030A0">
              <a:alpha val="85000"/>
            </a:srgb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9966FF">
              <a:alpha val="84706"/>
            </a:srgb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'3.Cert 21,22'!$B$3</c:f>
              <c:strCache>
                <c:ptCount val="1"/>
                <c:pt idx="0">
                  <c:v>Cert% 21</c:v>
                </c:pt>
              </c:strCache>
            </c:strRef>
          </c:tx>
          <c:spPr>
            <a:solidFill>
              <a:srgbClr val="7030A0">
                <a:alpha val="85000"/>
              </a:srgb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'3.Cert 21,22'!$A$4:$A$9</c:f>
              <c:strCache>
                <c:ptCount val="6"/>
                <c:pt idx="0">
                  <c:v>Amravati</c:v>
                </c:pt>
                <c:pt idx="1">
                  <c:v>Aurangabad</c:v>
                </c:pt>
                <c:pt idx="2">
                  <c:v>Konkan</c:v>
                </c:pt>
                <c:pt idx="3">
                  <c:v>Nagpur</c:v>
                </c:pt>
                <c:pt idx="4">
                  <c:v>Nashik</c:v>
                </c:pt>
                <c:pt idx="5">
                  <c:v>Pune</c:v>
                </c:pt>
              </c:strCache>
            </c:strRef>
          </c:cat>
          <c:val>
            <c:numRef>
              <c:f>'3.Cert 21,22'!$B$4:$B$9</c:f>
              <c:numCache>
                <c:formatCode>0.00%</c:formatCode>
                <c:ptCount val="6"/>
                <c:pt idx="0">
                  <c:v>0.2380544444444444</c:v>
                </c:pt>
                <c:pt idx="1">
                  <c:v>0.27797013888888894</c:v>
                </c:pt>
                <c:pt idx="2">
                  <c:v>0.26034999999999997</c:v>
                </c:pt>
                <c:pt idx="3">
                  <c:v>0.27807222222222222</c:v>
                </c:pt>
                <c:pt idx="4">
                  <c:v>0.30109444444444444</c:v>
                </c:pt>
                <c:pt idx="5">
                  <c:v>0.34216111111111108</c:v>
                </c:pt>
              </c:numCache>
            </c:numRef>
          </c:val>
        </c:ser>
        <c:ser>
          <c:idx val="1"/>
          <c:order val="1"/>
          <c:tx>
            <c:strRef>
              <c:f>'3.Cert 21,22'!$C$3</c:f>
              <c:strCache>
                <c:ptCount val="1"/>
                <c:pt idx="0">
                  <c:v>Cert% 22</c:v>
                </c:pt>
              </c:strCache>
            </c:strRef>
          </c:tx>
          <c:spPr>
            <a:solidFill>
              <a:srgbClr val="9966FF">
                <a:alpha val="84706"/>
              </a:srgb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'3.Cert 21,22'!$A$4:$A$9</c:f>
              <c:strCache>
                <c:ptCount val="6"/>
                <c:pt idx="0">
                  <c:v>Amravati</c:v>
                </c:pt>
                <c:pt idx="1">
                  <c:v>Aurangabad</c:v>
                </c:pt>
                <c:pt idx="2">
                  <c:v>Konkan</c:v>
                </c:pt>
                <c:pt idx="3">
                  <c:v>Nagpur</c:v>
                </c:pt>
                <c:pt idx="4">
                  <c:v>Nashik</c:v>
                </c:pt>
                <c:pt idx="5">
                  <c:v>Pune</c:v>
                </c:pt>
              </c:strCache>
            </c:strRef>
          </c:cat>
          <c:val>
            <c:numRef>
              <c:f>'3.Cert 21,22'!$C$4:$C$9</c:f>
              <c:numCache>
                <c:formatCode>0.00%</c:formatCode>
                <c:ptCount val="6"/>
                <c:pt idx="0">
                  <c:v>0.2380544444444444</c:v>
                </c:pt>
                <c:pt idx="1">
                  <c:v>0.27797013888888894</c:v>
                </c:pt>
                <c:pt idx="2">
                  <c:v>0.26034999999999997</c:v>
                </c:pt>
                <c:pt idx="3">
                  <c:v>0.27807222222222222</c:v>
                </c:pt>
                <c:pt idx="4">
                  <c:v>0.30109444444444444</c:v>
                </c:pt>
                <c:pt idx="5">
                  <c:v>0.34216111111111108</c:v>
                </c:pt>
              </c:numCache>
            </c:numRef>
          </c:val>
        </c:ser>
        <c:dLbls>
          <c:dLblPos val="outEnd"/>
          <c:showLegendKey val="0"/>
          <c:showVal val="1"/>
          <c:showCatName val="0"/>
          <c:showSerName val="0"/>
          <c:showPercent val="0"/>
          <c:showBubbleSize val="0"/>
        </c:dLbls>
        <c:gapWidth val="75"/>
        <c:overlap val="-25"/>
        <c:axId val="305315464"/>
        <c:axId val="305312720"/>
      </c:barChart>
      <c:catAx>
        <c:axId val="305315464"/>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800" b="1" i="0" u="none" strike="noStrike" kern="1200" cap="all" baseline="0">
                <a:solidFill>
                  <a:sysClr val="windowText" lastClr="000000"/>
                </a:solidFill>
                <a:latin typeface="+mn-lt"/>
                <a:ea typeface="+mn-ea"/>
                <a:cs typeface="+mn-cs"/>
              </a:defRPr>
            </a:pPr>
            <a:endParaRPr lang="en-US"/>
          </a:p>
        </c:txPr>
        <c:crossAx val="305312720"/>
        <c:crosses val="autoZero"/>
        <c:auto val="1"/>
        <c:lblAlgn val="ctr"/>
        <c:lblOffset val="100"/>
        <c:noMultiLvlLbl val="0"/>
      </c:catAx>
      <c:valAx>
        <c:axId val="3053127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r>
                  <a:rPr lang="en-US" sz="800">
                    <a:solidFill>
                      <a:sysClr val="windowText" lastClr="000000"/>
                    </a:solidFill>
                  </a:rPr>
                  <a:t>Cert%</a:t>
                </a:r>
                <a:r>
                  <a:rPr lang="en-US" sz="800" baseline="0">
                    <a:solidFill>
                      <a:sysClr val="windowText" lastClr="000000"/>
                    </a:solidFill>
                  </a:rPr>
                  <a:t> Score</a:t>
                </a:r>
                <a:endParaRPr lang="en-US" sz="800">
                  <a:solidFill>
                    <a:sysClr val="windowText" lastClr="000000"/>
                  </a:solidFill>
                </a:endParaRPr>
              </a:p>
            </c:rich>
          </c:tx>
          <c:layout>
            <c:manualLayout>
              <c:xMode val="edge"/>
              <c:yMode val="edge"/>
              <c:x val="1.6816816816816817E-2"/>
              <c:y val="0.48006280464941881"/>
            </c:manualLayout>
          </c:layout>
          <c:overlay val="0"/>
          <c:spPr>
            <a:solidFill>
              <a:schemeClr val="bg1">
                <a:lumMod val="95000"/>
              </a:schemeClr>
            </a:solidFill>
            <a:ln>
              <a:solidFill>
                <a:schemeClr val="bg1">
                  <a:lumMod val="50000"/>
                </a:schemeClr>
              </a:solidFill>
            </a:ln>
            <a:effectLst/>
          </c:spPr>
          <c:txPr>
            <a:bodyPr rot="-54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dk1">
                    <a:lumMod val="75000"/>
                    <a:lumOff val="25000"/>
                  </a:schemeClr>
                </a:solidFill>
                <a:latin typeface="+mn-lt"/>
                <a:ea typeface="+mn-ea"/>
                <a:cs typeface="+mn-cs"/>
              </a:defRPr>
            </a:pPr>
            <a:endParaRPr lang="en-US"/>
          </a:p>
        </c:txPr>
        <c:crossAx val="305315464"/>
        <c:crosses val="autoZero"/>
        <c:crossBetween val="between"/>
      </c:valAx>
      <c:spPr>
        <a:noFill/>
        <a:ln>
          <a:solidFill>
            <a:schemeClr val="bg1">
              <a:lumMod val="50000"/>
            </a:schemeClr>
          </a:solidFill>
        </a:ln>
        <a:effectLst/>
      </c:spPr>
    </c:plotArea>
    <c:legend>
      <c:legendPos val="r"/>
      <c:layout/>
      <c:overlay val="0"/>
      <c:spPr>
        <a:solidFill>
          <a:schemeClr val="bg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Level).xlsx]7.SS comp 22!PivotTable6</c:name>
    <c:fmtId val="18"/>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r>
              <a:rPr lang="en-US">
                <a:solidFill>
                  <a:sysClr val="windowText" lastClr="000000"/>
                </a:solidFill>
              </a:rPr>
              <a:t>SS component wise share 2022</a:t>
            </a:r>
          </a:p>
        </c:rich>
      </c:tx>
      <c:layout>
        <c:manualLayout>
          <c:xMode val="edge"/>
          <c:yMode val="edge"/>
          <c:x val="9.0090452207041968E-2"/>
          <c:y val="1.9150574027147069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w="9525" cap="flat" cmpd="sng" algn="ctr">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5FFF9"/>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5FFF9"/>
          </a:solidFill>
          <a:ln w="9525" cap="flat" cmpd="sng" algn="ctr">
            <a:solidFill>
              <a:sysClr val="windowText" lastClr="000000"/>
            </a:solidFill>
            <a:round/>
          </a:ln>
          <a:effectLst/>
        </c:spPr>
      </c:pivotFmt>
      <c:pivotFmt>
        <c:idx val="4"/>
      </c:pivotFmt>
      <c:pivotFmt>
        <c:idx val="5"/>
      </c:pivotFmt>
      <c:pivotFmt>
        <c:idx val="6"/>
      </c:pivotFmt>
      <c:pivotFmt>
        <c:idx val="7"/>
      </c:pivotFmt>
      <c:pivotFmt>
        <c:idx val="8"/>
      </c:pivotFmt>
      <c:pivotFmt>
        <c:idx val="9"/>
      </c:pivotFmt>
      <c:pivotFmt>
        <c:idx val="10"/>
        <c:spPr>
          <a:solidFill>
            <a:srgbClr val="E5FFF9"/>
          </a:solidFill>
          <a:ln w="9525" cap="flat" cmpd="sng" algn="ctr">
            <a:solidFill>
              <a:sysClr val="windowText" lastClr="000000"/>
            </a:solidFill>
            <a:round/>
          </a:ln>
          <a:effectLst/>
        </c:spPr>
      </c:pivotFmt>
      <c:pivotFmt>
        <c:idx val="11"/>
        <c:spPr>
          <a:solidFill>
            <a:srgbClr val="E5FFF9"/>
          </a:solidFill>
          <a:ln w="9525" cap="flat" cmpd="sng" algn="ctr">
            <a:solidFill>
              <a:sysClr val="windowText" lastClr="000000"/>
            </a:solidFill>
            <a:round/>
          </a:ln>
          <a:effectLst/>
        </c:spPr>
      </c:pivotFmt>
      <c:pivotFmt>
        <c:idx val="12"/>
        <c:spPr>
          <a:solidFill>
            <a:srgbClr val="E5FFF9"/>
          </a:solidFill>
          <a:ln w="9525" cap="flat" cmpd="sng" algn="ctr">
            <a:solidFill>
              <a:sysClr val="windowText" lastClr="000000"/>
            </a:solidFill>
            <a:round/>
          </a:ln>
          <a:effectLst/>
        </c:spPr>
      </c:pivotFmt>
      <c:pivotFmt>
        <c:idx val="13"/>
        <c:spPr>
          <a:solidFill>
            <a:srgbClr val="E5FFF9"/>
          </a:solidFill>
          <a:ln w="9525" cap="flat" cmpd="sng" algn="ctr">
            <a:solidFill>
              <a:sysClr val="windowText" lastClr="000000"/>
            </a:solidFill>
            <a:round/>
          </a:ln>
          <a:effectLst/>
        </c:spPr>
      </c:pivotFmt>
      <c:pivotFmt>
        <c:idx val="14"/>
        <c:spPr>
          <a:solidFill>
            <a:srgbClr val="E5FFF9"/>
          </a:solidFill>
          <a:ln w="9525" cap="flat" cmpd="sng" algn="ctr">
            <a:solidFill>
              <a:sysClr val="windowText" lastClr="000000"/>
            </a:solidFill>
            <a:round/>
          </a:ln>
          <a:effectLst/>
        </c:spPr>
      </c:pivotFmt>
      <c:pivotFmt>
        <c:idx val="15"/>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40000"/>
              <a:lumOff val="60000"/>
            </a:schemeClr>
          </a:solidFill>
          <a:ln w="9525" cap="flat" cmpd="sng" algn="ctr">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E5FFF9"/>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5FFF9"/>
          </a:solidFill>
          <a:ln w="9525" cap="flat" cmpd="sng" algn="ctr">
            <a:solidFill>
              <a:sysClr val="windowText" lastClr="000000"/>
            </a:solidFill>
            <a:round/>
          </a:ln>
          <a:effectLst/>
        </c:spPr>
      </c:pivotFmt>
      <c:pivotFmt>
        <c:idx val="19"/>
        <c:spPr>
          <a:solidFill>
            <a:srgbClr val="E5FFF9"/>
          </a:solidFill>
          <a:ln w="9525" cap="flat" cmpd="sng" algn="ctr">
            <a:solidFill>
              <a:sysClr val="windowText" lastClr="000000"/>
            </a:solidFill>
            <a:round/>
          </a:ln>
          <a:effectLst/>
        </c:spPr>
      </c:pivotFmt>
      <c:pivotFmt>
        <c:idx val="20"/>
        <c:spPr>
          <a:solidFill>
            <a:srgbClr val="E5FFF9"/>
          </a:solidFill>
          <a:ln w="9525" cap="flat" cmpd="sng" algn="ctr">
            <a:solidFill>
              <a:sysClr val="windowText" lastClr="000000"/>
            </a:solidFill>
            <a:round/>
          </a:ln>
          <a:effectLst/>
        </c:spPr>
      </c:pivotFmt>
      <c:pivotFmt>
        <c:idx val="21"/>
        <c:spPr>
          <a:solidFill>
            <a:srgbClr val="E5FFF9"/>
          </a:solidFill>
          <a:ln w="9525" cap="flat" cmpd="sng" algn="ctr">
            <a:solidFill>
              <a:sysClr val="windowText" lastClr="000000"/>
            </a:solidFill>
            <a:round/>
          </a:ln>
          <a:effectLst/>
        </c:spPr>
      </c:pivotFmt>
      <c:pivotFmt>
        <c:idx val="22"/>
        <c:spPr>
          <a:solidFill>
            <a:srgbClr val="E5FFF9"/>
          </a:solidFill>
          <a:ln w="9525" cap="flat" cmpd="sng" algn="ctr">
            <a:solidFill>
              <a:sysClr val="windowText" lastClr="000000"/>
            </a:solidFill>
            <a:round/>
          </a:ln>
          <a:effectLst/>
        </c:spPr>
      </c:pivotFmt>
      <c:pivotFmt>
        <c:idx val="23"/>
        <c:spPr>
          <a:solidFill>
            <a:srgbClr val="E5FFF9"/>
          </a:solidFill>
          <a:ln w="9525" cap="flat" cmpd="sng" algn="ctr">
            <a:solidFill>
              <a:sysClr val="windowText" lastClr="000000"/>
            </a:solidFill>
            <a:round/>
          </a:ln>
          <a:effectLst/>
        </c:spPr>
      </c:pivotFmt>
      <c:pivotFmt>
        <c:idx val="24"/>
        <c:spPr>
          <a:solidFill>
            <a:schemeClr val="accent4">
              <a:lumMod val="60000"/>
              <a:lumOff val="40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4">
              <a:lumMod val="40000"/>
              <a:lumOff val="60000"/>
            </a:schemeClr>
          </a:solidFill>
          <a:ln w="9525" cap="flat" cmpd="sng" algn="ctr">
            <a:solidFill>
              <a:schemeClr val="tx1">
                <a:lumMod val="95000"/>
                <a:lumOff val="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solidFill>
            <a:srgbClr val="E5FFF9"/>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rgbClr val="E5FFF9"/>
          </a:solidFill>
          <a:ln w="9525" cap="flat" cmpd="sng" algn="ctr">
            <a:solidFill>
              <a:sysClr val="windowText" lastClr="000000"/>
            </a:solidFill>
            <a:round/>
          </a:ln>
          <a:effectLst/>
        </c:spPr>
      </c:pivotFmt>
      <c:pivotFmt>
        <c:idx val="28"/>
        <c:spPr>
          <a:solidFill>
            <a:srgbClr val="E5FFF9"/>
          </a:solidFill>
          <a:ln w="9525" cap="flat" cmpd="sng" algn="ctr">
            <a:solidFill>
              <a:sysClr val="windowText" lastClr="000000"/>
            </a:solidFill>
            <a:round/>
          </a:ln>
          <a:effectLst/>
        </c:spPr>
      </c:pivotFmt>
      <c:pivotFmt>
        <c:idx val="29"/>
        <c:spPr>
          <a:solidFill>
            <a:srgbClr val="E5FFF9"/>
          </a:solidFill>
          <a:ln w="9525" cap="flat" cmpd="sng" algn="ctr">
            <a:solidFill>
              <a:sysClr val="windowText" lastClr="000000"/>
            </a:solidFill>
            <a:round/>
          </a:ln>
          <a:effectLst/>
        </c:spPr>
      </c:pivotFmt>
      <c:pivotFmt>
        <c:idx val="30"/>
        <c:spPr>
          <a:solidFill>
            <a:srgbClr val="E5FFF9"/>
          </a:solidFill>
          <a:ln w="9525" cap="flat" cmpd="sng" algn="ctr">
            <a:solidFill>
              <a:sysClr val="windowText" lastClr="000000"/>
            </a:solidFill>
            <a:round/>
          </a:ln>
          <a:effectLst/>
        </c:spPr>
      </c:pivotFmt>
      <c:pivotFmt>
        <c:idx val="31"/>
        <c:spPr>
          <a:solidFill>
            <a:srgbClr val="E5FFF9"/>
          </a:solidFill>
          <a:ln w="9525" cap="flat" cmpd="sng" algn="ctr">
            <a:solidFill>
              <a:sysClr val="windowText" lastClr="000000"/>
            </a:solidFill>
            <a:round/>
          </a:ln>
          <a:effectLst/>
        </c:spPr>
      </c:pivotFmt>
      <c:pivotFmt>
        <c:idx val="32"/>
        <c:spPr>
          <a:solidFill>
            <a:srgbClr val="E5FFF9"/>
          </a:solidFill>
          <a:ln w="9525" cap="flat" cmpd="sng" algn="ctr">
            <a:solidFill>
              <a:sysClr val="windowText" lastClr="000000"/>
            </a:solidFill>
            <a:round/>
          </a:ln>
          <a:effectLst/>
        </c:spPr>
      </c:pivotFmt>
    </c:pivotFmts>
    <c:plotArea>
      <c:layout/>
      <c:barChart>
        <c:barDir val="col"/>
        <c:grouping val="stacked"/>
        <c:varyColors val="0"/>
        <c:ser>
          <c:idx val="0"/>
          <c:order val="0"/>
          <c:tx>
            <c:strRef>
              <c:f>'7.SS comp 22'!$B$3</c:f>
              <c:strCache>
                <c:ptCount val="1"/>
                <c:pt idx="0">
                  <c:v> SLP % 22</c:v>
                </c:pt>
              </c:strCache>
            </c:strRef>
          </c:tx>
          <c:spPr>
            <a:solidFill>
              <a:schemeClr val="accent4">
                <a:lumMod val="60000"/>
                <a:lumOff val="40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'7.SS comp 22'!$A$4:$A$9</c:f>
              <c:strCache>
                <c:ptCount val="6"/>
                <c:pt idx="0">
                  <c:v>Amravati</c:v>
                </c:pt>
                <c:pt idx="1">
                  <c:v>Aurangabad</c:v>
                </c:pt>
                <c:pt idx="2">
                  <c:v>Konkan</c:v>
                </c:pt>
                <c:pt idx="3">
                  <c:v>Nagpur</c:v>
                </c:pt>
                <c:pt idx="4">
                  <c:v>Nashik</c:v>
                </c:pt>
                <c:pt idx="5">
                  <c:v>Pune</c:v>
                </c:pt>
              </c:strCache>
            </c:strRef>
          </c:cat>
          <c:val>
            <c:numRef>
              <c:f>'7.SS comp 22'!$B$4:$B$9</c:f>
              <c:numCache>
                <c:formatCode>0.00%</c:formatCode>
                <c:ptCount val="6"/>
                <c:pt idx="0">
                  <c:v>0.48477050088115264</c:v>
                </c:pt>
                <c:pt idx="1">
                  <c:v>0.46290962099371236</c:v>
                </c:pt>
                <c:pt idx="2">
                  <c:v>0.48516178206136895</c:v>
                </c:pt>
                <c:pt idx="3">
                  <c:v>0.47716371150066084</c:v>
                </c:pt>
                <c:pt idx="4">
                  <c:v>0.47675591655110405</c:v>
                </c:pt>
                <c:pt idx="5">
                  <c:v>0.47766503717701192</c:v>
                </c:pt>
              </c:numCache>
            </c:numRef>
          </c:val>
        </c:ser>
        <c:ser>
          <c:idx val="1"/>
          <c:order val="1"/>
          <c:tx>
            <c:strRef>
              <c:f>'7.SS comp 22'!$C$3</c:f>
              <c:strCache>
                <c:ptCount val="1"/>
                <c:pt idx="0">
                  <c:v> CV %  22</c:v>
                </c:pt>
              </c:strCache>
            </c:strRef>
          </c:tx>
          <c:spPr>
            <a:solidFill>
              <a:schemeClr val="accent4">
                <a:lumMod val="40000"/>
                <a:lumOff val="60000"/>
              </a:schemeClr>
            </a:solidFill>
            <a:ln w="9525" cap="flat" cmpd="sng" algn="ctr">
              <a:solidFill>
                <a:schemeClr val="tx1">
                  <a:lumMod val="95000"/>
                  <a:lumOff val="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'7.SS comp 22'!$A$4:$A$9</c:f>
              <c:strCache>
                <c:ptCount val="6"/>
                <c:pt idx="0">
                  <c:v>Amravati</c:v>
                </c:pt>
                <c:pt idx="1">
                  <c:v>Aurangabad</c:v>
                </c:pt>
                <c:pt idx="2">
                  <c:v>Konkan</c:v>
                </c:pt>
                <c:pt idx="3">
                  <c:v>Nagpur</c:v>
                </c:pt>
                <c:pt idx="4">
                  <c:v>Nashik</c:v>
                </c:pt>
                <c:pt idx="5">
                  <c:v>Pune</c:v>
                </c:pt>
              </c:strCache>
            </c:strRef>
          </c:cat>
          <c:val>
            <c:numRef>
              <c:f>'7.SS comp 22'!$C$4:$C$9</c:f>
              <c:numCache>
                <c:formatCode>0.00%</c:formatCode>
                <c:ptCount val="6"/>
                <c:pt idx="0">
                  <c:v>0.36893699741696984</c:v>
                </c:pt>
                <c:pt idx="1">
                  <c:v>0.36830196699038703</c:v>
                </c:pt>
                <c:pt idx="2">
                  <c:v>0.37081100019669549</c:v>
                </c:pt>
                <c:pt idx="3">
                  <c:v>0.35493858219118352</c:v>
                </c:pt>
                <c:pt idx="4">
                  <c:v>0.35806220569634717</c:v>
                </c:pt>
                <c:pt idx="5">
                  <c:v>0.35366498240425043</c:v>
                </c:pt>
              </c:numCache>
            </c:numRef>
          </c:val>
        </c:ser>
        <c:ser>
          <c:idx val="2"/>
          <c:order val="2"/>
          <c:tx>
            <c:strRef>
              <c:f>'7.SS comp 22'!$D$3</c:f>
              <c:strCache>
                <c:ptCount val="1"/>
                <c:pt idx="0">
                  <c:v>Cert % 22</c:v>
                </c:pt>
              </c:strCache>
            </c:strRef>
          </c:tx>
          <c:spPr>
            <a:solidFill>
              <a:srgbClr val="E5FFF9"/>
            </a:solidFill>
            <a:ln w="9525" cap="flat" cmpd="sng" algn="ctr">
              <a:solidFill>
                <a:sysClr val="windowText" lastClr="000000"/>
              </a:solidFill>
              <a:round/>
            </a:ln>
            <a:effectLst/>
          </c:spPr>
          <c:invertIfNegative val="0"/>
          <c:dPt>
            <c:idx val="0"/>
            <c:invertIfNegative val="0"/>
            <c:bubble3D val="0"/>
            <c:spPr>
              <a:solidFill>
                <a:srgbClr val="E5FFF9"/>
              </a:solidFill>
              <a:ln w="9525" cap="flat" cmpd="sng" algn="ctr">
                <a:solidFill>
                  <a:sysClr val="windowText" lastClr="000000"/>
                </a:solidFill>
                <a:round/>
              </a:ln>
              <a:effectLst/>
            </c:spPr>
          </c:dPt>
          <c:dPt>
            <c:idx val="1"/>
            <c:invertIfNegative val="0"/>
            <c:bubble3D val="0"/>
            <c:spPr>
              <a:solidFill>
                <a:srgbClr val="E5FFF9"/>
              </a:solidFill>
              <a:ln w="9525" cap="flat" cmpd="sng" algn="ctr">
                <a:solidFill>
                  <a:sysClr val="windowText" lastClr="000000"/>
                </a:solidFill>
                <a:round/>
              </a:ln>
              <a:effectLst/>
            </c:spPr>
          </c:dPt>
          <c:dPt>
            <c:idx val="2"/>
            <c:invertIfNegative val="0"/>
            <c:bubble3D val="0"/>
            <c:spPr>
              <a:solidFill>
                <a:srgbClr val="E5FFF9"/>
              </a:solidFill>
              <a:ln w="9525" cap="flat" cmpd="sng" algn="ctr">
                <a:solidFill>
                  <a:sysClr val="windowText" lastClr="000000"/>
                </a:solidFill>
                <a:round/>
              </a:ln>
              <a:effectLst/>
            </c:spPr>
          </c:dPt>
          <c:dPt>
            <c:idx val="3"/>
            <c:invertIfNegative val="0"/>
            <c:bubble3D val="0"/>
            <c:spPr>
              <a:solidFill>
                <a:srgbClr val="E5FFF9"/>
              </a:solidFill>
              <a:ln w="9525" cap="flat" cmpd="sng" algn="ctr">
                <a:solidFill>
                  <a:sysClr val="windowText" lastClr="000000"/>
                </a:solidFill>
                <a:round/>
              </a:ln>
              <a:effectLst/>
            </c:spPr>
          </c:dPt>
          <c:dPt>
            <c:idx val="4"/>
            <c:invertIfNegative val="0"/>
            <c:bubble3D val="0"/>
            <c:spPr>
              <a:solidFill>
                <a:srgbClr val="E5FFF9"/>
              </a:solidFill>
              <a:ln w="9525" cap="flat" cmpd="sng" algn="ctr">
                <a:solidFill>
                  <a:sysClr val="windowText" lastClr="000000"/>
                </a:solidFill>
                <a:round/>
              </a:ln>
              <a:effectLst/>
            </c:spPr>
          </c:dPt>
          <c:dPt>
            <c:idx val="5"/>
            <c:invertIfNegative val="0"/>
            <c:bubble3D val="0"/>
            <c:spPr>
              <a:solidFill>
                <a:srgbClr val="E5FFF9"/>
              </a:solidFill>
              <a:ln w="9525" cap="flat" cmpd="sng" algn="ctr">
                <a:solidFill>
                  <a:sysClr val="windowText" lastClr="000000"/>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'7.SS comp 22'!$A$4:$A$9</c:f>
              <c:strCache>
                <c:ptCount val="6"/>
                <c:pt idx="0">
                  <c:v>Amravati</c:v>
                </c:pt>
                <c:pt idx="1">
                  <c:v>Aurangabad</c:v>
                </c:pt>
                <c:pt idx="2">
                  <c:v>Konkan</c:v>
                </c:pt>
                <c:pt idx="3">
                  <c:v>Nagpur</c:v>
                </c:pt>
                <c:pt idx="4">
                  <c:v>Nashik</c:v>
                </c:pt>
                <c:pt idx="5">
                  <c:v>Pune</c:v>
                </c:pt>
              </c:strCache>
            </c:strRef>
          </c:cat>
          <c:val>
            <c:numRef>
              <c:f>'7.SS comp 22'!$D$4:$D$9</c:f>
              <c:numCache>
                <c:formatCode>0.00%</c:formatCode>
                <c:ptCount val="6"/>
                <c:pt idx="0">
                  <c:v>0.14628908770489954</c:v>
                </c:pt>
                <c:pt idx="1">
                  <c:v>0.16878706265383256</c:v>
                </c:pt>
                <c:pt idx="2">
                  <c:v>0.14402721774193547</c:v>
                </c:pt>
                <c:pt idx="3">
                  <c:v>0.16789435197670752</c:v>
                </c:pt>
                <c:pt idx="4">
                  <c:v>0.16518187775254872</c:v>
                </c:pt>
                <c:pt idx="5">
                  <c:v>0.16866998041873776</c:v>
                </c:pt>
              </c:numCache>
            </c:numRef>
          </c:val>
        </c:ser>
        <c:dLbls>
          <c:dLblPos val="ctr"/>
          <c:showLegendKey val="0"/>
          <c:showVal val="1"/>
          <c:showCatName val="0"/>
          <c:showSerName val="0"/>
          <c:showPercent val="0"/>
          <c:showBubbleSize val="0"/>
        </c:dLbls>
        <c:gapWidth val="55"/>
        <c:overlap val="100"/>
        <c:axId val="305310368"/>
        <c:axId val="305311152"/>
      </c:barChart>
      <c:catAx>
        <c:axId val="305310368"/>
        <c:scaling>
          <c:orientation val="minMax"/>
        </c:scaling>
        <c:delete val="0"/>
        <c:axPos val="b"/>
        <c:numFmt formatCode="General" sourceLinked="1"/>
        <c:majorTickMark val="none"/>
        <c:minorTickMark val="none"/>
        <c:tickLblPos val="nextTo"/>
        <c:spPr>
          <a:noFill/>
          <a:ln w="19050"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305311152"/>
        <c:crosses val="autoZero"/>
        <c:auto val="1"/>
        <c:lblAlgn val="ctr"/>
        <c:lblOffset val="100"/>
        <c:noMultiLvlLbl val="0"/>
      </c:catAx>
      <c:valAx>
        <c:axId val="30531115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5310368"/>
        <c:crosses val="autoZero"/>
        <c:crossBetween val="between"/>
      </c:valAx>
      <c:spPr>
        <a:noFill/>
        <a:ln>
          <a:solidFill>
            <a:schemeClr val="bg1">
              <a:lumMod val="50000"/>
            </a:schemeClr>
          </a:solidFill>
        </a:ln>
        <a:effectLst/>
      </c:spPr>
    </c:plotArea>
    <c:legend>
      <c:legendPos val="r"/>
      <c:layout/>
      <c:overlay val="0"/>
      <c:spPr>
        <a:solidFill>
          <a:schemeClr val="bg1">
            <a:lumMod val="85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[Swaccha Sarvekshan (Division Level).xlsx]8.TS %!PivotTable3</c:name>
    <c:fmtId val="38"/>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a:solidFill>
                  <a:sysClr val="windowText" lastClr="000000"/>
                </a:solidFill>
              </a:rPr>
              <a:t>Division wise Y-o-Y Total Score comparison</a:t>
            </a:r>
          </a:p>
        </c:rich>
      </c:tx>
      <c:layout>
        <c:manualLayout>
          <c:xMode val="edge"/>
          <c:yMode val="edge"/>
          <c:x val="0.10467424652589785"/>
          <c:y val="2.1196577392542812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'8.TS %'!$B$3</c:f>
              <c:strCache>
                <c:ptCount val="1"/>
                <c:pt idx="0">
                  <c:v>TS% 20</c:v>
                </c:pt>
              </c:strCache>
            </c:strRef>
          </c:tx>
          <c:spPr>
            <a:solidFill>
              <a:schemeClr val="accent6">
                <a:tint val="65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'8.TS %'!$A$4:$A$9</c:f>
              <c:strCache>
                <c:ptCount val="6"/>
                <c:pt idx="0">
                  <c:v>Amravati</c:v>
                </c:pt>
                <c:pt idx="1">
                  <c:v>Aurangabad</c:v>
                </c:pt>
                <c:pt idx="2">
                  <c:v>Konkan</c:v>
                </c:pt>
                <c:pt idx="3">
                  <c:v>Nagpur</c:v>
                </c:pt>
                <c:pt idx="4">
                  <c:v>Nashik</c:v>
                </c:pt>
                <c:pt idx="5">
                  <c:v>Pune</c:v>
                </c:pt>
              </c:strCache>
            </c:strRef>
          </c:cat>
          <c:val>
            <c:numRef>
              <c:f>'8.TS %'!$B$4:$B$9</c:f>
              <c:numCache>
                <c:formatCode>0.00%</c:formatCode>
                <c:ptCount val="6"/>
                <c:pt idx="0">
                  <c:v>0.50109999999999999</c:v>
                </c:pt>
                <c:pt idx="1">
                  <c:v>0.49520000000000003</c:v>
                </c:pt>
                <c:pt idx="2">
                  <c:v>0.59209999999999996</c:v>
                </c:pt>
                <c:pt idx="3">
                  <c:v>0.54079999999999995</c:v>
                </c:pt>
                <c:pt idx="4">
                  <c:v>0.56630000000000003</c:v>
                </c:pt>
                <c:pt idx="5">
                  <c:v>0.64590000000000003</c:v>
                </c:pt>
              </c:numCache>
            </c:numRef>
          </c:val>
        </c:ser>
        <c:ser>
          <c:idx val="1"/>
          <c:order val="1"/>
          <c:tx>
            <c:strRef>
              <c:f>'8.TS %'!$C$3</c:f>
              <c:strCache>
                <c:ptCount val="1"/>
                <c:pt idx="0">
                  <c:v>TS% 21</c:v>
                </c:pt>
              </c:strCache>
            </c:strRef>
          </c:tx>
          <c:spPr>
            <a:solidFill>
              <a:schemeClr val="accent6">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'8.TS %'!$A$4:$A$9</c:f>
              <c:strCache>
                <c:ptCount val="6"/>
                <c:pt idx="0">
                  <c:v>Amravati</c:v>
                </c:pt>
                <c:pt idx="1">
                  <c:v>Aurangabad</c:v>
                </c:pt>
                <c:pt idx="2">
                  <c:v>Konkan</c:v>
                </c:pt>
                <c:pt idx="3">
                  <c:v>Nagpur</c:v>
                </c:pt>
                <c:pt idx="4">
                  <c:v>Nashik</c:v>
                </c:pt>
                <c:pt idx="5">
                  <c:v>Pune</c:v>
                </c:pt>
              </c:strCache>
            </c:strRef>
          </c:cat>
          <c:val>
            <c:numRef>
              <c:f>'8.TS %'!$C$4:$C$9</c:f>
              <c:numCache>
                <c:formatCode>0.00%</c:formatCode>
                <c:ptCount val="6"/>
                <c:pt idx="0">
                  <c:v>0.48820000000000002</c:v>
                </c:pt>
                <c:pt idx="1">
                  <c:v>0.49409999999999998</c:v>
                </c:pt>
                <c:pt idx="2">
                  <c:v>0.5423</c:v>
                </c:pt>
                <c:pt idx="3">
                  <c:v>0.49689999999999995</c:v>
                </c:pt>
                <c:pt idx="4">
                  <c:v>0.54679999999999995</c:v>
                </c:pt>
                <c:pt idx="5">
                  <c:v>0.60860000000000003</c:v>
                </c:pt>
              </c:numCache>
            </c:numRef>
          </c:val>
        </c:ser>
        <c:ser>
          <c:idx val="2"/>
          <c:order val="2"/>
          <c:tx>
            <c:strRef>
              <c:f>'8.TS %'!$D$3</c:f>
              <c:strCache>
                <c:ptCount val="1"/>
                <c:pt idx="0">
                  <c:v>TS% 22</c:v>
                </c:pt>
              </c:strCache>
            </c:strRef>
          </c:tx>
          <c:spPr>
            <a:solidFill>
              <a:schemeClr val="accent6">
                <a:shade val="65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'8.TS %'!$A$4:$A$9</c:f>
              <c:strCache>
                <c:ptCount val="6"/>
                <c:pt idx="0">
                  <c:v>Amravati</c:v>
                </c:pt>
                <c:pt idx="1">
                  <c:v>Aurangabad</c:v>
                </c:pt>
                <c:pt idx="2">
                  <c:v>Konkan</c:v>
                </c:pt>
                <c:pt idx="3">
                  <c:v>Nagpur</c:v>
                </c:pt>
                <c:pt idx="4">
                  <c:v>Nashik</c:v>
                </c:pt>
                <c:pt idx="5">
                  <c:v>Pune</c:v>
                </c:pt>
              </c:strCache>
            </c:strRef>
          </c:cat>
          <c:val>
            <c:numRef>
              <c:f>'8.TS %'!$D$4:$D$9</c:f>
              <c:numCache>
                <c:formatCode>0.00%</c:formatCode>
                <c:ptCount val="6"/>
                <c:pt idx="0">
                  <c:v>0.48820000000000002</c:v>
                </c:pt>
                <c:pt idx="1">
                  <c:v>0.49409999999999998</c:v>
                </c:pt>
                <c:pt idx="2">
                  <c:v>0.5423</c:v>
                </c:pt>
                <c:pt idx="3">
                  <c:v>0.49689999999999995</c:v>
                </c:pt>
                <c:pt idx="4">
                  <c:v>0.54679999999999995</c:v>
                </c:pt>
                <c:pt idx="5">
                  <c:v>0.60860000000000003</c:v>
                </c:pt>
              </c:numCache>
            </c:numRef>
          </c:val>
        </c:ser>
        <c:dLbls>
          <c:dLblPos val="outEnd"/>
          <c:showLegendKey val="0"/>
          <c:showVal val="1"/>
          <c:showCatName val="0"/>
          <c:showSerName val="0"/>
          <c:showPercent val="0"/>
          <c:showBubbleSize val="0"/>
        </c:dLbls>
        <c:gapWidth val="150"/>
        <c:axId val="305311544"/>
        <c:axId val="305315856"/>
      </c:barChart>
      <c:catAx>
        <c:axId val="3053115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305315856"/>
        <c:crosses val="autoZero"/>
        <c:auto val="1"/>
        <c:lblAlgn val="ctr"/>
        <c:lblOffset val="100"/>
        <c:noMultiLvlLbl val="0"/>
      </c:catAx>
      <c:valAx>
        <c:axId val="3053158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5311544"/>
        <c:crosses val="autoZero"/>
        <c:crossBetween val="between"/>
      </c:valAx>
      <c:spPr>
        <a:noFill/>
        <a:ln>
          <a:solidFill>
            <a:schemeClr val="bg1">
              <a:lumMod val="50000"/>
            </a:schemeClr>
          </a:solidFill>
        </a:ln>
        <a:effectLst/>
      </c:spPr>
    </c:plotArea>
    <c:legend>
      <c:legendPos val="r"/>
      <c:layout/>
      <c:overlay val="0"/>
      <c:spPr>
        <a:solidFill>
          <a:schemeClr val="lt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[Swaccha Sarvekshan (Division Level).xlsx]6.SLP+Cert %!PivotTable5</c:name>
    <c:fmtId val="21"/>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a:solidFill>
                  <a:sysClr val="windowText" lastClr="000000"/>
                </a:solidFill>
              </a:rPr>
              <a:t>Division wise Y-o-Y SLP+Cert Score Comparison</a:t>
            </a:r>
          </a:p>
        </c:rich>
      </c:tx>
      <c:layout>
        <c:manualLayout>
          <c:xMode val="edge"/>
          <c:yMode val="edge"/>
          <c:x val="6.8316488163573733E-2"/>
          <c:y val="1.7816094695208704E-2"/>
        </c:manualLayout>
      </c:layout>
      <c:overlay val="0"/>
      <c:spPr>
        <a:noFill/>
        <a:ln>
          <a:solidFill>
            <a:schemeClr val="tx1">
              <a:lumMod val="95000"/>
              <a:lumOff val="5000"/>
            </a:schemeClr>
          </a:solid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4"/>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tint val="65000"/>
              <a:alpha val="85000"/>
            </a:schemeClr>
          </a:solidFill>
          <a:ln w="9525" cap="flat" cmpd="sng" algn="ctr">
            <a:solidFill>
              <a:schemeClr val="tx1">
                <a:lumMod val="95000"/>
                <a:lumOff val="5000"/>
                <a:alpha val="50000"/>
              </a:schemeClr>
            </a:solidFill>
            <a:round/>
          </a:ln>
          <a:effectLst/>
        </c:spPr>
      </c:pivotFmt>
      <c:pivotFmt>
        <c:idx val="8"/>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4">
              <a:alpha val="85000"/>
            </a:schemeClr>
          </a:solidFill>
          <a:ln w="9525" cap="flat" cmpd="sng" algn="ctr">
            <a:solidFill>
              <a:schemeClr val="tx1">
                <a:lumMod val="95000"/>
                <a:lumOff val="5000"/>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4">
              <a:tint val="65000"/>
              <a:alpha val="85000"/>
            </a:schemeClr>
          </a:solidFill>
          <a:ln w="9525" cap="flat" cmpd="sng" algn="ctr">
            <a:solidFill>
              <a:schemeClr val="tx1">
                <a:lumMod val="95000"/>
                <a:lumOff val="5000"/>
                <a:alpha val="50000"/>
              </a:schemeClr>
            </a:solidFill>
            <a:round/>
          </a:ln>
          <a:effectLst/>
        </c:spPr>
      </c:pivotFmt>
    </c:pivotFmts>
    <c:plotArea>
      <c:layout/>
      <c:barChart>
        <c:barDir val="col"/>
        <c:grouping val="clustered"/>
        <c:varyColors val="0"/>
        <c:ser>
          <c:idx val="0"/>
          <c:order val="0"/>
          <c:tx>
            <c:strRef>
              <c:f>'6.SLP+Cert %'!$B$3</c:f>
              <c:strCache>
                <c:ptCount val="1"/>
                <c:pt idx="0">
                  <c:v> SLP+Cert %  20</c:v>
                </c:pt>
              </c:strCache>
            </c:strRef>
          </c:tx>
          <c:spPr>
            <a:solidFill>
              <a:schemeClr val="accent4">
                <a:shade val="65000"/>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'6.SLP+Cert %'!$A$4:$A$9</c:f>
              <c:strCache>
                <c:ptCount val="6"/>
                <c:pt idx="0">
                  <c:v>Amravati</c:v>
                </c:pt>
                <c:pt idx="1">
                  <c:v>Aurangabad</c:v>
                </c:pt>
                <c:pt idx="2">
                  <c:v>Konkan</c:v>
                </c:pt>
                <c:pt idx="3">
                  <c:v>Nagpur</c:v>
                </c:pt>
                <c:pt idx="4">
                  <c:v>Nashik</c:v>
                </c:pt>
                <c:pt idx="5">
                  <c:v>Pune</c:v>
                </c:pt>
              </c:strCache>
            </c:strRef>
          </c:cat>
          <c:val>
            <c:numRef>
              <c:f>'6.SLP+Cert %'!$B$4:$B$9</c:f>
              <c:numCache>
                <c:formatCode>0.00%</c:formatCode>
                <c:ptCount val="6"/>
                <c:pt idx="0">
                  <c:v>0.30969999999999998</c:v>
                </c:pt>
                <c:pt idx="1">
                  <c:v>0.29524666666666666</c:v>
                </c:pt>
                <c:pt idx="2">
                  <c:v>0.43428000000000005</c:v>
                </c:pt>
                <c:pt idx="3">
                  <c:v>0.35014666666666666</c:v>
                </c:pt>
                <c:pt idx="4">
                  <c:v>0.38665666666666665</c:v>
                </c:pt>
                <c:pt idx="5">
                  <c:v>0.50483666666666671</c:v>
                </c:pt>
              </c:numCache>
            </c:numRef>
          </c:val>
        </c:ser>
        <c:ser>
          <c:idx val="1"/>
          <c:order val="1"/>
          <c:tx>
            <c:strRef>
              <c:f>'6.SLP+Cert %'!$C$3</c:f>
              <c:strCache>
                <c:ptCount val="1"/>
                <c:pt idx="0">
                  <c:v>SLP+Cert % 21</c:v>
                </c:pt>
              </c:strCache>
            </c:strRef>
          </c:tx>
          <c:spPr>
            <a:solidFill>
              <a:schemeClr val="accent4">
                <a:alpha val="85000"/>
              </a:schemeClr>
            </a:solidFill>
            <a:ln w="9525" cap="flat" cmpd="sng" algn="ctr">
              <a:solidFill>
                <a:schemeClr val="tx1">
                  <a:lumMod val="95000"/>
                  <a:lumOff val="5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'6.SLP+Cert %'!$A$4:$A$9</c:f>
              <c:strCache>
                <c:ptCount val="6"/>
                <c:pt idx="0">
                  <c:v>Amravati</c:v>
                </c:pt>
                <c:pt idx="1">
                  <c:v>Aurangabad</c:v>
                </c:pt>
                <c:pt idx="2">
                  <c:v>Konkan</c:v>
                </c:pt>
                <c:pt idx="3">
                  <c:v>Nagpur</c:v>
                </c:pt>
                <c:pt idx="4">
                  <c:v>Nashik</c:v>
                </c:pt>
                <c:pt idx="5">
                  <c:v>Pune</c:v>
                </c:pt>
              </c:strCache>
            </c:strRef>
          </c:cat>
          <c:val>
            <c:numRef>
              <c:f>'6.SLP+Cert %'!$C$4:$C$9</c:f>
              <c:numCache>
                <c:formatCode>0.00%</c:formatCode>
                <c:ptCount val="6"/>
                <c:pt idx="0">
                  <c:v>0.44010666666666665</c:v>
                </c:pt>
                <c:pt idx="1">
                  <c:v>0.44585208333333332</c:v>
                </c:pt>
                <c:pt idx="2">
                  <c:v>0.48743571428571431</c:v>
                </c:pt>
                <c:pt idx="3">
                  <c:v>0.45787142857142854</c:v>
                </c:pt>
                <c:pt idx="4">
                  <c:v>0.50148333333333339</c:v>
                </c:pt>
                <c:pt idx="5">
                  <c:v>0.56191904761904765</c:v>
                </c:pt>
              </c:numCache>
            </c:numRef>
          </c:val>
        </c:ser>
        <c:ser>
          <c:idx val="2"/>
          <c:order val="2"/>
          <c:tx>
            <c:strRef>
              <c:f>'6.SLP+Cert %'!$D$3</c:f>
              <c:strCache>
                <c:ptCount val="1"/>
                <c:pt idx="0">
                  <c:v>SLP+Cert % 22</c:v>
                </c:pt>
              </c:strCache>
            </c:strRef>
          </c:tx>
          <c:spPr>
            <a:solidFill>
              <a:schemeClr val="accent4">
                <a:tint val="65000"/>
                <a:alpha val="85000"/>
              </a:schemeClr>
            </a:solidFill>
            <a:ln w="9525" cap="flat" cmpd="sng" algn="ctr">
              <a:solidFill>
                <a:schemeClr val="tx1">
                  <a:lumMod val="95000"/>
                  <a:lumOff val="5000"/>
                  <a:alpha val="50000"/>
                </a:schemeClr>
              </a:solidFill>
              <a:round/>
            </a:ln>
            <a:effectLst/>
          </c:spPr>
          <c:invertIfNegative val="0"/>
          <c:dPt>
            <c:idx val="0"/>
            <c:invertIfNegative val="0"/>
            <c:bubble3D val="0"/>
            <c:spPr>
              <a:solidFill>
                <a:schemeClr val="accent4">
                  <a:tint val="65000"/>
                  <a:alpha val="85000"/>
                </a:schemeClr>
              </a:solidFill>
              <a:ln w="9525" cap="flat" cmpd="sng" algn="ctr">
                <a:solidFill>
                  <a:schemeClr val="tx1">
                    <a:lumMod val="95000"/>
                    <a:lumOff val="5000"/>
                    <a:alpha val="50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'6.SLP+Cert %'!$A$4:$A$9</c:f>
              <c:strCache>
                <c:ptCount val="6"/>
                <c:pt idx="0">
                  <c:v>Amravati</c:v>
                </c:pt>
                <c:pt idx="1">
                  <c:v>Aurangabad</c:v>
                </c:pt>
                <c:pt idx="2">
                  <c:v>Konkan</c:v>
                </c:pt>
                <c:pt idx="3">
                  <c:v>Nagpur</c:v>
                </c:pt>
                <c:pt idx="4">
                  <c:v>Nashik</c:v>
                </c:pt>
                <c:pt idx="5">
                  <c:v>Pune</c:v>
                </c:pt>
              </c:strCache>
            </c:strRef>
          </c:cat>
          <c:val>
            <c:numRef>
              <c:f>'6.SLP+Cert %'!$D$4:$D$9</c:f>
              <c:numCache>
                <c:formatCode>0.00%</c:formatCode>
                <c:ptCount val="6"/>
                <c:pt idx="0">
                  <c:v>0.44010666666666665</c:v>
                </c:pt>
                <c:pt idx="1">
                  <c:v>0.44585208333333332</c:v>
                </c:pt>
                <c:pt idx="2">
                  <c:v>0.48743571428571431</c:v>
                </c:pt>
                <c:pt idx="3">
                  <c:v>0.45787142857142854</c:v>
                </c:pt>
                <c:pt idx="4">
                  <c:v>0.50148333333333339</c:v>
                </c:pt>
                <c:pt idx="5">
                  <c:v>0.56191904761904765</c:v>
                </c:pt>
              </c:numCache>
            </c:numRef>
          </c:val>
        </c:ser>
        <c:dLbls>
          <c:dLblPos val="outEnd"/>
          <c:showLegendKey val="0"/>
          <c:showVal val="1"/>
          <c:showCatName val="0"/>
          <c:showSerName val="0"/>
          <c:showPercent val="0"/>
          <c:showBubbleSize val="0"/>
        </c:dLbls>
        <c:gapWidth val="150"/>
        <c:axId val="305312328"/>
        <c:axId val="347488200"/>
      </c:barChart>
      <c:catAx>
        <c:axId val="3053123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347488200"/>
        <c:crosses val="autoZero"/>
        <c:auto val="1"/>
        <c:lblAlgn val="ctr"/>
        <c:lblOffset val="100"/>
        <c:noMultiLvlLbl val="0"/>
      </c:catAx>
      <c:valAx>
        <c:axId val="34748820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05312328"/>
        <c:crosses val="autoZero"/>
        <c:crossBetween val="between"/>
      </c:valAx>
      <c:spPr>
        <a:noFill/>
        <a:ln>
          <a:solidFill>
            <a:schemeClr val="tx1">
              <a:lumMod val="95000"/>
              <a:lumOff val="5000"/>
            </a:schemeClr>
          </a:solidFill>
        </a:ln>
        <a:effectLst/>
      </c:spPr>
    </c:plotArea>
    <c:legend>
      <c:legendPos val="r"/>
      <c:layout/>
      <c:overlay val="0"/>
      <c:spPr>
        <a:solidFill>
          <a:schemeClr val="lt1">
            <a:lumMod val="95000"/>
            <a:alpha val="39000"/>
          </a:schemeClr>
        </a:solidFill>
        <a:ln>
          <a:solidFill>
            <a:schemeClr val="tx1">
              <a:lumMod val="95000"/>
              <a:lumOff val="5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Level).xlsx]9.dev!PivotTable10</c:name>
    <c:fmtId val="41"/>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a:solidFill>
                  <a:sysClr val="windowText" lastClr="000000"/>
                </a:solidFill>
              </a:rPr>
              <a:t>SLP</a:t>
            </a:r>
            <a:r>
              <a:rPr lang="en-US" sz="1200" baseline="0">
                <a:solidFill>
                  <a:sysClr val="windowText" lastClr="000000"/>
                </a:solidFill>
              </a:rPr>
              <a:t> Deviation</a:t>
            </a:r>
            <a:endParaRPr lang="en-US" sz="1200">
              <a:solidFill>
                <a:sysClr val="windowText" lastClr="000000"/>
              </a:solidFill>
            </a:endParaRPr>
          </a:p>
        </c:rich>
      </c:tx>
      <c:layout>
        <c:manualLayout>
          <c:xMode val="edge"/>
          <c:yMode val="edge"/>
          <c:x val="0.14003369511243527"/>
          <c:y val="2.777777777777777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ysClr val="windowText" lastClr="000000"/>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ysClr val="windowText" lastClr="000000"/>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alpha val="85000"/>
            </a:scheme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'9.dev'!$B$3</c:f>
              <c:strCache>
                <c:ptCount val="1"/>
                <c:pt idx="0">
                  <c:v>SA (SLP)</c:v>
                </c:pt>
              </c:strCache>
            </c:strRef>
          </c:tx>
          <c:spPr>
            <a:solidFill>
              <a:schemeClr val="accent1">
                <a:alpha val="85000"/>
              </a:scheme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'9.dev'!$A$4:$A$9</c:f>
              <c:strCache>
                <c:ptCount val="6"/>
                <c:pt idx="0">
                  <c:v>Amravati</c:v>
                </c:pt>
                <c:pt idx="1">
                  <c:v>Aurangabad</c:v>
                </c:pt>
                <c:pt idx="2">
                  <c:v>Konkan</c:v>
                </c:pt>
                <c:pt idx="3">
                  <c:v>Nagpur</c:v>
                </c:pt>
                <c:pt idx="4">
                  <c:v>Nashik</c:v>
                </c:pt>
                <c:pt idx="5">
                  <c:v>Pune</c:v>
                </c:pt>
              </c:strCache>
            </c:strRef>
          </c:cat>
          <c:val>
            <c:numRef>
              <c:f>'9.dev'!$B$4:$B$9</c:f>
              <c:numCache>
                <c:formatCode>0.00%</c:formatCode>
                <c:ptCount val="6"/>
                <c:pt idx="0">
                  <c:v>-5.5645708357164612E-2</c:v>
                </c:pt>
                <c:pt idx="1">
                  <c:v>-8.7380787699019732E-2</c:v>
                </c:pt>
                <c:pt idx="2">
                  <c:v>4.9866322608105786E-2</c:v>
                </c:pt>
                <c:pt idx="3">
                  <c:v>-5.3929849297029785E-2</c:v>
                </c:pt>
                <c:pt idx="5">
                  <c:v>0.15233496282298808</c:v>
                </c:pt>
              </c:numCache>
            </c:numRef>
          </c:val>
        </c:ser>
        <c:ser>
          <c:idx val="1"/>
          <c:order val="1"/>
          <c:tx>
            <c:strRef>
              <c:f>'9.dev'!$C$3</c:f>
              <c:strCache>
                <c:ptCount val="1"/>
                <c:pt idx="0">
                  <c:v>SA.t (SLP)</c:v>
                </c:pt>
              </c:strCache>
            </c:strRef>
          </c:tx>
          <c:spPr>
            <a:solidFill>
              <a:schemeClr val="accent2">
                <a:alpha val="85000"/>
              </a:scheme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'9.dev'!$A$4:$A$9</c:f>
              <c:strCache>
                <c:ptCount val="6"/>
                <c:pt idx="0">
                  <c:v>Amravati</c:v>
                </c:pt>
                <c:pt idx="1">
                  <c:v>Aurangabad</c:v>
                </c:pt>
                <c:pt idx="2">
                  <c:v>Konkan</c:v>
                </c:pt>
                <c:pt idx="3">
                  <c:v>Nagpur</c:v>
                </c:pt>
                <c:pt idx="4">
                  <c:v>Nashik</c:v>
                </c:pt>
                <c:pt idx="5">
                  <c:v>Pune</c:v>
                </c:pt>
              </c:strCache>
            </c:strRef>
          </c:cat>
          <c:val>
            <c:numRef>
              <c:f>'9.dev'!$C$4:$C$9</c:f>
              <c:numCache>
                <c:formatCode>0.00%</c:formatCode>
                <c:ptCount val="6"/>
                <c:pt idx="0">
                  <c:v>-0.24371784356125564</c:v>
                </c:pt>
                <c:pt idx="1">
                  <c:v>-0.26913274817047844</c:v>
                </c:pt>
                <c:pt idx="2">
                  <c:v>-0.15921897802443627</c:v>
                </c:pt>
                <c:pt idx="3">
                  <c:v>-0.24234370506087752</c:v>
                </c:pt>
                <c:pt idx="4">
                  <c:v>-0.16685663154979385</c:v>
                </c:pt>
                <c:pt idx="5">
                  <c:v>-7.1034438680400894E-2</c:v>
                </c:pt>
              </c:numCache>
            </c:numRef>
          </c:val>
        </c:ser>
        <c:dLbls>
          <c:dLblPos val="ctr"/>
          <c:showLegendKey val="0"/>
          <c:showVal val="1"/>
          <c:showCatName val="0"/>
          <c:showSerName val="0"/>
          <c:showPercent val="0"/>
          <c:showBubbleSize val="0"/>
        </c:dLbls>
        <c:gapWidth val="55"/>
        <c:overlap val="100"/>
        <c:axId val="347491336"/>
        <c:axId val="347495256"/>
      </c:barChart>
      <c:catAx>
        <c:axId val="3474913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47495256"/>
        <c:crosses val="autoZero"/>
        <c:auto val="1"/>
        <c:lblAlgn val="ctr"/>
        <c:lblOffset val="100"/>
        <c:noMultiLvlLbl val="0"/>
      </c:catAx>
      <c:valAx>
        <c:axId val="3474952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47491336"/>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Level).xlsx]9.dev!PivotTable2</c:name>
    <c:fmtId val="7"/>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Cert</a:t>
            </a:r>
            <a:r>
              <a:rPr lang="en-US" sz="1400" baseline="0">
                <a:solidFill>
                  <a:sysClr val="windowText" lastClr="000000"/>
                </a:solidFill>
              </a:rPr>
              <a:t> Deviation</a:t>
            </a:r>
            <a:endParaRPr lang="en-US" sz="1400">
              <a:solidFill>
                <a:sysClr val="windowText" lastClr="000000"/>
              </a:solidFill>
            </a:endParaRPr>
          </a:p>
        </c:rich>
      </c:tx>
      <c:layout>
        <c:manualLayout>
          <c:xMode val="edge"/>
          <c:yMode val="edge"/>
          <c:x val="7.8555555555555559E-2"/>
          <c:y val="2.777777777777777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4">
              <a:lumMod val="60000"/>
              <a:lumOff val="40000"/>
            </a:schemeClr>
          </a:solidFill>
          <a:ln w="9525" cap="flat" cmpd="sng" algn="ctr">
            <a:solidFill>
              <a:schemeClr val="tx1"/>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alpha val="89804"/>
            </a:schemeClr>
          </a:solidFill>
          <a:ln w="9525" cap="flat" cmpd="sng" algn="ctr">
            <a:solidFill>
              <a:schemeClr val="tx1"/>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20000"/>
              <a:lumOff val="80000"/>
              <a:alpha val="89804"/>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20000"/>
              <a:lumOff val="80000"/>
              <a:alpha val="89804"/>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20000"/>
              <a:lumOff val="80000"/>
              <a:alpha val="89804"/>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4">
              <a:lumMod val="20000"/>
              <a:lumOff val="80000"/>
              <a:alpha val="89804"/>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'9.dev'!$B$20</c:f>
              <c:strCache>
                <c:ptCount val="1"/>
                <c:pt idx="0">
                  <c:v>SA (Cert)</c:v>
                </c:pt>
              </c:strCache>
            </c:strRef>
          </c:tx>
          <c:spPr>
            <a:solidFill>
              <a:schemeClr val="accent4">
                <a:lumMod val="60000"/>
                <a:lumOff val="40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'9.dev'!$A$21:$A$26</c:f>
              <c:strCache>
                <c:ptCount val="6"/>
                <c:pt idx="0">
                  <c:v>Amravati</c:v>
                </c:pt>
                <c:pt idx="1">
                  <c:v>Aurangabad</c:v>
                </c:pt>
                <c:pt idx="2">
                  <c:v>Konkan</c:v>
                </c:pt>
                <c:pt idx="3">
                  <c:v>Nagpur</c:v>
                </c:pt>
                <c:pt idx="4">
                  <c:v>Nashik</c:v>
                </c:pt>
                <c:pt idx="5">
                  <c:v>Pune</c:v>
                </c:pt>
              </c:strCache>
            </c:strRef>
          </c:cat>
          <c:val>
            <c:numRef>
              <c:f>'9.dev'!$B$21:$B$26</c:f>
              <c:numCache>
                <c:formatCode>0.00%</c:formatCode>
                <c:ptCount val="6"/>
                <c:pt idx="0">
                  <c:v>-0.15505294500423966</c:v>
                </c:pt>
                <c:pt idx="1">
                  <c:v>-1.3376747579515983E-2</c:v>
                </c:pt>
                <c:pt idx="2">
                  <c:v>-7.5917417624672176E-2</c:v>
                </c:pt>
                <c:pt idx="3">
                  <c:v>-1.3014414449943846E-2</c:v>
                </c:pt>
                <c:pt idx="4">
                  <c:v>6.8700333247885215E-2</c:v>
                </c:pt>
                <c:pt idx="5">
                  <c:v>0.21446177508725572</c:v>
                </c:pt>
              </c:numCache>
            </c:numRef>
          </c:val>
        </c:ser>
        <c:ser>
          <c:idx val="1"/>
          <c:order val="1"/>
          <c:tx>
            <c:strRef>
              <c:f>'9.dev'!$C$20</c:f>
              <c:strCache>
                <c:ptCount val="1"/>
                <c:pt idx="0">
                  <c:v>SA.t (Cert)</c:v>
                </c:pt>
              </c:strCache>
            </c:strRef>
          </c:tx>
          <c:spPr>
            <a:solidFill>
              <a:schemeClr val="accent4">
                <a:lumMod val="20000"/>
                <a:lumOff val="80000"/>
                <a:alpha val="89804"/>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'9.dev'!$A$21:$A$26</c:f>
              <c:strCache>
                <c:ptCount val="6"/>
                <c:pt idx="0">
                  <c:v>Amravati</c:v>
                </c:pt>
                <c:pt idx="1">
                  <c:v>Aurangabad</c:v>
                </c:pt>
                <c:pt idx="2">
                  <c:v>Konkan</c:v>
                </c:pt>
                <c:pt idx="3">
                  <c:v>Nagpur</c:v>
                </c:pt>
                <c:pt idx="4">
                  <c:v>Nashik</c:v>
                </c:pt>
                <c:pt idx="5">
                  <c:v>Pune</c:v>
                </c:pt>
              </c:strCache>
            </c:strRef>
          </c:cat>
          <c:val>
            <c:numRef>
              <c:f>'9.dev'!$C$21:$C$26</c:f>
              <c:numCache>
                <c:formatCode>0.00%</c:formatCode>
                <c:ptCount val="6"/>
                <c:pt idx="0">
                  <c:v>-0.44108470508439213</c:v>
                </c:pt>
                <c:pt idx="1">
                  <c:v>-0.34736878146766481</c:v>
                </c:pt>
                <c:pt idx="2">
                  <c:v>-0.3887381629405473</c:v>
                </c:pt>
                <c:pt idx="3">
                  <c:v>-0.34712910547048237</c:v>
                </c:pt>
                <c:pt idx="4">
                  <c:v>-0.29307646153444805</c:v>
                </c:pt>
                <c:pt idx="5">
                  <c:v>-0.19665823181071138</c:v>
                </c:pt>
              </c:numCache>
            </c:numRef>
          </c:val>
        </c:ser>
        <c:dLbls>
          <c:dLblPos val="ctr"/>
          <c:showLegendKey val="0"/>
          <c:showVal val="1"/>
          <c:showCatName val="0"/>
          <c:showSerName val="0"/>
          <c:showPercent val="0"/>
          <c:showBubbleSize val="0"/>
        </c:dLbls>
        <c:gapWidth val="55"/>
        <c:overlap val="100"/>
        <c:axId val="347492120"/>
        <c:axId val="347493296"/>
      </c:barChart>
      <c:catAx>
        <c:axId val="3474921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47493296"/>
        <c:crosses val="autoZero"/>
        <c:auto val="1"/>
        <c:lblAlgn val="ctr"/>
        <c:lblOffset val="100"/>
        <c:noMultiLvlLbl val="0"/>
      </c:catAx>
      <c:valAx>
        <c:axId val="3474932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47492120"/>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Level).xlsx]9.dev!PivotTable1</c:name>
    <c:fmtId val="7"/>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Total</a:t>
            </a:r>
            <a:r>
              <a:rPr lang="en-US" sz="1200" b="1" baseline="0">
                <a:solidFill>
                  <a:sysClr val="windowText" lastClr="000000"/>
                </a:solidFill>
              </a:rPr>
              <a:t> Score Deviation</a:t>
            </a:r>
            <a:endParaRPr lang="en-US" sz="1200" b="1">
              <a:solidFill>
                <a:sysClr val="windowText" lastClr="000000"/>
              </a:solidFill>
            </a:endParaRPr>
          </a:p>
        </c:rich>
      </c:tx>
      <c:layout>
        <c:manualLayout>
          <c:xMode val="edge"/>
          <c:yMode val="edge"/>
          <c:x val="0.11888517279821625"/>
          <c:y val="2.7777777777777776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4">
              <a:lumMod val="75000"/>
            </a:schemeClr>
          </a:solidFill>
          <a:ln w="9525" cap="flat" cmpd="sng" algn="ctr">
            <a:solidFill>
              <a:schemeClr val="tx1"/>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9525" cap="flat" cmpd="sng" algn="ctr">
            <a:solidFill>
              <a:schemeClr val="tx1"/>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5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4">
              <a:lumMod val="50000"/>
            </a:schemeClr>
          </a:solidFill>
          <a:ln w="9525" cap="flat" cmpd="sng" algn="ctr">
            <a:solidFill>
              <a:schemeClr val="tx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'9.dev'!$B$12</c:f>
              <c:strCache>
                <c:ptCount val="1"/>
                <c:pt idx="0">
                  <c:v>SA (TS)</c:v>
                </c:pt>
              </c:strCache>
            </c:strRef>
          </c:tx>
          <c:spPr>
            <a:solidFill>
              <a:schemeClr val="accent4">
                <a:lumMod val="75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'9.dev'!$A$13:$A$18</c:f>
              <c:strCache>
                <c:ptCount val="6"/>
                <c:pt idx="0">
                  <c:v>Amravati</c:v>
                </c:pt>
                <c:pt idx="1">
                  <c:v>Aurangabad</c:v>
                </c:pt>
                <c:pt idx="2">
                  <c:v>Konkan</c:v>
                </c:pt>
                <c:pt idx="3">
                  <c:v>Nagpur</c:v>
                </c:pt>
                <c:pt idx="4">
                  <c:v>Nashik</c:v>
                </c:pt>
                <c:pt idx="5">
                  <c:v>Pune</c:v>
                </c:pt>
              </c:strCache>
            </c:strRef>
          </c:cat>
          <c:val>
            <c:numRef>
              <c:f>'9.dev'!$B$13:$B$18</c:f>
              <c:numCache>
                <c:formatCode>0.00%</c:formatCode>
                <c:ptCount val="6"/>
                <c:pt idx="0">
                  <c:v>-4.1800000000000004E-2</c:v>
                </c:pt>
                <c:pt idx="1">
                  <c:v>-3.5900000000000043E-2</c:v>
                </c:pt>
                <c:pt idx="2">
                  <c:v>1.2299999999999978E-2</c:v>
                </c:pt>
                <c:pt idx="3">
                  <c:v>-3.3100000000000074E-2</c:v>
                </c:pt>
                <c:pt idx="4">
                  <c:v>1.6799999999999926E-2</c:v>
                </c:pt>
                <c:pt idx="5">
                  <c:v>7.8600000000000003E-2</c:v>
                </c:pt>
              </c:numCache>
            </c:numRef>
          </c:val>
        </c:ser>
        <c:ser>
          <c:idx val="1"/>
          <c:order val="1"/>
          <c:tx>
            <c:strRef>
              <c:f>'9.dev'!$C$12</c:f>
              <c:strCache>
                <c:ptCount val="1"/>
                <c:pt idx="0">
                  <c:v>SA.t (TS)</c:v>
                </c:pt>
              </c:strCache>
            </c:strRef>
          </c:tx>
          <c:spPr>
            <a:solidFill>
              <a:schemeClr val="accent4">
                <a:lumMod val="50000"/>
              </a:schemeClr>
            </a:soli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'9.dev'!$A$13:$A$18</c:f>
              <c:strCache>
                <c:ptCount val="6"/>
                <c:pt idx="0">
                  <c:v>Amravati</c:v>
                </c:pt>
                <c:pt idx="1">
                  <c:v>Aurangabad</c:v>
                </c:pt>
                <c:pt idx="2">
                  <c:v>Konkan</c:v>
                </c:pt>
                <c:pt idx="3">
                  <c:v>Nagpur</c:v>
                </c:pt>
                <c:pt idx="4">
                  <c:v>Nashik</c:v>
                </c:pt>
                <c:pt idx="5">
                  <c:v>Pune</c:v>
                </c:pt>
              </c:strCache>
            </c:strRef>
          </c:cat>
          <c:val>
            <c:numRef>
              <c:f>'9.dev'!$C$13:$C$18</c:f>
              <c:numCache>
                <c:formatCode>0.00%</c:formatCode>
                <c:ptCount val="6"/>
                <c:pt idx="0">
                  <c:v>-0.18180000000000002</c:v>
                </c:pt>
                <c:pt idx="1">
                  <c:v>-0.17590000000000006</c:v>
                </c:pt>
                <c:pt idx="2">
                  <c:v>-0.12770000000000004</c:v>
                </c:pt>
                <c:pt idx="3">
                  <c:v>-0.17310000000000009</c:v>
                </c:pt>
                <c:pt idx="4">
                  <c:v>-0.12320000000000009</c:v>
                </c:pt>
                <c:pt idx="5">
                  <c:v>-6.140000000000001E-2</c:v>
                </c:pt>
              </c:numCache>
            </c:numRef>
          </c:val>
        </c:ser>
        <c:dLbls>
          <c:showLegendKey val="0"/>
          <c:showVal val="0"/>
          <c:showCatName val="0"/>
          <c:showSerName val="0"/>
          <c:showPercent val="0"/>
          <c:showBubbleSize val="0"/>
        </c:dLbls>
        <c:gapWidth val="55"/>
        <c:overlap val="100"/>
        <c:axId val="347488984"/>
        <c:axId val="347492904"/>
      </c:barChart>
      <c:catAx>
        <c:axId val="3474889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47492904"/>
        <c:crosses val="autoZero"/>
        <c:auto val="1"/>
        <c:lblAlgn val="ctr"/>
        <c:lblOffset val="100"/>
        <c:noMultiLvlLbl val="0"/>
      </c:catAx>
      <c:valAx>
        <c:axId val="34749290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crossAx val="347488984"/>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[Swaccha Sarvekshan (Division Level).xlsx]9.dev!PivotTable3</c:name>
    <c:fmtId val="8"/>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CV</a:t>
            </a:r>
            <a:r>
              <a:rPr lang="en-US" sz="1400" baseline="0">
                <a:solidFill>
                  <a:sysClr val="windowText" lastClr="000000"/>
                </a:solidFill>
              </a:rPr>
              <a:t> Deviation</a:t>
            </a:r>
            <a:endParaRPr lang="en-US" sz="1400">
              <a:solidFill>
                <a:sysClr val="windowText" lastClr="000000"/>
              </a:solidFill>
            </a:endParaRPr>
          </a:p>
        </c:rich>
      </c:tx>
      <c:layout>
        <c:manualLayout>
          <c:xMode val="edge"/>
          <c:yMode val="edge"/>
          <c:x val="0.13760704911886015"/>
          <c:y val="1.9013662514227498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3399">
              <a:alpha val="85098"/>
            </a:srgbClr>
          </a:solidFill>
          <a:ln w="9525" cap="flat" cmpd="sng" algn="ctr">
            <a:solidFill>
              <a:sysClr val="windowText" lastClr="000000"/>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0033">
              <a:alpha val="85098"/>
            </a:srgbClr>
          </a:solidFill>
          <a:ln w="9525" cap="flat" cmpd="sng" algn="ctr">
            <a:solidFill>
              <a:sysClr val="windowText" lastClr="000000"/>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3399">
              <a:alpha val="85098"/>
            </a:srgb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60033">
              <a:alpha val="85098"/>
            </a:srgb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3399">
              <a:alpha val="85098"/>
            </a:srgb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0033">
              <a:alpha val="85098"/>
            </a:srgb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3399">
              <a:alpha val="85098"/>
            </a:srgb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0033">
              <a:alpha val="85098"/>
            </a:srgbClr>
          </a:solidFill>
          <a:ln w="9525" cap="flat" cmpd="sng" algn="ctr">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3399">
              <a:alpha val="85098"/>
            </a:srgb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660033">
              <a:alpha val="85098"/>
            </a:srgbClr>
          </a:solidFill>
          <a:ln w="9525" cap="flat" cmpd="sng" algn="ctr">
            <a:solidFill>
              <a:sysClr val="windowText" lastClr="00000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'9.dev'!$B$28</c:f>
              <c:strCache>
                <c:ptCount val="1"/>
                <c:pt idx="0">
                  <c:v>SA (CV)</c:v>
                </c:pt>
              </c:strCache>
            </c:strRef>
          </c:tx>
          <c:spPr>
            <a:solidFill>
              <a:srgbClr val="FF3399">
                <a:alpha val="85098"/>
              </a:srgb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'9.dev'!$A$29:$A$34</c:f>
              <c:strCache>
                <c:ptCount val="6"/>
                <c:pt idx="0">
                  <c:v>Amravati</c:v>
                </c:pt>
                <c:pt idx="1">
                  <c:v>Aurangabad</c:v>
                </c:pt>
                <c:pt idx="2">
                  <c:v>Konkan</c:v>
                </c:pt>
                <c:pt idx="3">
                  <c:v>Nagpur</c:v>
                </c:pt>
                <c:pt idx="4">
                  <c:v>Nashik</c:v>
                </c:pt>
                <c:pt idx="5">
                  <c:v>Pune</c:v>
                </c:pt>
              </c:strCache>
            </c:strRef>
          </c:cat>
          <c:val>
            <c:numRef>
              <c:f>'9.dev'!$B$29:$B$34</c:f>
              <c:numCache>
                <c:formatCode>0.00%</c:formatCode>
                <c:ptCount val="6"/>
                <c:pt idx="0">
                  <c:v>-5.5763316091150705E-2</c:v>
                </c:pt>
                <c:pt idx="1">
                  <c:v>-4.6046239340137067E-2</c:v>
                </c:pt>
                <c:pt idx="2">
                  <c:v>5.4216762197679257E-2</c:v>
                </c:pt>
                <c:pt idx="3">
                  <c:v>-7.5431637075352928E-2</c:v>
                </c:pt>
                <c:pt idx="4">
                  <c:v>2.6509856004473576E-2</c:v>
                </c:pt>
                <c:pt idx="5">
                  <c:v>0.12836397315811554</c:v>
                </c:pt>
              </c:numCache>
            </c:numRef>
          </c:val>
        </c:ser>
        <c:ser>
          <c:idx val="1"/>
          <c:order val="1"/>
          <c:tx>
            <c:strRef>
              <c:f>'9.dev'!$C$28</c:f>
              <c:strCache>
                <c:ptCount val="1"/>
                <c:pt idx="0">
                  <c:v>SA.t (CV)</c:v>
                </c:pt>
              </c:strCache>
            </c:strRef>
          </c:tx>
          <c:spPr>
            <a:solidFill>
              <a:srgbClr val="660033">
                <a:alpha val="85098"/>
              </a:srgbClr>
            </a:solidFill>
            <a:ln w="9525" cap="flat" cmpd="sng" algn="ctr">
              <a:solidFill>
                <a:sysClr val="windowText" lastClr="00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'9.dev'!$A$29:$A$34</c:f>
              <c:strCache>
                <c:ptCount val="6"/>
                <c:pt idx="0">
                  <c:v>Amravati</c:v>
                </c:pt>
                <c:pt idx="1">
                  <c:v>Aurangabad</c:v>
                </c:pt>
                <c:pt idx="2">
                  <c:v>Konkan</c:v>
                </c:pt>
                <c:pt idx="3">
                  <c:v>Nagpur</c:v>
                </c:pt>
                <c:pt idx="4">
                  <c:v>Nashik</c:v>
                </c:pt>
                <c:pt idx="5">
                  <c:v>Pune</c:v>
                </c:pt>
              </c:strCache>
            </c:strRef>
          </c:cat>
          <c:val>
            <c:numRef>
              <c:f>'9.dev'!$C$29:$C$34</c:f>
              <c:numCache>
                <c:formatCode>0.00%</c:formatCode>
                <c:ptCount val="6"/>
                <c:pt idx="0">
                  <c:v>-0.21961047683008741</c:v>
                </c:pt>
                <c:pt idx="1">
                  <c:v>-0.21157954028466824</c:v>
                </c:pt>
                <c:pt idx="2">
                  <c:v>-0.12871451576796147</c:v>
                </c:pt>
                <c:pt idx="3">
                  <c:v>-0.23586588386519053</c:v>
                </c:pt>
                <c:pt idx="4">
                  <c:v>-0.15161362536738957</c:v>
                </c:pt>
                <c:pt idx="5">
                  <c:v>-6.7433581027896247E-2</c:v>
                </c:pt>
              </c:numCache>
            </c:numRef>
          </c:val>
        </c:ser>
        <c:dLbls>
          <c:dLblPos val="ctr"/>
          <c:showLegendKey val="0"/>
          <c:showVal val="1"/>
          <c:showCatName val="0"/>
          <c:showSerName val="0"/>
          <c:showPercent val="0"/>
          <c:showBubbleSize val="0"/>
        </c:dLbls>
        <c:gapWidth val="55"/>
        <c:overlap val="100"/>
        <c:axId val="347491728"/>
        <c:axId val="347495648"/>
      </c:barChart>
      <c:catAx>
        <c:axId val="3474917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1" i="0" u="none" strike="noStrike" kern="1200" cap="all" baseline="0">
                <a:solidFill>
                  <a:sysClr val="windowText" lastClr="000000"/>
                </a:solidFill>
                <a:latin typeface="+mn-lt"/>
                <a:ea typeface="+mn-ea"/>
                <a:cs typeface="+mn-cs"/>
              </a:defRPr>
            </a:pPr>
            <a:endParaRPr lang="en-US"/>
          </a:p>
        </c:txPr>
        <c:crossAx val="347495648"/>
        <c:crosses val="autoZero"/>
        <c:auto val="1"/>
        <c:lblAlgn val="ctr"/>
        <c:lblOffset val="100"/>
        <c:noMultiLvlLbl val="0"/>
      </c:catAx>
      <c:valAx>
        <c:axId val="34749564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347491728"/>
        <c:crosses val="autoZero"/>
        <c:crossBetween val="between"/>
      </c:valAx>
      <c:spPr>
        <a:noFill/>
        <a:ln>
          <a:solidFill>
            <a:schemeClr val="bg1">
              <a:lumMod val="50000"/>
            </a:schemeClr>
          </a:solidFill>
        </a:ln>
        <a:effectLst/>
      </c:spPr>
    </c:plotArea>
    <c:legend>
      <c:legendPos val="r"/>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[Swaccha Sarvekshan (Division Level).xlsx]10.SS Score!PivotTable6</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Division</a:t>
            </a:r>
            <a:r>
              <a:rPr lang="en-US" baseline="0"/>
              <a:t> wise SS Component Score</a:t>
            </a:r>
            <a:endParaRPr lang="en-US"/>
          </a:p>
        </c:rich>
      </c:tx>
      <c:layout>
        <c:manualLayout>
          <c:xMode val="edge"/>
          <c:yMode val="edge"/>
          <c:x val="8.4139360396807042E-2"/>
          <c:y val="3.5497834771834172E-2"/>
        </c:manualLayout>
      </c:layout>
      <c:overlay val="0"/>
      <c:spPr>
        <a:solidFill>
          <a:schemeClr val="bg1">
            <a:lumMod val="95000"/>
          </a:schemeClr>
        </a:solidFill>
        <a:ln>
          <a:solidFill>
            <a:schemeClr val="bg1">
              <a:lumMod val="50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hade val="72000"/>
              <a:alpha val="85000"/>
            </a:schemeClr>
          </a:solidFill>
          <a:ln w="9525" cap="flat" cmpd="sng" algn="ctr">
            <a:solidFill>
              <a:schemeClr val="tx1">
                <a:alpha val="50000"/>
              </a:schemeClr>
            </a:solidFill>
            <a:round/>
          </a:ln>
          <a:effectLst/>
        </c:spPr>
      </c:pivotFmt>
      <c:pivotFmt>
        <c:idx val="10"/>
        <c:spPr>
          <a:solidFill>
            <a:schemeClr val="accent1">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20000"/>
              <a:lumOff val="80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lumMod val="75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lumMod val="20000"/>
              <a:lumOff val="8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lumMod val="20000"/>
              <a:lumOff val="80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lumMod val="75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3">
              <a:lumMod val="5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lumMod val="60000"/>
              <a:lumOff val="40000"/>
              <a:alpha val="85000"/>
            </a:schemeClr>
          </a:solidFill>
          <a:ln w="9525" cap="flat" cmpd="sng" algn="ctr">
            <a:solidFill>
              <a:schemeClr val="tx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alpha val="85000"/>
            </a:scheme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solidFill>
            <a:schemeClr val="accent1">
              <a:lumMod val="20000"/>
              <a:lumOff val="80000"/>
              <a:alpha val="85000"/>
            </a:scheme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6"/>
        <c:spPr>
          <a:solidFill>
            <a:schemeClr val="accent3">
              <a:lumMod val="20000"/>
              <a:lumOff val="80000"/>
            </a:schemeClr>
          </a:solidFill>
          <a:ln w="9525" cap="flat" cmpd="sng" algn="ctr">
            <a:solidFill>
              <a:schemeClr val="tx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'10.SS Score'!$B$3</c:f>
              <c:strCache>
                <c:ptCount val="1"/>
                <c:pt idx="0">
                  <c:v>SLP % 22</c:v>
                </c:pt>
              </c:strCache>
            </c:strRef>
          </c:tx>
          <c:spPr>
            <a:solidFill>
              <a:schemeClr val="accent3">
                <a:shade val="65000"/>
                <a:alpha val="85000"/>
              </a:scheme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'10.SS Score'!$A$4:$A$9</c:f>
              <c:strCache>
                <c:ptCount val="6"/>
                <c:pt idx="0">
                  <c:v>Amravati</c:v>
                </c:pt>
                <c:pt idx="1">
                  <c:v>Aurangabad</c:v>
                </c:pt>
                <c:pt idx="2">
                  <c:v>Konkan</c:v>
                </c:pt>
                <c:pt idx="3">
                  <c:v>Nagpur</c:v>
                </c:pt>
                <c:pt idx="4">
                  <c:v>Nashik</c:v>
                </c:pt>
                <c:pt idx="5">
                  <c:v>Pune</c:v>
                </c:pt>
              </c:strCache>
            </c:strRef>
          </c:cat>
          <c:val>
            <c:numRef>
              <c:f>'10.SS Score'!$B$4:$B$9</c:f>
              <c:numCache>
                <c:formatCode>0.00%</c:formatCode>
                <c:ptCount val="6"/>
                <c:pt idx="0">
                  <c:v>0.59164583333333332</c:v>
                </c:pt>
                <c:pt idx="1">
                  <c:v>0.57176354166666665</c:v>
                </c:pt>
                <c:pt idx="2">
                  <c:v>0.65774999999999995</c:v>
                </c:pt>
                <c:pt idx="3">
                  <c:v>0.59272083333333336</c:v>
                </c:pt>
                <c:pt idx="4">
                  <c:v>0.65177499999999999</c:v>
                </c:pt>
                <c:pt idx="5">
                  <c:v>0.72673750000000004</c:v>
                </c:pt>
              </c:numCache>
            </c:numRef>
          </c:val>
        </c:ser>
        <c:ser>
          <c:idx val="1"/>
          <c:order val="1"/>
          <c:tx>
            <c:strRef>
              <c:f>'10.SS Score'!$C$3</c:f>
              <c:strCache>
                <c:ptCount val="1"/>
                <c:pt idx="0">
                  <c:v>CV % 22</c:v>
                </c:pt>
              </c:strCache>
            </c:strRef>
          </c:tx>
          <c:spPr>
            <a:solidFill>
              <a:schemeClr val="accent1">
                <a:lumMod val="20000"/>
                <a:lumOff val="80000"/>
                <a:alpha val="85000"/>
              </a:schemeClr>
            </a:solidFill>
            <a:ln w="9525" cap="flat" cmpd="sng" algn="ctr">
              <a:solidFill>
                <a:schemeClr val="tx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'10.SS Score'!$A$4:$A$9</c:f>
              <c:strCache>
                <c:ptCount val="6"/>
                <c:pt idx="0">
                  <c:v>Amravati</c:v>
                </c:pt>
                <c:pt idx="1">
                  <c:v>Aurangabad</c:v>
                </c:pt>
                <c:pt idx="2">
                  <c:v>Konkan</c:v>
                </c:pt>
                <c:pt idx="3">
                  <c:v>Nagpur</c:v>
                </c:pt>
                <c:pt idx="4">
                  <c:v>Nashik</c:v>
                </c:pt>
                <c:pt idx="5">
                  <c:v>Pune</c:v>
                </c:pt>
              </c:strCache>
            </c:strRef>
          </c:cat>
          <c:val>
            <c:numRef>
              <c:f>'10.SS Score'!$C$4:$C$9</c:f>
              <c:numCache>
                <c:formatCode>0.00%</c:formatCode>
                <c:ptCount val="6"/>
                <c:pt idx="0">
                  <c:v>0.6003666666666666</c:v>
                </c:pt>
                <c:pt idx="1">
                  <c:v>0.606545</c:v>
                </c:pt>
                <c:pt idx="2">
                  <c:v>0.67029444444444441</c:v>
                </c:pt>
                <c:pt idx="3">
                  <c:v>0.58786111111111117</c:v>
                </c:pt>
                <c:pt idx="4">
                  <c:v>0.65267777777777769</c:v>
                </c:pt>
                <c:pt idx="5">
                  <c:v>0.71743888888888896</c:v>
                </c:pt>
              </c:numCache>
            </c:numRef>
          </c:val>
        </c:ser>
        <c:ser>
          <c:idx val="2"/>
          <c:order val="2"/>
          <c:tx>
            <c:strRef>
              <c:f>'10.SS Score'!$D$3</c:f>
              <c:strCache>
                <c:ptCount val="1"/>
                <c:pt idx="0">
                  <c:v> Cert. % 22</c:v>
                </c:pt>
              </c:strCache>
            </c:strRef>
          </c:tx>
          <c:spPr>
            <a:solidFill>
              <a:schemeClr val="accent3">
                <a:lumMod val="20000"/>
                <a:lumOff val="80000"/>
              </a:schemeClr>
            </a:solidFill>
            <a:ln w="9525" cap="flat" cmpd="sng" algn="ctr">
              <a:solidFill>
                <a:schemeClr val="tx1">
                  <a:alpha val="50000"/>
                </a:schemeClr>
              </a:solidFill>
              <a:round/>
            </a:ln>
            <a:effectLst/>
          </c:spPr>
          <c:invertIfNegative val="0"/>
          <c:dPt>
            <c:idx val="0"/>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'10.SS Score'!$A$4:$A$9</c:f>
              <c:strCache>
                <c:ptCount val="6"/>
                <c:pt idx="0">
                  <c:v>Amravati</c:v>
                </c:pt>
                <c:pt idx="1">
                  <c:v>Aurangabad</c:v>
                </c:pt>
                <c:pt idx="2">
                  <c:v>Konkan</c:v>
                </c:pt>
                <c:pt idx="3">
                  <c:v>Nagpur</c:v>
                </c:pt>
                <c:pt idx="4">
                  <c:v>Nashik</c:v>
                </c:pt>
                <c:pt idx="5">
                  <c:v>Pune</c:v>
                </c:pt>
              </c:strCache>
            </c:strRef>
          </c:cat>
          <c:val>
            <c:numRef>
              <c:f>'10.SS Score'!$D$4:$D$9</c:f>
              <c:numCache>
                <c:formatCode>0.00%</c:formatCode>
                <c:ptCount val="6"/>
                <c:pt idx="0">
                  <c:v>0.2380544444444444</c:v>
                </c:pt>
                <c:pt idx="1">
                  <c:v>0.27797013888888894</c:v>
                </c:pt>
                <c:pt idx="2">
                  <c:v>0.26034999999999997</c:v>
                </c:pt>
                <c:pt idx="3">
                  <c:v>0.27807222222222222</c:v>
                </c:pt>
                <c:pt idx="4">
                  <c:v>0.30109444444444444</c:v>
                </c:pt>
                <c:pt idx="5">
                  <c:v>0.34216111111111108</c:v>
                </c:pt>
              </c:numCache>
            </c:numRef>
          </c:val>
        </c:ser>
        <c:dLbls>
          <c:dLblPos val="outEnd"/>
          <c:showLegendKey val="0"/>
          <c:showVal val="1"/>
          <c:showCatName val="0"/>
          <c:showSerName val="0"/>
          <c:showPercent val="0"/>
          <c:showBubbleSize val="0"/>
        </c:dLbls>
        <c:gapWidth val="150"/>
        <c:axId val="347488592"/>
        <c:axId val="347489376"/>
      </c:barChart>
      <c:catAx>
        <c:axId val="3474885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347489376"/>
        <c:crosses val="autoZero"/>
        <c:auto val="1"/>
        <c:lblAlgn val="ctr"/>
        <c:lblOffset val="100"/>
        <c:noMultiLvlLbl val="0"/>
      </c:catAx>
      <c:valAx>
        <c:axId val="34748937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347488592"/>
        <c:crosses val="autoZero"/>
        <c:crossBetween val="between"/>
      </c:valAx>
      <c:spPr>
        <a:noFill/>
        <a:ln>
          <a:solidFill>
            <a:schemeClr val="bg1">
              <a:lumMod val="50000"/>
            </a:schemeClr>
          </a:solidFill>
        </a:ln>
        <a:effectLst/>
      </c:spPr>
    </c:plotArea>
    <c:legend>
      <c:legendPos val="r"/>
      <c:layout/>
      <c:overlay val="0"/>
      <c:spPr>
        <a:solidFill>
          <a:schemeClr val="lt1">
            <a:lumMod val="95000"/>
            <a:alpha val="39000"/>
          </a:schemeClr>
        </a:solidFill>
        <a:ln>
          <a:solidFill>
            <a:schemeClr val="bg1">
              <a:lumMod val="50000"/>
            </a:schemeClr>
          </a:solid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6">
  <a:schemeClr val="accent3"/>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8">
  <a:schemeClr val="accent5"/>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Reversed" id="26">
  <a:schemeClr val="accent6"/>
</cs:colorStyle>
</file>

<file path=xl/charts/colors21.xml><?xml version="1.0" encoding="utf-8"?>
<cs:colorStyle xmlns:cs="http://schemas.microsoft.com/office/drawing/2012/chartStyle" xmlns:a="http://schemas.openxmlformats.org/drawingml/2006/main" meth="withinLinear" id="17">
  <a:schemeClr val="accent4"/>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image" Target="../media/image2.emf"/><Relationship Id="rId7" Type="http://schemas.openxmlformats.org/officeDocument/2006/relationships/chart" Target="../charts/chart17.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image" Target="../media/image2.emf"/><Relationship Id="rId7" Type="http://schemas.openxmlformats.org/officeDocument/2006/relationships/chart" Target="../charts/chart22.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23811</xdr:rowOff>
    </xdr:from>
    <xdr:to>
      <xdr:col>14</xdr:col>
      <xdr:colOff>285750</xdr:colOff>
      <xdr:row>17</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9524</xdr:colOff>
      <xdr:row>2</xdr:row>
      <xdr:rowOff>23811</xdr:rowOff>
    </xdr:from>
    <xdr:to>
      <xdr:col>14</xdr:col>
      <xdr:colOff>266699</xdr:colOff>
      <xdr:row>19</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xdr:colOff>
      <xdr:row>2</xdr:row>
      <xdr:rowOff>9525</xdr:rowOff>
    </xdr:from>
    <xdr:to>
      <xdr:col>14</xdr:col>
      <xdr:colOff>123825</xdr:colOff>
      <xdr:row>18</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19049</xdr:colOff>
      <xdr:row>6</xdr:row>
      <xdr:rowOff>23812</xdr:rowOff>
    </xdr:from>
    <xdr:to>
      <xdr:col>12</xdr:col>
      <xdr:colOff>590550</xdr:colOff>
      <xdr:row>20</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9525</xdr:colOff>
      <xdr:row>6</xdr:row>
      <xdr:rowOff>9526</xdr:rowOff>
    </xdr:from>
    <xdr:to>
      <xdr:col>19</xdr:col>
      <xdr:colOff>9525</xdr:colOff>
      <xdr:row>16</xdr:row>
      <xdr:rowOff>123826</xdr:rowOff>
    </xdr:to>
    <mc:AlternateContent xmlns:mc="http://schemas.openxmlformats.org/markup-compatibility/2006" xmlns:a14="http://schemas.microsoft.com/office/drawing/2010/main">
      <mc:Choice Requires="a14">
        <xdr:graphicFrame macro="">
          <xdr:nvGraphicFramePr>
            <xdr:cNvPr id="4" name="Division"/>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9915525" y="1152526"/>
              <a:ext cx="182880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xdr:colOff>
      <xdr:row>2</xdr:row>
      <xdr:rowOff>14287</xdr:rowOff>
    </xdr:from>
    <xdr:to>
      <xdr:col>14</xdr:col>
      <xdr:colOff>514349</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10</xdr:row>
      <xdr:rowOff>0</xdr:rowOff>
    </xdr:from>
    <xdr:to>
      <xdr:col>7</xdr:col>
      <xdr:colOff>295276</xdr:colOff>
      <xdr:row>26</xdr:row>
      <xdr:rowOff>157162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11</xdr:row>
      <xdr:rowOff>0</xdr:rowOff>
    </xdr:from>
    <xdr:to>
      <xdr:col>8</xdr:col>
      <xdr:colOff>581025</xdr:colOff>
      <xdr:row>26</xdr:row>
      <xdr:rowOff>71438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10</xdr:row>
      <xdr:rowOff>0</xdr:rowOff>
    </xdr:from>
    <xdr:to>
      <xdr:col>9</xdr:col>
      <xdr:colOff>161924</xdr:colOff>
      <xdr:row>27</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16</xdr:col>
      <xdr:colOff>28575</xdr:colOff>
      <xdr:row>1</xdr:row>
      <xdr:rowOff>19050</xdr:rowOff>
    </xdr:from>
    <xdr:to>
      <xdr:col>19</xdr:col>
      <xdr:colOff>28575</xdr:colOff>
      <xdr:row>14</xdr:row>
      <xdr:rowOff>66675</xdr:rowOff>
    </xdr:to>
    <mc:AlternateContent xmlns:mc="http://schemas.openxmlformats.org/markup-compatibility/2006" xmlns:a14="http://schemas.microsoft.com/office/drawing/2010/main">
      <mc:Choice Requires="a14">
        <xdr:graphicFrame macro="">
          <xdr:nvGraphicFramePr>
            <xdr:cNvPr id="5" name="Division 2"/>
            <xdr:cNvGraphicFramePr/>
          </xdr:nvGraphicFramePr>
          <xdr:xfrm>
            <a:off x="0" y="0"/>
            <a:ext cx="0" cy="0"/>
          </xdr:xfrm>
          <a:graphic>
            <a:graphicData uri="http://schemas.microsoft.com/office/drawing/2010/slicer">
              <sle:slicer xmlns:sle="http://schemas.microsoft.com/office/drawing/2010/slicer" name="Division 2"/>
            </a:graphicData>
          </a:graphic>
        </xdr:graphicFrame>
      </mc:Choice>
      <mc:Fallback xmlns="">
        <xdr:sp macro="" textlink="">
          <xdr:nvSpPr>
            <xdr:cNvPr id="0" name=""/>
            <xdr:cNvSpPr>
              <a:spLocks noTextEdit="1"/>
            </xdr:cNvSpPr>
          </xdr:nvSpPr>
          <xdr:spPr>
            <a:xfrm>
              <a:off x="9753600"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9525</xdr:colOff>
      <xdr:row>0</xdr:row>
      <xdr:rowOff>185737</xdr:rowOff>
    </xdr:from>
    <xdr:to>
      <xdr:col>8</xdr:col>
      <xdr:colOff>523875</xdr:colOff>
      <xdr:row>15</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16</xdr:row>
      <xdr:rowOff>14287</xdr:rowOff>
    </xdr:from>
    <xdr:to>
      <xdr:col>8</xdr:col>
      <xdr:colOff>542925</xdr:colOff>
      <xdr:row>30</xdr:row>
      <xdr:rowOff>90487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1</xdr:row>
      <xdr:rowOff>14287</xdr:rowOff>
    </xdr:from>
    <xdr:to>
      <xdr:col>13</xdr:col>
      <xdr:colOff>285750</xdr:colOff>
      <xdr:row>15</xdr:row>
      <xdr:rowOff>19050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123825</xdr:colOff>
      <xdr:row>16</xdr:row>
      <xdr:rowOff>23812</xdr:rowOff>
    </xdr:from>
    <xdr:to>
      <xdr:col>13</xdr:col>
      <xdr:colOff>352425</xdr:colOff>
      <xdr:row>30</xdr:row>
      <xdr:rowOff>28575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9526</xdr:colOff>
      <xdr:row>10</xdr:row>
      <xdr:rowOff>23812</xdr:rowOff>
    </xdr:from>
    <xdr:to>
      <xdr:col>11</xdr:col>
      <xdr:colOff>9525</xdr:colOff>
      <xdr:row>26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256048</xdr:colOff>
      <xdr:row>5</xdr:row>
      <xdr:rowOff>14852</xdr:rowOff>
    </xdr:from>
    <xdr:to>
      <xdr:col>19</xdr:col>
      <xdr:colOff>286774</xdr:colOff>
      <xdr:row>16</xdr:row>
      <xdr:rowOff>122393</xdr:rowOff>
    </xdr:to>
    <mc:AlternateContent xmlns:mc="http://schemas.openxmlformats.org/markup-compatibility/2006" xmlns:a14="http://schemas.microsoft.com/office/drawing/2010/main">
      <mc:Choice Requires="a14">
        <xdr:graphicFrame macro="">
          <xdr:nvGraphicFramePr>
            <xdr:cNvPr id="12" name="Division 1"/>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mlns="">
        <xdr:sp macro="" textlink="">
          <xdr:nvSpPr>
            <xdr:cNvPr id="0" name=""/>
            <xdr:cNvSpPr>
              <a:spLocks noTextEdit="1"/>
            </xdr:cNvSpPr>
          </xdr:nvSpPr>
          <xdr:spPr>
            <a:xfrm>
              <a:off x="8431673" y="1300727"/>
              <a:ext cx="2443726" cy="22030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45357</xdr:rowOff>
    </xdr:from>
    <xdr:to>
      <xdr:col>42</xdr:col>
      <xdr:colOff>401052</xdr:colOff>
      <xdr:row>2</xdr:row>
      <xdr:rowOff>113393</xdr:rowOff>
    </xdr:to>
    <xdr:sp macro="" textlink="">
      <xdr:nvSpPr>
        <xdr:cNvPr id="9" name="Rectangle 8"/>
        <xdr:cNvSpPr/>
      </xdr:nvSpPr>
      <xdr:spPr>
        <a:xfrm>
          <a:off x="0" y="45357"/>
          <a:ext cx="26004252" cy="782411"/>
        </a:xfrm>
        <a:prstGeom prst="rect">
          <a:avLst/>
        </a:prstGeom>
        <a:solidFill>
          <a:schemeClr val="accent6">
            <a:lumMod val="50000"/>
          </a:schemeClr>
        </a:solidFill>
        <a:ln>
          <a:noFill/>
        </a:ln>
        <a:effectLst>
          <a:glow rad="63500">
            <a:schemeClr val="accent2">
              <a:satMod val="175000"/>
              <a:alpha val="40000"/>
            </a:schemeClr>
          </a:glow>
          <a:outerShdw blurRad="107950" dist="12700" dir="5400000" algn="ctr">
            <a:srgbClr val="000000"/>
          </a:outerShdw>
          <a:reflection blurRad="6350" stA="52000" endA="300" endPos="35000" dir="5400000" sy="-100000" algn="bl" rotWithShape="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xdr:colOff>
      <xdr:row>0</xdr:row>
      <xdr:rowOff>0</xdr:rowOff>
    </xdr:from>
    <xdr:to>
      <xdr:col>2</xdr:col>
      <xdr:colOff>16711</xdr:colOff>
      <xdr:row>2</xdr:row>
      <xdr:rowOff>83553</xdr:rowOff>
    </xdr:to>
    <xdr:pic>
      <xdr:nvPicPr>
        <xdr:cNvPr id="14" name="Picture 13"/>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1" y="0"/>
          <a:ext cx="1235910" cy="797928"/>
        </a:xfrm>
        <a:prstGeom prst="rect">
          <a:avLst/>
        </a:prstGeom>
        <a:ln>
          <a:noFill/>
        </a:ln>
        <a:effectLst>
          <a:glow rad="63500">
            <a:schemeClr val="accent3">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twoCellAnchor editAs="oneCell">
    <xdr:from>
      <xdr:col>8</xdr:col>
      <xdr:colOff>584868</xdr:colOff>
      <xdr:row>0</xdr:row>
      <xdr:rowOff>133685</xdr:rowOff>
    </xdr:from>
    <xdr:to>
      <xdr:col>24</xdr:col>
      <xdr:colOff>13368</xdr:colOff>
      <xdr:row>1</xdr:row>
      <xdr:rowOff>477420</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61668" y="133685"/>
          <a:ext cx="9153525" cy="534235"/>
        </a:xfrm>
        <a:prstGeom prst="rect">
          <a:avLst/>
        </a:prstGeom>
        <a:noFill/>
        <a:ln>
          <a:solidFill>
            <a:schemeClr val="tx1"/>
          </a:solidFill>
        </a:ln>
        <a:effectLst>
          <a:outerShdw blurRad="50800" dist="38100" dir="5400000" algn="t"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571500</xdr:colOff>
      <xdr:row>21</xdr:row>
      <xdr:rowOff>47625</xdr:rowOff>
    </xdr:from>
    <xdr:to>
      <xdr:col>21</xdr:col>
      <xdr:colOff>520699</xdr:colOff>
      <xdr:row>38</xdr:row>
      <xdr:rowOff>15875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111125</xdr:colOff>
      <xdr:row>3</xdr:row>
      <xdr:rowOff>63500</xdr:rowOff>
    </xdr:from>
    <xdr:to>
      <xdr:col>11</xdr:col>
      <xdr:colOff>111125</xdr:colOff>
      <xdr:row>19</xdr:row>
      <xdr:rowOff>11113</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444500</xdr:colOff>
      <xdr:row>3</xdr:row>
      <xdr:rowOff>63500</xdr:rowOff>
    </xdr:from>
    <xdr:to>
      <xdr:col>32</xdr:col>
      <xdr:colOff>155575</xdr:colOff>
      <xdr:row>19</xdr:row>
      <xdr:rowOff>128588</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444500</xdr:colOff>
      <xdr:row>21</xdr:row>
      <xdr:rowOff>31749</xdr:rowOff>
    </xdr:from>
    <xdr:to>
      <xdr:col>32</xdr:col>
      <xdr:colOff>190500</xdr:colOff>
      <xdr:row>38</xdr:row>
      <xdr:rowOff>15874</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111125</xdr:colOff>
      <xdr:row>21</xdr:row>
      <xdr:rowOff>15874</xdr:rowOff>
    </xdr:from>
    <xdr:to>
      <xdr:col>11</xdr:col>
      <xdr:colOff>158750</xdr:colOff>
      <xdr:row>38</xdr:row>
      <xdr:rowOff>95249</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30726</xdr:colOff>
      <xdr:row>7</xdr:row>
      <xdr:rowOff>153794</xdr:rowOff>
    </xdr:from>
    <xdr:to>
      <xdr:col>18</xdr:col>
      <xdr:colOff>231252</xdr:colOff>
      <xdr:row>19</xdr:row>
      <xdr:rowOff>5390</xdr:rowOff>
    </xdr:to>
    <mc:AlternateContent xmlns:mc="http://schemas.openxmlformats.org/markup-compatibility/2006" xmlns:a14="http://schemas.microsoft.com/office/drawing/2010/main">
      <mc:Choice Requires="a14">
        <xdr:graphicFrame macro="">
          <xdr:nvGraphicFramePr>
            <xdr:cNvPr id="7" name="Division 3"/>
            <xdr:cNvGraphicFramePr/>
          </xdr:nvGraphicFramePr>
          <xdr:xfrm>
            <a:off x="0" y="0"/>
            <a:ext cx="0" cy="0"/>
          </xdr:xfrm>
          <a:graphic>
            <a:graphicData uri="http://schemas.microsoft.com/office/drawing/2010/slicer">
              <sle:slicer xmlns:sle="http://schemas.microsoft.com/office/drawing/2010/slicer" name="Division 3"/>
            </a:graphicData>
          </a:graphic>
        </xdr:graphicFrame>
      </mc:Choice>
      <mc:Fallback xmlns="">
        <xdr:sp macro="" textlink="">
          <xdr:nvSpPr>
            <xdr:cNvPr id="0" name=""/>
            <xdr:cNvSpPr>
              <a:spLocks noTextEdit="1"/>
            </xdr:cNvSpPr>
          </xdr:nvSpPr>
          <xdr:spPr>
            <a:xfrm>
              <a:off x="9248468" y="1782262"/>
              <a:ext cx="2044074" cy="20638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45357</xdr:rowOff>
    </xdr:from>
    <xdr:to>
      <xdr:col>42</xdr:col>
      <xdr:colOff>401052</xdr:colOff>
      <xdr:row>2</xdr:row>
      <xdr:rowOff>113393</xdr:rowOff>
    </xdr:to>
    <xdr:sp macro="" textlink="">
      <xdr:nvSpPr>
        <xdr:cNvPr id="9" name="Rectangle 8"/>
        <xdr:cNvSpPr/>
      </xdr:nvSpPr>
      <xdr:spPr>
        <a:xfrm>
          <a:off x="0" y="45357"/>
          <a:ext cx="25667368" cy="769878"/>
        </a:xfrm>
        <a:prstGeom prst="rect">
          <a:avLst/>
        </a:prstGeom>
        <a:solidFill>
          <a:schemeClr val="accent6">
            <a:lumMod val="50000"/>
          </a:schemeClr>
        </a:solidFill>
        <a:ln>
          <a:noFill/>
        </a:ln>
        <a:effectLst>
          <a:glow rad="63500">
            <a:schemeClr val="accent2">
              <a:satMod val="175000"/>
              <a:alpha val="40000"/>
            </a:schemeClr>
          </a:glow>
          <a:outerShdw blurRad="107950" dist="12700" dir="5400000" algn="ctr">
            <a:srgbClr val="000000"/>
          </a:outerShdw>
          <a:reflection blurRad="6350" stA="52000" endA="300" endPos="35000" dir="5400000" sy="-100000" algn="bl" rotWithShape="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xdr:colOff>
      <xdr:row>0</xdr:row>
      <xdr:rowOff>36634</xdr:rowOff>
    </xdr:from>
    <xdr:to>
      <xdr:col>2</xdr:col>
      <xdr:colOff>16711</xdr:colOff>
      <xdr:row>2</xdr:row>
      <xdr:rowOff>83552</xdr:rowOff>
    </xdr:to>
    <xdr:pic>
      <xdr:nvPicPr>
        <xdr:cNvPr id="10" name="Picture 9"/>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1" y="36634"/>
          <a:ext cx="1237864" cy="767399"/>
        </a:xfrm>
        <a:prstGeom prst="rect">
          <a:avLst/>
        </a:prstGeom>
        <a:ln>
          <a:noFill/>
        </a:ln>
        <a:effectLst>
          <a:glow rad="63500">
            <a:schemeClr val="accent3">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twoCellAnchor editAs="oneCell">
    <xdr:from>
      <xdr:col>8</xdr:col>
      <xdr:colOff>584868</xdr:colOff>
      <xdr:row>0</xdr:row>
      <xdr:rowOff>133685</xdr:rowOff>
    </xdr:from>
    <xdr:to>
      <xdr:col>23</xdr:col>
      <xdr:colOff>594393</xdr:colOff>
      <xdr:row>1</xdr:row>
      <xdr:rowOff>477420</xdr:rowOff>
    </xdr:to>
    <xdr:pic>
      <xdr:nvPicPr>
        <xdr:cNvPr id="19" name="Picture 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97500" y="133685"/>
          <a:ext cx="9033209" cy="527551"/>
        </a:xfrm>
        <a:prstGeom prst="rect">
          <a:avLst/>
        </a:prstGeom>
        <a:noFill/>
        <a:ln>
          <a:solidFill>
            <a:schemeClr val="tx1"/>
          </a:solidFill>
        </a:ln>
        <a:effectLst>
          <a:outerShdw blurRad="50800" dist="38100" dir="5400000" algn="t"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259596</xdr:colOff>
      <xdr:row>5</xdr:row>
      <xdr:rowOff>20566</xdr:rowOff>
    </xdr:from>
    <xdr:to>
      <xdr:col>14</xdr:col>
      <xdr:colOff>27576</xdr:colOff>
      <xdr:row>10</xdr:row>
      <xdr:rowOff>12210</xdr:rowOff>
    </xdr:to>
    <xdr:sp macro="" textlink="">
      <xdr:nvSpPr>
        <xdr:cNvPr id="20" name="Rounded Rectangle 19"/>
        <xdr:cNvSpPr/>
      </xdr:nvSpPr>
      <xdr:spPr>
        <a:xfrm>
          <a:off x="7019273" y="1280324"/>
          <a:ext cx="1611529" cy="913418"/>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US" sz="1400" b="1" baseline="0"/>
            <a:t>SA (X) = State Average for Category X</a:t>
          </a:r>
          <a:endParaRPr lang="en-US" sz="1400" b="1"/>
        </a:p>
      </xdr:txBody>
    </xdr:sp>
    <xdr:clientData/>
  </xdr:twoCellAnchor>
  <xdr:twoCellAnchor>
    <xdr:from>
      <xdr:col>11</xdr:col>
      <xdr:colOff>278110</xdr:colOff>
      <xdr:row>15</xdr:row>
      <xdr:rowOff>48846</xdr:rowOff>
    </xdr:from>
    <xdr:to>
      <xdr:col>14</xdr:col>
      <xdr:colOff>46090</xdr:colOff>
      <xdr:row>20</xdr:row>
      <xdr:rowOff>158749</xdr:rowOff>
    </xdr:to>
    <xdr:sp macro="" textlink="">
      <xdr:nvSpPr>
        <xdr:cNvPr id="21" name="Rounded Rectangle 20"/>
        <xdr:cNvSpPr/>
      </xdr:nvSpPr>
      <xdr:spPr>
        <a:xfrm>
          <a:off x="7037787" y="3152152"/>
          <a:ext cx="1611529" cy="1031678"/>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US" sz="1400" b="1"/>
            <a:t>SA</a:t>
          </a:r>
          <a:r>
            <a:rPr lang="en-US" sz="1400" b="1" baseline="0"/>
            <a:t>.t (X) = Highest State Value for Category X</a:t>
          </a:r>
          <a:endParaRPr lang="en-US" sz="1400" b="1"/>
        </a:p>
      </xdr:txBody>
    </xdr:sp>
    <xdr:clientData/>
  </xdr:twoCellAnchor>
  <xdr:twoCellAnchor>
    <xdr:from>
      <xdr:col>19</xdr:col>
      <xdr:colOff>153629</xdr:colOff>
      <xdr:row>3</xdr:row>
      <xdr:rowOff>46089</xdr:rowOff>
    </xdr:from>
    <xdr:to>
      <xdr:col>30</xdr:col>
      <xdr:colOff>61450</xdr:colOff>
      <xdr:row>25</xdr:row>
      <xdr:rowOff>153629</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61454</xdr:colOff>
      <xdr:row>27</xdr:row>
      <xdr:rowOff>184353</xdr:rowOff>
    </xdr:from>
    <xdr:to>
      <xdr:col>19</xdr:col>
      <xdr:colOff>76815</xdr:colOff>
      <xdr:row>47</xdr:row>
      <xdr:rowOff>46088</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76815</xdr:colOff>
      <xdr:row>28</xdr:row>
      <xdr:rowOff>15363</xdr:rowOff>
    </xdr:from>
    <xdr:to>
      <xdr:col>10</xdr:col>
      <xdr:colOff>537702</xdr:colOff>
      <xdr:row>47</xdr:row>
      <xdr:rowOff>76814</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61451</xdr:colOff>
      <xdr:row>3</xdr:row>
      <xdr:rowOff>46089</xdr:rowOff>
    </xdr:from>
    <xdr:to>
      <xdr:col>5</xdr:col>
      <xdr:colOff>255549</xdr:colOff>
      <xdr:row>15</xdr:row>
      <xdr:rowOff>30726</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322619</xdr:colOff>
      <xdr:row>3</xdr:row>
      <xdr:rowOff>61451</xdr:rowOff>
    </xdr:from>
    <xdr:to>
      <xdr:col>10</xdr:col>
      <xdr:colOff>476250</xdr:colOff>
      <xdr:row>15</xdr:row>
      <xdr:rowOff>30724</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46089</xdr:colOff>
      <xdr:row>15</xdr:row>
      <xdr:rowOff>61451</xdr:rowOff>
    </xdr:from>
    <xdr:to>
      <xdr:col>5</xdr:col>
      <xdr:colOff>255549</xdr:colOff>
      <xdr:row>26</xdr:row>
      <xdr:rowOff>122902</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322621</xdr:colOff>
      <xdr:row>15</xdr:row>
      <xdr:rowOff>92178</xdr:rowOff>
    </xdr:from>
    <xdr:to>
      <xdr:col>10</xdr:col>
      <xdr:colOff>487867</xdr:colOff>
      <xdr:row>26</xdr:row>
      <xdr:rowOff>138266</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209086</xdr:colOff>
      <xdr:row>27</xdr:row>
      <xdr:rowOff>162621</xdr:rowOff>
    </xdr:from>
    <xdr:to>
      <xdr:col>30</xdr:col>
      <xdr:colOff>92927</xdr:colOff>
      <xdr:row>47</xdr:row>
      <xdr:rowOff>23230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797.479064699073" createdVersion="5" refreshedVersion="5" minRefreshableVersion="3" recordCount="6">
  <cacheSource type="worksheet">
    <worksheetSource name="Table2"/>
  </cacheSource>
  <cacheFields count="73">
    <cacheField name="Sr. no." numFmtId="0">
      <sharedItems containsSemiMixedTypes="0" containsString="0" containsNumber="1" containsInteger="1" minValue="1" maxValue="6"/>
    </cacheField>
    <cacheField name="Division" numFmtId="0">
      <sharedItems count="6">
        <s v="Amravati"/>
        <s v="Aurangabad"/>
        <s v="Konkan"/>
        <s v="Nagpur"/>
        <s v="Nashik"/>
        <s v="Pune"/>
      </sharedItems>
    </cacheField>
    <cacheField name="State Rank 2020" numFmtId="0">
      <sharedItems containsSemiMixedTypes="0" containsString="0" containsNumber="1" containsInteger="1" minValue="1" maxValue="6"/>
    </cacheField>
    <cacheField name="State Rank 2021" numFmtId="0">
      <sharedItems containsSemiMixedTypes="0" containsString="0" containsNumber="1" containsInteger="1" minValue="1" maxValue="6"/>
    </cacheField>
    <cacheField name="State Rank 2022" numFmtId="0">
      <sharedItems containsSemiMixedTypes="0" containsString="0" containsNumber="1" containsInteger="1" minValue="1" maxValue="6"/>
    </cacheField>
    <cacheField name="SLP- obtained 20" numFmtId="0">
      <sharedItems containsSemiMixedTypes="0" containsString="0" containsNumber="1" minValue="556.63" maxValue="943.74"/>
    </cacheField>
    <cacheField name="SLP-max. marks 20" numFmtId="0">
      <sharedItems containsSemiMixedTypes="0" containsString="0" containsNumber="1" containsInteger="1" minValue="1500" maxValue="1500"/>
    </cacheField>
    <cacheField name="SLP % score 20" numFmtId="10">
      <sharedItems containsSemiMixedTypes="0" containsString="0" containsNumber="1" minValue="0.18734181475498116" maxValue="0.24353889308948648"/>
    </cacheField>
    <cacheField name="SLP % ind" numFmtId="10">
      <sharedItems containsSemiMixedTypes="0" containsString="0" containsNumber="1" minValue="0.37108666666666668" maxValue="0.62916000000000005"/>
    </cacheField>
    <cacheField name="Cert.- obtained 20" numFmtId="0">
      <sharedItems containsSemiMixedTypes="0" containsString="0" containsNumber="1" minValue="319.3" maxValue="570.77"/>
    </cacheField>
    <cacheField name="Cert.-max. marks 20" numFmtId="0">
      <sharedItems containsSemiMixedTypes="0" containsString="0" containsNumber="1" containsInteger="1" minValue="1500" maxValue="1500"/>
    </cacheField>
    <cacheField name="Cert. % score 20" numFmtId="10">
      <sharedItems containsSemiMixedTypes="0" containsString="0" containsNumber="1" minValue="0.10620181338016459" maxValue="0.14729130269850405"/>
    </cacheField>
    <cacheField name="Cert. % ind" numFmtId="10">
      <sharedItems containsSemiMixedTypes="0" containsString="0" containsNumber="1" minValue="0.21286666666666668" maxValue="0.38051333333333331"/>
    </cacheField>
    <cacheField name="DO- obtained 20" numFmtId="0">
      <sharedItems containsSemiMixedTypes="0" containsString="0" containsNumber="1" minValue="1021.51" maxValue="1200.44"/>
    </cacheField>
    <cacheField name="DO-max. marks 20" numFmtId="0">
      <sharedItems containsSemiMixedTypes="0" containsString="0" containsNumber="1" containsInteger="1" minValue="1500" maxValue="1500"/>
    </cacheField>
    <cacheField name="DO % score 20" numFmtId="0">
      <sharedItems containsSemiMixedTypes="0" containsString="0" containsNumber="1" minValue="68.099999999999994" maxValue="80.03"/>
    </cacheField>
    <cacheField name="CP- obtained 20" numFmtId="0">
      <sharedItems containsSemiMixedTypes="0" containsString="0" containsNumber="1" minValue="1032.55" maxValue="1160.1600000000001"/>
    </cacheField>
    <cacheField name="CP-max. marks 20" numFmtId="0">
      <sharedItems containsSemiMixedTypes="0" containsString="0" containsNumber="1" containsInteger="1" minValue="1500" maxValue="1500"/>
    </cacheField>
    <cacheField name="CP % score 20" numFmtId="10">
      <sharedItems containsSemiMixedTypes="0" containsString="0" containsNumber="1" minValue="0.29938763028662413" maxValue="0.35808427571351648"/>
    </cacheField>
    <cacheField name="CP % ind" numFmtId="10">
      <sharedItems containsSemiMixedTypes="0" containsString="0" containsNumber="1" minValue="0.68836666666666668" maxValue="0.77344000000000002"/>
    </cacheField>
    <cacheField name="Total score (obtained) 20" numFmtId="0">
      <sharedItems containsSemiMixedTypes="0" containsString="0" containsNumber="1" minValue="2971.2" maxValue="3875.11"/>
    </cacheField>
    <cacheField name="Total score (max) 20" numFmtId="0">
      <sharedItems containsSemiMixedTypes="0" containsString="0" containsNumber="1" containsInteger="1" minValue="6000" maxValue="6000"/>
    </cacheField>
    <cacheField name="Total % score 20" numFmtId="9">
      <sharedItems containsSemiMixedTypes="0" containsString="0" containsNumber="1" minValue="0.49520000000000003" maxValue="0.64590000000000003"/>
    </cacheField>
    <cacheField name="SLP + Cert. (obtained) 20" numFmtId="0">
      <sharedItems containsSemiMixedTypes="0" containsString="0" containsNumber="1" minValue="885.74" maxValue="1514.51"/>
    </cacheField>
    <cacheField name="SLP + Cert. (max.) 20" numFmtId="0">
      <sharedItems containsSemiMixedTypes="0" containsString="0" containsNumber="1" containsInteger="1" minValue="3000" maxValue="3000"/>
    </cacheField>
    <cacheField name="SLP + Cert. (% score) 20" numFmtId="9">
      <sharedItems containsSemiMixedTypes="0" containsString="0" containsNumber="1" minValue="0.29524666666666666" maxValue="0.50483666666666671"/>
    </cacheField>
    <cacheField name="State Rank (based on SLP &amp; Cert. score) 20" numFmtId="0">
      <sharedItems containsSemiMixedTypes="0" containsString="0" containsNumber="1" containsInteger="1" minValue="1" maxValue="6"/>
    </cacheField>
    <cacheField name="SLP- obtained 21" numFmtId="0">
      <sharedItems containsSemiMixedTypes="0" containsString="0" containsNumber="1" minValue="1372.2324999999998" maxValue="1744.17"/>
    </cacheField>
    <cacheField name="SLP-max. marks 21" numFmtId="0">
      <sharedItems containsSemiMixedTypes="0" containsString="0" containsNumber="1" containsInteger="1" minValue="2400" maxValue="2400"/>
    </cacheField>
    <cacheField name="SLP % score 21" numFmtId="9">
      <sharedItems containsSemiMixedTypes="0" containsString="0" containsNumber="1" minValue="0.46290962099371236" maxValue="0.48516178206136895"/>
    </cacheField>
    <cacheField name="SLP % ind2" numFmtId="9">
      <sharedItems containsSemiMixedTypes="0" containsString="0" containsNumber="1" minValue="0.57176354166666665" maxValue="0.72673750000000004"/>
    </cacheField>
    <cacheField name="CV- obtained 21" numFmtId="0">
      <sharedItems containsSemiMixedTypes="0" containsString="0" containsNumber="1" minValue="1058.1500000000001" maxValue="1291.3900000000001"/>
    </cacheField>
    <cacheField name="CV-max. marks 21" numFmtId="0">
      <sharedItems containsSemiMixedTypes="0" containsString="0" containsNumber="1" containsInteger="1" minValue="1800" maxValue="1800"/>
    </cacheField>
    <cacheField name="CV % score 21" numFmtId="9">
      <sharedItems containsSemiMixedTypes="0" containsString="0" containsNumber="1" minValue="0.35366498240425043" maxValue="0.37081100019669549"/>
    </cacheField>
    <cacheField name="CV % ind2" numFmtId="9">
      <sharedItems containsSemiMixedTypes="0" containsString="0" containsNumber="1" minValue="0.58786111111111117" maxValue="0.71743888888888896"/>
    </cacheField>
    <cacheField name="Cert.- obtained 21" numFmtId="0">
      <sharedItems containsSemiMixedTypes="0" containsString="0" containsNumber="1" minValue="428.49799999999993" maxValue="615.89"/>
    </cacheField>
    <cacheField name="Cert.-max. marks 21" numFmtId="0">
      <sharedItems containsSemiMixedTypes="0" containsString="0" containsNumber="1" containsInteger="1" minValue="1800" maxValue="1800"/>
    </cacheField>
    <cacheField name="Cert. % score 21" numFmtId="9">
      <sharedItems containsSemiMixedTypes="0" containsString="0" containsNumber="1" minValue="0.14402721774193547" maxValue="0.16878706265383256"/>
    </cacheField>
    <cacheField name="Cert. % ind2" numFmtId="9">
      <sharedItems containsSemiMixedTypes="0" containsString="0" containsNumber="1" minValue="0.2380544444444444" maxValue="0.34216111111111108"/>
    </cacheField>
    <cacheField name="Total score (obtained) 21" numFmtId="0">
      <sharedItems containsSemiMixedTypes="0" containsString="0" containsNumber="1" minValue="2929.1179999999999" maxValue="3651.45"/>
    </cacheField>
    <cacheField name="Total score (max) 21" numFmtId="0">
      <sharedItems containsSemiMixedTypes="0" containsString="0" containsNumber="1" containsInteger="1" minValue="6000" maxValue="6000"/>
    </cacheField>
    <cacheField name="Total % score 21" numFmtId="9">
      <sharedItems containsSemiMixedTypes="0" containsString="0" containsNumber="1" minValue="0.48820000000000002" maxValue="0.60860000000000003"/>
    </cacheField>
    <cacheField name="SLP + Cert. (obtained)" numFmtId="2">
      <sharedItems containsSemiMixedTypes="0" containsString="0" containsNumber="1" minValue="1848.4479999999999" maxValue="2360.06"/>
    </cacheField>
    <cacheField name="SLP + Cert. (max.)" numFmtId="0">
      <sharedItems containsSemiMixedTypes="0" containsString="0" containsNumber="1" containsInteger="1" minValue="4200" maxValue="4200"/>
    </cacheField>
    <cacheField name="SLP + Cert. (% score)" numFmtId="9">
      <sharedItems containsSemiMixedTypes="0" containsString="0" containsNumber="1" minValue="0.44010666666666665" maxValue="0.56191904761904765"/>
    </cacheField>
    <cacheField name="State Rank (based on SLP &amp; Cert. score)" numFmtId="0">
      <sharedItems containsSemiMixedTypes="0" containsString="0" containsNumber="1" containsInteger="1" minValue="1" maxValue="6"/>
    </cacheField>
    <cacheField name="SLP- obtained 22" numFmtId="0">
      <sharedItems containsSemiMixedTypes="0" containsString="0" containsNumber="1" minValue="1372.2324999999998" maxValue="1744.17"/>
    </cacheField>
    <cacheField name="SLP-max. marks 22" numFmtId="0">
      <sharedItems containsSemiMixedTypes="0" containsString="0" containsNumber="1" containsInteger="1" minValue="2400" maxValue="2400"/>
    </cacheField>
    <cacheField name="SLP % score 22" numFmtId="9">
      <sharedItems containsSemiMixedTypes="0" containsString="0" containsNumber="1" minValue="0.46290962099371236" maxValue="0.48516178206136895"/>
    </cacheField>
    <cacheField name="SLP % ind3" numFmtId="9">
      <sharedItems containsSemiMixedTypes="0" containsString="0" containsNumber="1" minValue="0.57176354166666665" maxValue="0.72673750000000004"/>
    </cacheField>
    <cacheField name="SLP-SA 22" numFmtId="9">
      <sharedItems containsString="0" containsBlank="1" containsNumber="1" minValue="-8.7380787699019732E-2" maxValue="0.15233496282298808"/>
    </cacheField>
    <cacheField name="SLP.t - SA 22" numFmtId="9">
      <sharedItems containsSemiMixedTypes="0" containsString="0" containsNumber="1" minValue="-0.26913274817047844" maxValue="-7.1034438680400894E-2"/>
    </cacheField>
    <cacheField name="CV- obtained 22" numFmtId="0">
      <sharedItems containsSemiMixedTypes="0" containsString="0" containsNumber="1" minValue="1058.1500000000001" maxValue="1291.3900000000001"/>
    </cacheField>
    <cacheField name="CV-max. marks 22" numFmtId="0">
      <sharedItems containsSemiMixedTypes="0" containsString="0" containsNumber="1" containsInteger="1" minValue="1800" maxValue="1800"/>
    </cacheField>
    <cacheField name="CV % score 22" numFmtId="9">
      <sharedItems containsSemiMixedTypes="0" containsString="0" containsNumber="1" minValue="0.35366498240425043" maxValue="0.37081100019669549"/>
    </cacheField>
    <cacheField name="CV % ind3" numFmtId="9">
      <sharedItems containsSemiMixedTypes="0" containsString="0" containsNumber="1" minValue="0.58786111111111117" maxValue="0.71743888888888896"/>
    </cacheField>
    <cacheField name="CV -SA 22" numFmtId="9">
      <sharedItems containsSemiMixedTypes="0" containsString="0" containsNumber="1" minValue="-7.5431637075352928E-2" maxValue="0.12836397315811554"/>
    </cacheField>
    <cacheField name="CV-SA.t 22" numFmtId="9">
      <sharedItems containsSemiMixedTypes="0" containsString="0" containsNumber="1" minValue="-0.23586588386519053" maxValue="-6.7433581027896247E-2"/>
    </cacheField>
    <cacheField name="Cert.- obtained 22" numFmtId="0">
      <sharedItems containsSemiMixedTypes="0" containsString="0" containsNumber="1" minValue="428.49799999999993" maxValue="615.89"/>
    </cacheField>
    <cacheField name="Cert.-max. marks 22" numFmtId="0">
      <sharedItems containsSemiMixedTypes="0" containsString="0" containsNumber="1" containsInteger="1" minValue="1800" maxValue="1800"/>
    </cacheField>
    <cacheField name="Cert. % score 22" numFmtId="9">
      <sharedItems containsSemiMixedTypes="0" containsString="0" containsNumber="1" minValue="0.14402721774193547" maxValue="0.16878706265383256"/>
    </cacheField>
    <cacheField name="Cert. % ind3" numFmtId="9">
      <sharedItems containsSemiMixedTypes="0" containsString="0" containsNumber="1" minValue="0.2380544444444444" maxValue="0.34216111111111108"/>
    </cacheField>
    <cacheField name="Cert-SA 22" numFmtId="9">
      <sharedItems containsSemiMixedTypes="0" containsString="0" containsNumber="1" minValue="-0.15505294500423966" maxValue="0.21446177508725572"/>
    </cacheField>
    <cacheField name="Cert-SA.t 22" numFmtId="9">
      <sharedItems containsSemiMixedTypes="0" containsString="0" containsNumber="1" minValue="-0.44108470508439213" maxValue="-0.19665823181071138"/>
    </cacheField>
    <cacheField name="Total score (obtained) 22" numFmtId="0">
      <sharedItems containsSemiMixedTypes="0" containsString="0" containsNumber="1" minValue="2929.1179999999999" maxValue="3651.45"/>
    </cacheField>
    <cacheField name="Total score (max) 22" numFmtId="0">
      <sharedItems containsSemiMixedTypes="0" containsString="0" containsNumber="1" containsInteger="1" minValue="6000" maxValue="6000"/>
    </cacheField>
    <cacheField name="Total % score 22" numFmtId="9">
      <sharedItems containsSemiMixedTypes="0" containsString="0" containsNumber="1" minValue="0.48820000000000002" maxValue="0.60860000000000003"/>
    </cacheField>
    <cacheField name="Total - SA 22" numFmtId="9">
      <sharedItems containsSemiMixedTypes="0" containsString="0" containsNumber="1" minValue="-4.1800000000000004E-2" maxValue="7.8600000000000003E-2"/>
    </cacheField>
    <cacheField name="Total-SA.t 22" numFmtId="9">
      <sharedItems containsSemiMixedTypes="0" containsString="0" containsNumber="1" minValue="-0.18180000000000002" maxValue="-6.140000000000001E-2"/>
    </cacheField>
    <cacheField name="SLP + Cert. (obtained)2" numFmtId="2">
      <sharedItems containsSemiMixedTypes="0" containsString="0" containsNumber="1" minValue="1848.4479999999999" maxValue="2360.06"/>
    </cacheField>
    <cacheField name="SLP + Cert. (max.)3" numFmtId="0">
      <sharedItems containsSemiMixedTypes="0" containsString="0" containsNumber="1" containsInteger="1" minValue="4200" maxValue="4200"/>
    </cacheField>
    <cacheField name="SLP + Cert. (% score)4" numFmtId="9">
      <sharedItems containsSemiMixedTypes="0" containsString="0" containsNumber="1" minValue="0.44010666666666665" maxValue="0.56191904761904765"/>
    </cacheField>
    <cacheField name="State Rank (based on SLP &amp; Cert. score)5" numFmtId="0">
      <sharedItems containsSemiMixedTypes="0" containsString="0" containsNumber="1" containsInteger="1" minValue="1" maxValue="6"/>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6">
  <r>
    <n v="1"/>
    <x v="0"/>
    <n v="5"/>
    <n v="6"/>
    <n v="5"/>
    <n v="609.79999999999995"/>
    <n v="1500"/>
    <n v="0.202824509236531"/>
    <n v="0.4065333333333333"/>
    <n v="319.3"/>
    <n v="1500"/>
    <n v="0.10620181338016459"/>
    <n v="0.21286666666666668"/>
    <n v="1044.8900000000001"/>
    <n v="1500"/>
    <n v="69.66"/>
    <n v="1032.55"/>
    <n v="1500"/>
    <n v="0.34343464580547739"/>
    <n v="0.68836666666666668"/>
    <n v="3006.54"/>
    <n v="6000"/>
    <n v="0.50109999999999999"/>
    <n v="929.09999999999991"/>
    <n v="3000"/>
    <n v="0.30969999999999998"/>
    <n v="5"/>
    <n v="1419.95"/>
    <n v="2400"/>
    <n v="0.48477050088115264"/>
    <n v="0.59164583333333332"/>
    <n v="1080.6599999999999"/>
    <n v="1800"/>
    <n v="0.36893699741696984"/>
    <n v="0.6003666666666666"/>
    <n v="428.49799999999993"/>
    <n v="1800"/>
    <n v="0.14628908770489954"/>
    <n v="0.2380544444444444"/>
    <n v="2929.1179999999999"/>
    <n v="6000"/>
    <n v="0.48820000000000002"/>
    <n v="1848.4479999999999"/>
    <n v="4200"/>
    <n v="0.44010666666666665"/>
    <n v="6"/>
    <n v="1419.95"/>
    <n v="2400"/>
    <n v="0.48477050088115264"/>
    <n v="0.59164583333333332"/>
    <n v="-5.5645708357164612E-2"/>
    <n v="-0.24371784356125564"/>
    <n v="1080.6599999999999"/>
    <n v="1800"/>
    <n v="0.36893699741696984"/>
    <n v="0.6003666666666666"/>
    <n v="-5.5763316091150705E-2"/>
    <n v="-0.21961047683008741"/>
    <n v="428.49799999999993"/>
    <n v="1800"/>
    <n v="0.14628908770489954"/>
    <n v="0.2380544444444444"/>
    <n v="-0.15505294500423966"/>
    <n v="-0.44108470508439213"/>
    <n v="2929.1179999999999"/>
    <n v="6000"/>
    <n v="0.48820000000000002"/>
    <n v="-4.1800000000000004E-2"/>
    <n v="-0.18180000000000002"/>
    <n v="1848.4479999999999"/>
    <n v="4200"/>
    <n v="0.44010666666666665"/>
    <n v="6"/>
  </r>
  <r>
    <n v="2"/>
    <x v="1"/>
    <n v="6"/>
    <n v="5"/>
    <n v="6"/>
    <n v="556.63"/>
    <n v="1500"/>
    <n v="0.18734181475498116"/>
    <n v="0.37108666666666668"/>
    <n v="329.11"/>
    <n v="1500"/>
    <n v="0.11076669359181476"/>
    <n v="0.21940666666666667"/>
    <n v="1021.51"/>
    <n v="1500"/>
    <n v="68.099999999999994"/>
    <n v="1063.94"/>
    <n v="1500"/>
    <n v="0.35808427571351648"/>
    <n v="0.70929333333333333"/>
    <n v="2971.2"/>
    <n v="6000"/>
    <n v="0.49520000000000003"/>
    <n v="885.74"/>
    <n v="3000"/>
    <n v="0.29524666666666666"/>
    <n v="6"/>
    <n v="1372.2324999999998"/>
    <n v="2400"/>
    <n v="0.46290962099371236"/>
    <n v="0.57176354166666665"/>
    <n v="1091.7809999999999"/>
    <n v="1800"/>
    <n v="0.36830196699038703"/>
    <n v="0.606545"/>
    <n v="500.34625000000005"/>
    <n v="1800"/>
    <n v="0.16878706265383256"/>
    <n v="0.27797013888888894"/>
    <n v="2964.36375"/>
    <n v="6000"/>
    <n v="0.49409999999999998"/>
    <n v="1872.5787499999999"/>
    <n v="4200"/>
    <n v="0.44585208333333332"/>
    <n v="5"/>
    <n v="1372.2324999999998"/>
    <n v="2400"/>
    <n v="0.46290962099371236"/>
    <n v="0.57176354166666665"/>
    <n v="-8.7380787699019732E-2"/>
    <n v="-0.26913274817047844"/>
    <n v="1091.7809999999999"/>
    <n v="1800"/>
    <n v="0.36830196699038703"/>
    <n v="0.606545"/>
    <n v="-4.6046239340137067E-2"/>
    <n v="-0.21157954028466824"/>
    <n v="500.34625000000005"/>
    <n v="1800"/>
    <n v="0.16878706265383256"/>
    <n v="0.27797013888888894"/>
    <n v="-1.3376747579515983E-2"/>
    <n v="-0.34736878146766481"/>
    <n v="2964.36375"/>
    <n v="6000"/>
    <n v="0.49409999999999998"/>
    <n v="-3.5900000000000043E-2"/>
    <n v="-0.17590000000000006"/>
    <n v="1872.5787499999999"/>
    <n v="4200"/>
    <n v="0.44585208333333332"/>
    <n v="5"/>
  </r>
  <r>
    <n v="3"/>
    <x v="2"/>
    <n v="2"/>
    <n v="3"/>
    <n v="2"/>
    <n v="783.23"/>
    <n v="1500"/>
    <n v="0.2204753888854484"/>
    <n v="0.52215333333333336"/>
    <n v="519.61"/>
    <n v="1500"/>
    <n v="0.14626765677868295"/>
    <n v="0.3464066666666667"/>
    <n v="1116.6300000000001"/>
    <n v="1500"/>
    <n v="74.44"/>
    <n v="1132.98"/>
    <n v="1500"/>
    <n v="0.31892829194417388"/>
    <n v="0.75531999999999999"/>
    <n v="3552.46"/>
    <n v="6000"/>
    <n v="0.59209999999999996"/>
    <n v="1302.8400000000001"/>
    <n v="3000"/>
    <n v="0.43428000000000005"/>
    <n v="2"/>
    <n v="1578.6"/>
    <n v="2400"/>
    <n v="0.48516178206136895"/>
    <n v="0.65774999999999995"/>
    <n v="1206.53"/>
    <n v="1800"/>
    <n v="0.37081100019669549"/>
    <n v="0.67029444444444441"/>
    <n v="468.63"/>
    <n v="1800"/>
    <n v="0.14402721774193547"/>
    <n v="0.26034999999999997"/>
    <n v="3253.76"/>
    <n v="6000"/>
    <n v="0.5423"/>
    <n v="2047.23"/>
    <n v="4200"/>
    <n v="0.48743571428571431"/>
    <n v="3"/>
    <n v="1578.6"/>
    <n v="2400"/>
    <n v="0.48516178206136895"/>
    <n v="0.65774999999999995"/>
    <n v="4.9866322608105786E-2"/>
    <n v="-0.15921897802443627"/>
    <n v="1206.53"/>
    <n v="1800"/>
    <n v="0.37081100019669549"/>
    <n v="0.67029444444444441"/>
    <n v="5.4216762197679257E-2"/>
    <n v="-0.12871451576796147"/>
    <n v="468.63"/>
    <n v="1800"/>
    <n v="0.14402721774193547"/>
    <n v="0.26034999999999997"/>
    <n v="-7.5917417624672176E-2"/>
    <n v="-0.3887381629405473"/>
    <n v="3253.76"/>
    <n v="6000"/>
    <n v="0.5423"/>
    <n v="1.2299999999999978E-2"/>
    <n v="-0.12770000000000004"/>
    <n v="2047.23"/>
    <n v="4200"/>
    <n v="0.48743571428571431"/>
    <n v="3"/>
  </r>
  <r>
    <n v="4"/>
    <x v="3"/>
    <n v="4"/>
    <n v="4"/>
    <n v="4"/>
    <n v="668.5"/>
    <n v="1500"/>
    <n v="0.20603527718448247"/>
    <n v="0.44566666666666666"/>
    <n v="381.94"/>
    <n v="1500"/>
    <n v="0.11771595178435487"/>
    <n v="0.25462666666666667"/>
    <n v="1102.67"/>
    <n v="1500"/>
    <n v="73.510000000000005"/>
    <n v="1091.48"/>
    <n v="1500"/>
    <n v="0.33639997657639331"/>
    <n v="0.72765333333333337"/>
    <n v="3244.59"/>
    <n v="6000"/>
    <n v="0.54079999999999995"/>
    <n v="1050.44"/>
    <n v="3000"/>
    <n v="0.35014666666666666"/>
    <n v="4"/>
    <n v="1422.53"/>
    <n v="2400"/>
    <n v="0.47716371150066084"/>
    <n v="0.59272083333333336"/>
    <n v="1058.1500000000001"/>
    <n v="1800"/>
    <n v="0.35493858219118352"/>
    <n v="0.58786111111111117"/>
    <n v="500.53"/>
    <n v="1800"/>
    <n v="0.16789435197670752"/>
    <n v="0.27807222222222222"/>
    <n v="2981.22"/>
    <n v="6000"/>
    <n v="0.49689999999999995"/>
    <n v="1923.06"/>
    <n v="4200"/>
    <n v="0.45787142857142854"/>
    <n v="4"/>
    <n v="1422.53"/>
    <n v="2400"/>
    <n v="0.47716371150066084"/>
    <n v="0.59272083333333336"/>
    <n v="-5.3929849297029785E-2"/>
    <n v="-0.24234370506087752"/>
    <n v="1058.1500000000001"/>
    <n v="1800"/>
    <n v="0.35493858219118352"/>
    <n v="0.58786111111111117"/>
    <n v="-7.5431637075352928E-2"/>
    <n v="-0.23586588386519053"/>
    <n v="500.53"/>
    <n v="1800"/>
    <n v="0.16789435197670752"/>
    <n v="0.27807222222222222"/>
    <n v="-1.3014414449943846E-2"/>
    <n v="-0.34712910547048237"/>
    <n v="2981.22"/>
    <n v="6000"/>
    <n v="0.49689999999999995"/>
    <n v="-3.3100000000000074E-2"/>
    <n v="-0.17310000000000009"/>
    <n v="1923.06"/>
    <n v="4200"/>
    <n v="0.45787142857142854"/>
    <n v="4"/>
  </r>
  <r>
    <n v="5"/>
    <x v="4"/>
    <n v="3"/>
    <n v="2"/>
    <n v="3"/>
    <n v="719.97"/>
    <n v="1500"/>
    <n v="0.21188301216023733"/>
    <n v="0.47998000000000002"/>
    <n v="440"/>
    <n v="1500"/>
    <n v="0.12948945838091089"/>
    <n v="0.29333333333333333"/>
    <n v="1109.43"/>
    <n v="1500"/>
    <n v="73.959999999999994"/>
    <n v="1128.57"/>
    <n v="1500"/>
    <n v="0.33213163192032863"/>
    <n v="0.75237999999999994"/>
    <n v="3397.96"/>
    <n v="6000"/>
    <n v="0.56630000000000003"/>
    <n v="1159.97"/>
    <n v="3000"/>
    <n v="0.38665666666666665"/>
    <n v="3"/>
    <n v="1564.26"/>
    <n v="2400"/>
    <n v="0.47675591655110405"/>
    <n v="0.65177499999999999"/>
    <n v="1174.82"/>
    <n v="1800"/>
    <n v="0.35806220569634717"/>
    <n v="0.65267777777777769"/>
    <n v="541.97"/>
    <n v="1800"/>
    <n v="0.16518187775254872"/>
    <n v="0.30109444444444444"/>
    <n v="3281.05"/>
    <n v="6000"/>
    <n v="0.54679999999999995"/>
    <n v="2106.23"/>
    <n v="4200"/>
    <n v="0.50148333333333339"/>
    <n v="2"/>
    <n v="1564.26"/>
    <n v="2400"/>
    <n v="0.47675591655110405"/>
    <n v="0.65177499999999999"/>
    <m/>
    <n v="-0.16685663154979385"/>
    <n v="1174.82"/>
    <n v="1800"/>
    <n v="0.35806220569634717"/>
    <n v="0.65267777777777769"/>
    <n v="2.6509856004473576E-2"/>
    <n v="-0.15161362536738957"/>
    <n v="541.97"/>
    <n v="1800"/>
    <n v="0.16518187775254872"/>
    <n v="0.30109444444444444"/>
    <n v="6.8700333247885215E-2"/>
    <n v="-0.29307646153444805"/>
    <n v="3281.05"/>
    <n v="6000"/>
    <n v="0.54679999999999995"/>
    <n v="1.6799999999999926E-2"/>
    <n v="-0.12320000000000009"/>
    <n v="2106.23"/>
    <n v="4200"/>
    <n v="0.50148333333333339"/>
    <n v="2"/>
  </r>
  <r>
    <n v="6"/>
    <x v="5"/>
    <n v="1"/>
    <n v="1"/>
    <n v="1"/>
    <n v="943.74"/>
    <n v="1500"/>
    <n v="0.24353889308948648"/>
    <n v="0.62916000000000005"/>
    <n v="570.77"/>
    <n v="1500"/>
    <n v="0.14729130269850405"/>
    <n v="0.38051333333333331"/>
    <n v="1200.44"/>
    <n v="1500"/>
    <n v="80.03"/>
    <n v="1160.1600000000001"/>
    <n v="1500"/>
    <n v="0.29938763028662413"/>
    <n v="0.77344000000000002"/>
    <n v="3875.11"/>
    <n v="6000"/>
    <n v="0.64590000000000003"/>
    <n v="1514.51"/>
    <n v="3000"/>
    <n v="0.50483666666666671"/>
    <n v="1"/>
    <n v="1744.17"/>
    <n v="2400"/>
    <n v="0.47766503717701192"/>
    <n v="0.72673750000000004"/>
    <n v="1291.3900000000001"/>
    <n v="1800"/>
    <n v="0.35366498240425043"/>
    <n v="0.71743888888888896"/>
    <n v="615.89"/>
    <n v="1800"/>
    <n v="0.16866998041873776"/>
    <n v="0.34216111111111108"/>
    <n v="3651.45"/>
    <n v="6000"/>
    <n v="0.60860000000000003"/>
    <n v="2360.06"/>
    <n v="4200"/>
    <n v="0.56191904761904765"/>
    <n v="1"/>
    <n v="1744.17"/>
    <n v="2400"/>
    <n v="0.47766503717701192"/>
    <n v="0.72673750000000004"/>
    <n v="0.15233496282298808"/>
    <n v="-7.1034438680400894E-2"/>
    <n v="1291.3900000000001"/>
    <n v="1800"/>
    <n v="0.35366498240425043"/>
    <n v="0.71743888888888896"/>
    <n v="0.12836397315811554"/>
    <n v="-6.7433581027896247E-2"/>
    <n v="615.89"/>
    <n v="1800"/>
    <n v="0.16866998041873776"/>
    <n v="0.34216111111111108"/>
    <n v="0.21446177508725572"/>
    <n v="-0.19665823181071138"/>
    <n v="3651.45"/>
    <n v="6000"/>
    <n v="0.60860000000000003"/>
    <n v="7.8600000000000003E-2"/>
    <n v="-6.140000000000001E-2"/>
    <n v="2360.06"/>
    <n v="4200"/>
    <n v="0.5619190476190476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5">
  <location ref="A3:D9" firstHeaderRow="0" firstDataRow="1" firstDataCol="1"/>
  <pivotFields count="73">
    <pivotField showAll="0"/>
    <pivotField axis="axisRow" showAll="0">
      <items count="7">
        <item x="0"/>
        <item x="1"/>
        <item x="2"/>
        <item x="3"/>
        <item x="4"/>
        <item x="5"/>
        <item t="default"/>
      </items>
    </pivotField>
    <pivotField dataField="1" showAll="0"/>
    <pivotField dataField="1" showAll="0"/>
    <pivotField dataField="1"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showAll="0"/>
    <pivotField numFmtId="9" showAll="0" defaultSubtota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pivotField numFmtId="9" showAll="0"/>
    <pivotField numFmtId="2" showAll="0"/>
    <pivotField showAll="0"/>
    <pivotField numFmtId="9" showAll="0"/>
    <pivotField showAll="0"/>
  </pivotFields>
  <rowFields count="1">
    <field x="1"/>
  </rowFields>
  <rowItems count="6">
    <i>
      <x/>
    </i>
    <i>
      <x v="1"/>
    </i>
    <i>
      <x v="2"/>
    </i>
    <i>
      <x v="3"/>
    </i>
    <i>
      <x v="4"/>
    </i>
    <i>
      <x v="5"/>
    </i>
  </rowItems>
  <colFields count="1">
    <field x="-2"/>
  </colFields>
  <colItems count="3">
    <i>
      <x/>
    </i>
    <i i="1">
      <x v="1"/>
    </i>
    <i i="2">
      <x v="2"/>
    </i>
  </colItems>
  <dataFields count="3">
    <dataField name="SR 2020" fld="2" baseField="0" baseItem="0"/>
    <dataField name="SR 2021" fld="3" baseField="0" baseItem="0"/>
    <dataField name="SR 2022" fld="4"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 chart="14" format="12"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1"/>
          </reference>
        </references>
      </pivotArea>
    </chartFormat>
    <chartFormat chart="14"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3">
  <location ref="A3:D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dataField="1"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dataField="1" showAll="0"/>
    <pivotField showAll="0"/>
    <pivotField showAll="0"/>
    <pivotField numFmtId="9" showAll="0"/>
    <pivotField numFmtId="9" showAll="0" defaultSubtotal="0"/>
    <pivotField showAll="0"/>
    <pivotField numFmtId="9" showAll="0" defaultSubtota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pivotField numFmtId="9" showAll="0"/>
    <pivotField numFmtId="2" showAll="0"/>
    <pivotField showAll="0"/>
    <pivotField numFmtId="9" showAll="0"/>
    <pivotField dataField="1" showAll="0"/>
  </pivotFields>
  <rowFields count="1">
    <field x="1"/>
  </rowFields>
  <rowItems count="6">
    <i>
      <x/>
    </i>
    <i>
      <x v="1"/>
    </i>
    <i>
      <x v="2"/>
    </i>
    <i>
      <x v="3"/>
    </i>
    <i>
      <x v="4"/>
    </i>
    <i>
      <x v="5"/>
    </i>
  </rowItems>
  <colFields count="1">
    <field x="-2"/>
  </colFields>
  <colItems count="3">
    <i>
      <x/>
    </i>
    <i i="1">
      <x v="1"/>
    </i>
    <i i="2">
      <x v="2"/>
    </i>
  </colItems>
  <dataFields count="3">
    <dataField name="SR 20" fld="26" baseField="0" baseItem="0"/>
    <dataField name="SR 21" fld="45" baseField="0" baseItem="0"/>
    <dataField name="SR 22" fld="72"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2"/>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8">
  <location ref="A3:C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showAll="0"/>
    <pivotField numFmtId="9" showAll="0" defaultSubtotal="0"/>
    <pivotField showAll="0"/>
    <pivotField showAll="0"/>
    <pivotField showAll="0"/>
    <pivotField dataField="1"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showAll="0" defaultSubtotal="0"/>
    <pivotField numFmtId="9" showAll="0" defaultSubtotal="0"/>
    <pivotField showAll="0"/>
    <pivotField showAll="0"/>
    <pivotField numFmtId="9" showAll="0"/>
    <pivotField numFmtId="9" showAll="0" defaultSubtotal="0"/>
    <pivotField numFmtId="9" showAll="0" defaultSubtotal="0"/>
    <pivotField numFmtId="9" showAll="0" defaultSubtotal="0"/>
    <pivotField showAll="0"/>
    <pivotField showAll="0"/>
    <pivotField numFmtId="9" showAll="0"/>
    <pivotField dataField="1"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Cert% 21" fld="38" baseField="0" baseItem="0"/>
    <dataField name="Cert% 22" fld="61" baseField="0" baseItem="0"/>
  </dataFields>
  <formats count="4">
    <format dxfId="48">
      <pivotArea type="all" dataOnly="0" outline="0" fieldPosition="0"/>
    </format>
    <format dxfId="47">
      <pivotArea outline="0" collapsedLevelsAreSubtotals="1" fieldPosition="0"/>
    </format>
    <format dxfId="46">
      <pivotArea field="1" type="button" dataOnly="0" labelOnly="1" outline="0" axis="axisRow" fieldPosition="0"/>
    </format>
    <format dxfId="45">
      <pivotArea dataOnly="0" labelOnly="1" fieldPosition="0">
        <references count="1">
          <reference field="1" count="0"/>
        </references>
      </pivotArea>
    </format>
  </formats>
  <chartFormats count="4">
    <chartFormat chart="37"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37" format="9"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7">
  <location ref="A3:C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dataField="1"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showAll="0" defaultSubtotal="0"/>
    <pivotField numFmtId="9" showAll="0" defaultSubtotal="0"/>
    <pivotField showAll="0"/>
    <pivotField showAll="0"/>
    <pivotField numFmtId="9" showAll="0"/>
    <pivotField dataField="1"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CV% 21" fld="34" baseField="0" baseItem="0"/>
    <dataField name="CV% 22" fld="55" baseField="0" baseItem="0"/>
  </dataFields>
  <formats count="4">
    <format dxfId="44">
      <pivotArea type="all" dataOnly="0" outline="0" fieldPosition="0"/>
    </format>
    <format dxfId="43">
      <pivotArea outline="0" collapsedLevelsAreSubtotals="1" fieldPosition="0"/>
    </format>
    <format dxfId="42">
      <pivotArea field="1" type="button" dataOnly="0" labelOnly="1" outline="0" axis="axisRow" fieldPosition="0"/>
    </format>
    <format dxfId="41">
      <pivotArea dataOnly="0" labelOnly="1" fieldPosition="0">
        <references count="1">
          <reference field="1" count="0"/>
        </references>
      </pivotArea>
    </format>
  </formats>
  <chartFormats count="4">
    <chartFormat chart="16" format="1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16" format="1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5">
  <location ref="A3:C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showAll="0"/>
    <pivotField dataField="1" numFmtId="9" showAll="0" defaultSubtotal="0"/>
    <pivotField showAll="0"/>
    <pivotField showAll="0"/>
    <pivotField showAll="0"/>
    <pivotField numFmtId="9" showAll="0" defaultSubtotal="0"/>
    <pivotField showAll="0"/>
    <pivotField showAll="0"/>
    <pivotField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dataField="1" numFmtId="9" showAll="0" defaultSubtotal="0"/>
    <pivotField showAll="0" defaultSubtotal="0"/>
    <pivotField numFmtId="9" showAll="0" defaultSubtotal="0"/>
    <pivotField showAll="0"/>
    <pivotField showAll="0"/>
    <pivotField numFmtId="9"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SLP % 21" fld="30" baseField="0" baseItem="0"/>
    <dataField name=" SLP % 22" fld="49" baseField="0" baseItem="0"/>
  </dataFields>
  <formats count="1">
    <format dxfId="40">
      <pivotArea outline="0" collapsedLevelsAreSubtotals="1" fieldPosition="0"/>
    </format>
  </formats>
  <chartFormats count="4">
    <chartFormat chart="14" format="7"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2">
  <location ref="A3:D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dataField="1" numFmtId="9" showAll="0"/>
    <pivotField showAll="0"/>
    <pivotField showAll="0"/>
    <pivotField showAll="0"/>
    <pivotField showAll="0"/>
    <pivotField numFmtId="9" showAll="0" defaultSubtotal="0"/>
    <pivotField showAll="0"/>
    <pivotField showAll="0"/>
    <pivotField showAll="0"/>
    <pivotField numFmtId="9" showAll="0" defaultSubtotal="0"/>
    <pivotField showAll="0"/>
    <pivotField showAll="0"/>
    <pivotField showAll="0"/>
    <pivotField numFmtId="9" showAll="0" defaultSubtotal="0"/>
    <pivotField showAll="0"/>
    <pivotField showAll="0"/>
    <pivotField numFmtId="9" showAll="0"/>
    <pivotField numFmtId="2" showAll="0"/>
    <pivotField showAll="0"/>
    <pivotField dataField="1" numFmtId="2" showAll="0"/>
    <pivotField showAll="0"/>
    <pivotField showAll="0"/>
    <pivotField showAll="0"/>
    <pivotField showAll="0"/>
    <pivotField numFmtId="9" showAll="0" defaultSubtotal="0"/>
    <pivotField showAll="0" defaultSubtotal="0"/>
    <pivotField numFmtId="9" showAll="0" defaultSubtotal="0"/>
    <pivotField showAll="0"/>
    <pivotField showAll="0"/>
    <pivotField showAll="0"/>
    <pivotField numFmtId="9" showAll="0" defaultSubtotal="0"/>
    <pivotField numFmtId="9" showAll="0" defaultSubtotal="0"/>
    <pivotField numFmtId="9" showAll="0" defaultSubtotal="0"/>
    <pivotField showAll="0"/>
    <pivotField showAll="0"/>
    <pivotField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2" showAll="0"/>
    <pivotField showAll="0"/>
    <pivotField dataField="1" numFmtId="2" showAll="0"/>
    <pivotField showAll="0"/>
  </pivotFields>
  <rowFields count="1">
    <field x="1"/>
  </rowFields>
  <rowItems count="6">
    <i>
      <x/>
    </i>
    <i>
      <x v="1"/>
    </i>
    <i>
      <x v="2"/>
    </i>
    <i>
      <x v="3"/>
    </i>
    <i>
      <x v="4"/>
    </i>
    <i>
      <x v="5"/>
    </i>
  </rowItems>
  <colFields count="1">
    <field x="-2"/>
  </colFields>
  <colItems count="3">
    <i>
      <x/>
    </i>
    <i i="1">
      <x v="1"/>
    </i>
    <i i="2">
      <x v="2"/>
    </i>
  </colItems>
  <dataFields count="3">
    <dataField name=" SLP+Cert %  20" fld="25" baseField="0" baseItem="0" numFmtId="2"/>
    <dataField name="SLP+Cert % 21" fld="44" baseField="0" baseItem="0" numFmtId="2"/>
    <dataField name="SLP+Cert % 22" fld="71" baseField="0" baseItem="0" numFmtId="2"/>
  </dataFields>
  <formats count="5">
    <format dxfId="39">
      <pivotArea type="all" dataOnly="0" outline="0" fieldPosition="0"/>
    </format>
    <format dxfId="38">
      <pivotArea outline="0" collapsedLevelsAreSubtotals="1" fieldPosition="0"/>
    </format>
    <format dxfId="37">
      <pivotArea field="1" type="button" dataOnly="0" labelOnly="1" outline="0" axis="axisRow" fieldPosition="0"/>
    </format>
    <format dxfId="36">
      <pivotArea dataOnly="0" labelOnly="1" fieldPosition="0">
        <references count="1">
          <reference field="1" count="0"/>
        </references>
      </pivotArea>
    </format>
    <format dxfId="35">
      <pivotArea dataOnly="0" labelOnly="1" outline="0" fieldPosition="0">
        <references count="1">
          <reference field="4294967294" count="3">
            <x v="0"/>
            <x v="1"/>
            <x v="2"/>
          </reference>
        </references>
      </pivotArea>
    </format>
  </formats>
  <chartFormats count="17">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2"/>
          </reference>
        </references>
      </pivotArea>
    </chartFormat>
    <chartFormat chart="18" format="11">
      <pivotArea type="data" outline="0" fieldPosition="0">
        <references count="2">
          <reference field="4294967294" count="1" selected="0">
            <x v="2"/>
          </reference>
          <reference field="1" count="1" selected="0">
            <x v="0"/>
          </reference>
        </references>
      </pivotArea>
    </chartFormat>
    <chartFormat chart="21" format="8" series="1">
      <pivotArea type="data" outline="0" fieldPosition="0">
        <references count="1">
          <reference field="4294967294" count="1" selected="0">
            <x v="0"/>
          </reference>
        </references>
      </pivotArea>
    </chartFormat>
    <chartFormat chart="21" format="9" series="1">
      <pivotArea type="data" outline="0" fieldPosition="0">
        <references count="1">
          <reference field="4294967294" count="1" selected="0">
            <x v="1"/>
          </reference>
        </references>
      </pivotArea>
    </chartFormat>
    <chartFormat chart="21" format="10" series="1">
      <pivotArea type="data" outline="0" fieldPosition="0">
        <references count="1">
          <reference field="4294967294" count="1" selected="0">
            <x v="2"/>
          </reference>
        </references>
      </pivotArea>
    </chartFormat>
    <chartFormat chart="21" format="11">
      <pivotArea type="data" outline="0" fieldPosition="0">
        <references count="2">
          <reference field="4294967294" count="1" selected="0">
            <x v="2"/>
          </reference>
          <reference field="1" count="1" selected="0">
            <x v="0"/>
          </reference>
        </references>
      </pivotArea>
    </chartFormat>
    <chartFormat chart="18" format="12">
      <pivotArea type="data" outline="0" fieldPosition="0">
        <references count="1">
          <reference field="4294967294" count="1" selected="0">
            <x v="2"/>
          </reference>
        </references>
      </pivotArea>
    </chartFormat>
    <chartFormat chart="18" format="18">
      <pivotArea type="data" outline="0" fieldPosition="0">
        <references count="2">
          <reference field="4294967294" count="1" selected="0">
            <x v="2"/>
          </reference>
          <reference field="1" count="1" selected="0">
            <x v="1"/>
          </reference>
        </references>
      </pivotArea>
    </chartFormat>
    <chartFormat chart="18" format="19">
      <pivotArea type="data" outline="0" fieldPosition="0">
        <references count="2">
          <reference field="4294967294" count="1" selected="0">
            <x v="2"/>
          </reference>
          <reference field="1" count="1" selected="0">
            <x v="2"/>
          </reference>
        </references>
      </pivotArea>
    </chartFormat>
    <chartFormat chart="18" format="20">
      <pivotArea type="data" outline="0" fieldPosition="0">
        <references count="2">
          <reference field="4294967294" count="1" selected="0">
            <x v="2"/>
          </reference>
          <reference field="1" count="1" selected="0">
            <x v="3"/>
          </reference>
        </references>
      </pivotArea>
    </chartFormat>
    <chartFormat chart="18" format="21">
      <pivotArea type="data" outline="0" fieldPosition="0">
        <references count="2">
          <reference field="4294967294" count="1" selected="0">
            <x v="2"/>
          </reference>
          <reference field="1" count="1" selected="0">
            <x v="4"/>
          </reference>
        </references>
      </pivotArea>
    </chartFormat>
    <chartFormat chart="18" format="22">
      <pivotArea type="data" outline="0" fieldPosition="0">
        <references count="2">
          <reference field="4294967294" count="1" selected="0">
            <x v="2"/>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9">
  <location ref="A3:D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showAll="0"/>
    <pivotField numFmtId="9" showAll="0" defaultSubtotal="0"/>
    <pivotField showAll="0"/>
    <pivotField showAll="0"/>
    <pivotField showAll="0"/>
    <pivotField numFmtId="9" showAll="0" defaultSubtotal="0"/>
    <pivotField showAll="0"/>
    <pivotField showAll="0"/>
    <pivotField showAll="0"/>
    <pivotField numFmtId="9" showAll="0" defaultSubtotal="0"/>
    <pivotField showAll="0"/>
    <pivotField showAll="0"/>
    <pivotField numFmtId="9" showAll="0"/>
    <pivotField numFmtId="2" showAll="0"/>
    <pivotField showAll="0"/>
    <pivotField numFmtId="9" showAll="0"/>
    <pivotField showAll="0"/>
    <pivotField showAll="0"/>
    <pivotField showAll="0"/>
    <pivotField dataField="1" showAll="0"/>
    <pivotField numFmtId="9" showAll="0" defaultSubtotal="0"/>
    <pivotField showAll="0" defaultSubtotal="0"/>
    <pivotField numFmtId="9" showAll="0" defaultSubtotal="0"/>
    <pivotField showAll="0"/>
    <pivotField showAll="0"/>
    <pivotField dataField="1" showAll="0"/>
    <pivotField numFmtId="9" showAll="0" defaultSubtotal="0"/>
    <pivotField numFmtId="9" showAll="0" defaultSubtotal="0"/>
    <pivotField numFmtId="9" showAll="0" defaultSubtotal="0"/>
    <pivotField showAll="0"/>
    <pivotField showAll="0"/>
    <pivotField dataField="1"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2" showAll="0"/>
    <pivotField showAll="0"/>
    <pivotField numFmtId="9" showAll="0"/>
    <pivotField showAll="0"/>
  </pivotFields>
  <rowFields count="1">
    <field x="1"/>
  </rowFields>
  <rowItems count="6">
    <i>
      <x/>
    </i>
    <i>
      <x v="1"/>
    </i>
    <i>
      <x v="2"/>
    </i>
    <i>
      <x v="3"/>
    </i>
    <i>
      <x v="4"/>
    </i>
    <i>
      <x v="5"/>
    </i>
  </rowItems>
  <colFields count="1">
    <field x="-2"/>
  </colFields>
  <colItems count="3">
    <i>
      <x/>
    </i>
    <i i="1">
      <x v="1"/>
    </i>
    <i i="2">
      <x v="2"/>
    </i>
  </colItems>
  <dataFields count="3">
    <dataField name=" SLP % 22" fld="48" baseField="0" baseItem="0"/>
    <dataField name=" CV %  22" fld="54" baseField="0" baseItem="0"/>
    <dataField name="Cert % 22" fld="60" baseField="0" baseItem="0"/>
  </dataFields>
  <formats count="5">
    <format dxfId="34">
      <pivotArea type="all" dataOnly="0" outline="0" fieldPosition="0"/>
    </format>
    <format dxfId="33">
      <pivotArea outline="0" collapsedLevelsAreSubtotals="1" fieldPosition="0"/>
    </format>
    <format dxfId="32">
      <pivotArea field="1" type="button" dataOnly="0" labelOnly="1" outline="0" axis="axisRow" fieldPosition="0"/>
    </format>
    <format dxfId="31">
      <pivotArea dataOnly="0" labelOnly="1" fieldPosition="0">
        <references count="1">
          <reference field="1" count="0"/>
        </references>
      </pivotArea>
    </format>
    <format dxfId="30">
      <pivotArea dataOnly="0" labelOnly="1" outline="0" fieldPosition="0">
        <references count="1">
          <reference field="4294967294" count="3">
            <x v="0"/>
            <x v="1"/>
            <x v="2"/>
          </reference>
        </references>
      </pivotArea>
    </format>
  </formats>
  <chartFormats count="23">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pivotArea type="data" outline="0" fieldPosition="0">
        <references count="2">
          <reference field="4294967294" count="1" selected="0">
            <x v="2"/>
          </reference>
          <reference field="1" count="1" selected="0">
            <x v="0"/>
          </reference>
        </references>
      </pivotArea>
    </chartFormat>
    <chartFormat chart="13" format="24" series="1">
      <pivotArea type="data" outline="0" fieldPosition="0">
        <references count="1">
          <reference field="4294967294" count="1" selected="0">
            <x v="0"/>
          </reference>
        </references>
      </pivotArea>
    </chartFormat>
    <chartFormat chart="13" format="25" series="1">
      <pivotArea type="data" outline="0" fieldPosition="0">
        <references count="1">
          <reference field="4294967294" count="1" selected="0">
            <x v="1"/>
          </reference>
        </references>
      </pivotArea>
    </chartFormat>
    <chartFormat chart="13" format="26" series="1">
      <pivotArea type="data" outline="0" fieldPosition="0">
        <references count="1">
          <reference field="4294967294" count="1" selected="0">
            <x v="2"/>
          </reference>
        </references>
      </pivotArea>
    </chartFormat>
    <chartFormat chart="13" format="27">
      <pivotArea type="data" outline="0" fieldPosition="0">
        <references count="2">
          <reference field="4294967294" count="1" selected="0">
            <x v="2"/>
          </reference>
          <reference field="1" count="1" selected="0">
            <x v="0"/>
          </reference>
        </references>
      </pivotArea>
    </chartFormat>
    <chartFormat chart="13" format="28">
      <pivotArea type="data" outline="0" fieldPosition="0">
        <references count="2">
          <reference field="4294967294" count="1" selected="0">
            <x v="2"/>
          </reference>
          <reference field="1" count="1" selected="0">
            <x v="1"/>
          </reference>
        </references>
      </pivotArea>
    </chartFormat>
    <chartFormat chart="13" format="29">
      <pivotArea type="data" outline="0" fieldPosition="0">
        <references count="2">
          <reference field="4294967294" count="1" selected="0">
            <x v="2"/>
          </reference>
          <reference field="1" count="1" selected="0">
            <x v="2"/>
          </reference>
        </references>
      </pivotArea>
    </chartFormat>
    <chartFormat chart="13" format="30">
      <pivotArea type="data" outline="0" fieldPosition="0">
        <references count="2">
          <reference field="4294967294" count="1" selected="0">
            <x v="2"/>
          </reference>
          <reference field="1" count="1" selected="0">
            <x v="3"/>
          </reference>
        </references>
      </pivotArea>
    </chartFormat>
    <chartFormat chart="13" format="31">
      <pivotArea type="data" outline="0" fieldPosition="0">
        <references count="2">
          <reference field="4294967294" count="1" selected="0">
            <x v="2"/>
          </reference>
          <reference field="1" count="1" selected="0">
            <x v="4"/>
          </reference>
        </references>
      </pivotArea>
    </chartFormat>
    <chartFormat chart="13" format="32">
      <pivotArea type="data" outline="0" fieldPosition="0">
        <references count="2">
          <reference field="4294967294" count="1" selected="0">
            <x v="2"/>
          </reference>
          <reference field="1" count="1" selected="0">
            <x v="5"/>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pivotArea type="data" outline="0" fieldPosition="0">
        <references count="2">
          <reference field="4294967294" count="1" selected="0">
            <x v="2"/>
          </reference>
          <reference field="1" count="1" selected="0">
            <x v="0"/>
          </reference>
        </references>
      </pivotArea>
    </chartFormat>
    <chartFormat chart="18" format="28">
      <pivotArea type="data" outline="0" fieldPosition="0">
        <references count="2">
          <reference field="4294967294" count="1" selected="0">
            <x v="2"/>
          </reference>
          <reference field="1" count="1" selected="0">
            <x v="1"/>
          </reference>
        </references>
      </pivotArea>
    </chartFormat>
    <chartFormat chart="18" format="29">
      <pivotArea type="data" outline="0" fieldPosition="0">
        <references count="2">
          <reference field="4294967294" count="1" selected="0">
            <x v="2"/>
          </reference>
          <reference field="1" count="1" selected="0">
            <x v="2"/>
          </reference>
        </references>
      </pivotArea>
    </chartFormat>
    <chartFormat chart="18" format="30">
      <pivotArea type="data" outline="0" fieldPosition="0">
        <references count="2">
          <reference field="4294967294" count="1" selected="0">
            <x v="2"/>
          </reference>
          <reference field="1" count="1" selected="0">
            <x v="3"/>
          </reference>
        </references>
      </pivotArea>
    </chartFormat>
    <chartFormat chart="18" format="31">
      <pivotArea type="data" outline="0" fieldPosition="0">
        <references count="2">
          <reference field="4294967294" count="1" selected="0">
            <x v="2"/>
          </reference>
          <reference field="1" count="1" selected="0">
            <x v="4"/>
          </reference>
        </references>
      </pivotArea>
    </chartFormat>
    <chartFormat chart="18" format="32">
      <pivotArea type="data" outline="0" fieldPosition="0">
        <references count="2">
          <reference field="4294967294" count="1" selected="0">
            <x v="2"/>
          </reference>
          <reference field="1" count="1" selected="0">
            <x v="5"/>
          </reference>
        </references>
      </pivotArea>
    </chartFormat>
    <chartFormat chart="13" format="33">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9">
  <location ref="A3:D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dataField="1" numFmtId="9" showAll="0"/>
    <pivotField showAll="0"/>
    <pivotField showAll="0"/>
    <pivotField numFmtId="9" showAll="0"/>
    <pivotField showAll="0"/>
    <pivotField showAll="0"/>
    <pivotField showAll="0"/>
    <pivotField showAll="0"/>
    <pivotField numFmtId="9" showAll="0" defaultSubtotal="0"/>
    <pivotField showAll="0"/>
    <pivotField showAll="0"/>
    <pivotField showAll="0"/>
    <pivotField numFmtId="9" showAll="0" defaultSubtotal="0"/>
    <pivotField showAll="0"/>
    <pivotField showAll="0"/>
    <pivotField showAll="0"/>
    <pivotField numFmtId="9" showAll="0" defaultSubtotal="0"/>
    <pivotField showAll="0"/>
    <pivotField showAll="0"/>
    <pivotField dataField="1" numFmtId="9" showAll="0"/>
    <pivotField numFmtId="2" showAll="0"/>
    <pivotField showAll="0"/>
    <pivotField numFmtId="2" showAll="0"/>
    <pivotField showAll="0"/>
    <pivotField showAll="0"/>
    <pivotField showAll="0"/>
    <pivotField showAll="0"/>
    <pivotField numFmtId="9" showAll="0" defaultSubtotal="0"/>
    <pivotField showAll="0" defaultSubtotal="0"/>
    <pivotField numFmtId="9" showAll="0" defaultSubtotal="0"/>
    <pivotField showAll="0"/>
    <pivotField showAll="0"/>
    <pivotField showAll="0"/>
    <pivotField numFmtId="9" showAll="0" defaultSubtotal="0"/>
    <pivotField numFmtId="9" showAll="0" defaultSubtotal="0"/>
    <pivotField numFmtId="9" showAll="0" defaultSubtotal="0"/>
    <pivotField showAll="0"/>
    <pivotField showAll="0"/>
    <pivotField showAll="0"/>
    <pivotField numFmtId="9" showAll="0" defaultSubtotal="0"/>
    <pivotField numFmtId="9" showAll="0" defaultSubtotal="0"/>
    <pivotField numFmtId="9" showAll="0" defaultSubtotal="0"/>
    <pivotField showAll="0"/>
    <pivotField showAll="0"/>
    <pivotField dataField="1" numFmtId="9" showAll="0"/>
    <pivotField numFmtId="9" showAll="0" defaultSubtotal="0"/>
    <pivotField numFmtId="9" showAll="0" defaultSubtotal="0"/>
    <pivotField numFmtId="2" showAll="0"/>
    <pivotField showAll="0"/>
    <pivotField numFmtId="2" showAll="0"/>
    <pivotField showAll="0"/>
  </pivotFields>
  <rowFields count="1">
    <field x="1"/>
  </rowFields>
  <rowItems count="6">
    <i>
      <x/>
    </i>
    <i>
      <x v="1"/>
    </i>
    <i>
      <x v="2"/>
    </i>
    <i>
      <x v="3"/>
    </i>
    <i>
      <x v="4"/>
    </i>
    <i>
      <x v="5"/>
    </i>
  </rowItems>
  <colFields count="1">
    <field x="-2"/>
  </colFields>
  <colItems count="3">
    <i>
      <x/>
    </i>
    <i i="1">
      <x v="1"/>
    </i>
    <i i="2">
      <x v="2"/>
    </i>
  </colItems>
  <dataFields count="3">
    <dataField name="TS% 20" fld="22" baseField="1" baseItem="0"/>
    <dataField name="TS% 21" fld="41" baseField="0" baseItem="0"/>
    <dataField name="TS% 22" fld="66" baseField="0" baseItem="0"/>
  </dataFields>
  <formats count="5">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fieldPosition="0">
        <references count="1">
          <reference field="1" count="0"/>
        </references>
      </pivotArea>
    </format>
    <format dxfId="25">
      <pivotArea dataOnly="0" labelOnly="1" outline="0" fieldPosition="0">
        <references count="1">
          <reference field="4294967294" count="3">
            <x v="0"/>
            <x v="1"/>
            <x v="2"/>
          </reference>
        </references>
      </pivotArea>
    </format>
  </formats>
  <chartFormats count="9">
    <chartFormat chart="21"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1"/>
          </reference>
        </references>
      </pivotArea>
    </chartFormat>
    <chartFormat chart="21" format="8" series="1">
      <pivotArea type="data" outline="0" fieldPosition="0">
        <references count="1">
          <reference field="4294967294" count="1" selected="0">
            <x v="2"/>
          </reference>
        </references>
      </pivotArea>
    </chartFormat>
    <chartFormat chart="35" format="6" series="1">
      <pivotArea type="data" outline="0" fieldPosition="0">
        <references count="1">
          <reference field="4294967294" count="1" selected="0">
            <x v="0"/>
          </reference>
        </references>
      </pivotArea>
    </chartFormat>
    <chartFormat chart="35" format="7" series="1">
      <pivotArea type="data" outline="0" fieldPosition="0">
        <references count="1">
          <reference field="4294967294" count="1" selected="0">
            <x v="1"/>
          </reference>
        </references>
      </pivotArea>
    </chartFormat>
    <chartFormat chart="35" format="8" series="1">
      <pivotArea type="data" outline="0" fieldPosition="0">
        <references count="1">
          <reference field="4294967294" count="1" selected="0">
            <x v="2"/>
          </reference>
        </references>
      </pivotArea>
    </chartFormat>
    <chartFormat chart="38" format="6" series="1">
      <pivotArea type="data" outline="0" fieldPosition="0">
        <references count="1">
          <reference field="4294967294" count="1" selected="0">
            <x v="0"/>
          </reference>
        </references>
      </pivotArea>
    </chartFormat>
    <chartFormat chart="38" format="7" series="1">
      <pivotArea type="data" outline="0" fieldPosition="0">
        <references count="1">
          <reference field="4294967294" count="1" selected="0">
            <x v="1"/>
          </reference>
        </references>
      </pivotArea>
    </chartFormat>
    <chartFormat chart="3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2">
  <location ref="A3:C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dataField="1" showAll="0" defaultSubtotal="0"/>
    <pivotField dataField="1" numFmtId="9" showAll="0" defaultSubtotal="0"/>
    <pivotField showAll="0"/>
    <pivotField showAll="0"/>
    <pivotField numFmtId="9"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9" showAll="0" defaultSubtotal="0"/>
    <pivotField showAll="0"/>
    <pivotField showAll="0"/>
    <pivotField numFmtId="9" showAll="0"/>
    <pivotField numFmtId="9" showAll="0" defaultSubtotal="0"/>
    <pivotField numFmtId="9" showAll="0" defaultSubtota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SA (SLP)" fld="50" baseField="1" baseItem="0"/>
    <dataField name="SA.t (SLP)" fld="51" baseField="0" baseItem="0"/>
  </dataFields>
  <formats count="5">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fieldPosition="0">
        <references count="1">
          <reference field="1" count="0"/>
        </references>
      </pivotArea>
    </format>
    <format dxfId="5">
      <pivotArea dataOnly="0" labelOnly="1" outline="0" fieldPosition="0">
        <references count="1">
          <reference field="4294967294" count="2">
            <x v="0"/>
            <x v="1"/>
          </reference>
        </references>
      </pivotArea>
    </format>
  </formats>
  <chartFormats count="5">
    <chartFormat chart="6" format="16"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5" format="1" series="1">
      <pivotArea type="data" outline="0" fieldPosition="0">
        <references count="1">
          <reference field="4294967294" count="1" selected="0">
            <x v="1"/>
          </reference>
        </references>
      </pivotArea>
    </chartFormat>
    <chartFormat chart="41" format="8" series="1">
      <pivotArea type="data" outline="0" fieldPosition="0">
        <references count="1">
          <reference field="4294967294" count="1" selected="0">
            <x v="0"/>
          </reference>
        </references>
      </pivotArea>
    </chartFormat>
    <chartFormat chart="4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9">
  <location ref="A28:C34"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numFmtId="10" showAll="0"/>
    <pivotField numFmtId="10" showAll="0" defaultSubtotal="0"/>
    <pivotField showAll="0"/>
    <pivotField showAll="0"/>
    <pivotField numFmtId="10" showAll="0"/>
    <pivotField numFmtId="10" showAll="0" defaultSubtotal="0"/>
    <pivotField showAll="0"/>
    <pivotField showAll="0"/>
    <pivotField showAll="0"/>
    <pivotField showAll="0"/>
    <pivotField showAll="0"/>
    <pivotField numFmtId="10"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showAll="0"/>
    <pivotField numFmtId="9" showAll="0"/>
    <pivotField showAll="0"/>
    <pivotField showAll="0"/>
    <pivotField numFmtId="9" showAll="0"/>
    <pivotField numFmtId="9" showAll="0" defaultSubtotal="0"/>
    <pivotField dataField="1" numFmtId="9" showAll="0"/>
    <pivotField dataField="1" numFmtId="9" showAl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pivotField numFmtId="9" showAl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SA (CV)" fld="56" baseField="0" baseItem="0"/>
    <dataField name="SA.t (CV)" fld="57" baseField="0" baseItem="0"/>
  </dataFields>
  <formats count="5">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outline="0" fieldPosition="0">
        <references count="1">
          <reference field="4294967294" count="2">
            <x v="0"/>
            <x v="1"/>
          </reference>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20:C26"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numFmtId="10" showAll="0"/>
    <pivotField numFmtId="10" showAll="0" defaultSubtotal="0"/>
    <pivotField showAll="0"/>
    <pivotField showAll="0"/>
    <pivotField numFmtId="10" showAll="0"/>
    <pivotField numFmtId="10" showAll="0" defaultSubtotal="0"/>
    <pivotField showAll="0"/>
    <pivotField showAll="0"/>
    <pivotField showAll="0"/>
    <pivotField showAll="0"/>
    <pivotField showAll="0"/>
    <pivotField numFmtId="10"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showAll="0"/>
    <pivotField numFmtId="9" showAl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defaultSubtotal="0"/>
    <pivotField dataField="1" numFmtId="9" showAll="0"/>
    <pivotField dataField="1" numFmtId="9" showAll="0"/>
    <pivotField showAll="0"/>
    <pivotField showAll="0"/>
    <pivotField numFmtId="9" showAll="0"/>
    <pivotField numFmtId="9" showAll="0"/>
    <pivotField numFmtId="9" showAl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SA (Cert)" fld="62" baseField="0" baseItem="0"/>
    <dataField name="SA.t (Cert)" fld="63" baseField="0" baseItem="0"/>
  </dataFields>
  <formats count="5">
    <format dxfId="19">
      <pivotArea type="all" dataOnly="0" outline="0" fieldPosition="0"/>
    </format>
    <format dxfId="18">
      <pivotArea outline="0" collapsedLevelsAreSubtotals="1" fieldPosition="0"/>
    </format>
    <format dxfId="17">
      <pivotArea field="1" type="button" dataOnly="0" labelOnly="1" outline="0" axis="axisRow" fieldPosition="0"/>
    </format>
    <format dxfId="16">
      <pivotArea dataOnly="0" labelOnly="1" fieldPosition="0">
        <references count="1">
          <reference field="1" count="0"/>
        </references>
      </pivotArea>
    </format>
    <format dxfId="15">
      <pivotArea dataOnly="0" labelOnly="1" outline="0" fieldPosition="0">
        <references count="1">
          <reference field="4294967294" count="2">
            <x v="0"/>
            <x v="1"/>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12:C18"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numFmtId="10" showAll="0"/>
    <pivotField numFmtId="10" showAll="0" defaultSubtotal="0"/>
    <pivotField showAll="0"/>
    <pivotField showAll="0"/>
    <pivotField numFmtId="10" showAll="0"/>
    <pivotField numFmtId="10" showAll="0" defaultSubtotal="0"/>
    <pivotField showAll="0"/>
    <pivotField showAll="0"/>
    <pivotField showAll="0"/>
    <pivotField showAll="0"/>
    <pivotField showAll="0"/>
    <pivotField numFmtId="10"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numFmtId="9" showAll="0" defaultSubtotal="0"/>
    <pivotField showAll="0"/>
    <pivotField numFmtId="9" showAll="0"/>
    <pivotField showAll="0"/>
    <pivotField showAll="0"/>
    <pivotField numFmtId="9" showAll="0"/>
    <pivotField numFmtId="9" showAll="0" defaultSubtotal="0"/>
    <pivotField numFmtId="9" showAll="0"/>
    <pivotField numFmtId="9" showAll="0"/>
    <pivotField showAll="0"/>
    <pivotField showAll="0"/>
    <pivotField numFmtId="9" showAll="0"/>
    <pivotField numFmtId="9" showAll="0" defaultSubtotal="0"/>
    <pivotField numFmtId="9" showAll="0"/>
    <pivotField numFmtId="9" showAll="0"/>
    <pivotField showAll="0"/>
    <pivotField showAll="0"/>
    <pivotField numFmtId="9" showAll="0"/>
    <pivotField dataField="1" numFmtId="9" showAll="0"/>
    <pivotField dataField="1" numFmtId="9" showAll="0"/>
    <pivotField numFmtId="2" showAll="0"/>
    <pivotField showAll="0"/>
    <pivotField numFmtId="9" showAll="0"/>
    <pivotField showAll="0"/>
  </pivotFields>
  <rowFields count="1">
    <field x="1"/>
  </rowFields>
  <rowItems count="6">
    <i>
      <x/>
    </i>
    <i>
      <x v="1"/>
    </i>
    <i>
      <x v="2"/>
    </i>
    <i>
      <x v="3"/>
    </i>
    <i>
      <x v="4"/>
    </i>
    <i>
      <x v="5"/>
    </i>
  </rowItems>
  <colFields count="1">
    <field x="-2"/>
  </colFields>
  <colItems count="2">
    <i>
      <x/>
    </i>
    <i i="1">
      <x v="1"/>
    </i>
  </colItems>
  <dataFields count="2">
    <dataField name="SA (TS)" fld="67" baseField="0" baseItem="0"/>
    <dataField name="SA.t (TS)" fld="68" baseField="0" baseItem="0"/>
  </dataFields>
  <formats count="5">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outline="0" fieldPosition="0">
        <references count="1">
          <reference field="4294967294" count="2">
            <x v="0"/>
            <x v="1"/>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3" rowHeaderCaption="District">
  <location ref="A3:D9" firstHeaderRow="0" firstDataRow="1" firstDataCol="1"/>
  <pivotFields count="73">
    <pivotField showAll="0"/>
    <pivotField axis="axisRow" showAll="0">
      <items count="7">
        <item x="0"/>
        <item x="1"/>
        <item x="2"/>
        <item x="3"/>
        <item x="4"/>
        <item x="5"/>
        <item t="default"/>
      </items>
    </pivotField>
    <pivotField showAll="0"/>
    <pivotField showAll="0"/>
    <pivotField showAll="0"/>
    <pivotField showAll="0"/>
    <pivotField showAll="0"/>
    <pivotField showAll="0"/>
    <pivotField numFmtId="10" showAll="0" defaultSubtotal="0"/>
    <pivotField showAll="0"/>
    <pivotField showAll="0"/>
    <pivotField showAll="0"/>
    <pivotField numFmtId="10" showAll="0" defaultSubtotal="0"/>
    <pivotField showAll="0"/>
    <pivotField showAll="0"/>
    <pivotField showAll="0"/>
    <pivotField showAll="0"/>
    <pivotField showAll="0"/>
    <pivotField showAll="0"/>
    <pivotField numFmtId="10" showAll="0" defaultSubtotal="0"/>
    <pivotField showAll="0"/>
    <pivotField showAll="0"/>
    <pivotField numFmtId="9" showAll="0"/>
    <pivotField showAll="0"/>
    <pivotField showAll="0"/>
    <pivotField numFmtId="9" showAll="0"/>
    <pivotField showAl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9" showAll="0" defaultSubtotal="0"/>
    <pivotField showAll="0"/>
    <pivotField showAll="0"/>
    <pivotField numFmtId="9" showAll="0"/>
    <pivotField numFmtId="2" showAll="0"/>
    <pivotField showAll="0"/>
    <pivotField numFmtId="9" showAll="0"/>
    <pivotField showAll="0"/>
    <pivotField showAll="0"/>
    <pivotField showAll="0"/>
    <pivotField numFmtId="9" showAll="0"/>
    <pivotField dataField="1" numFmtId="9" showAll="0" defaultSubtotal="0"/>
    <pivotField showAll="0"/>
    <pivotField numFmtId="9" showAll="0" defaultSubtotal="0"/>
    <pivotField showAll="0"/>
    <pivotField showAll="0"/>
    <pivotField numFmtId="9" showAll="0"/>
    <pivotField dataField="1" numFmtId="9" showAll="0" defaultSubtotal="0"/>
    <pivotField numFmtId="9" showAll="0"/>
    <pivotField numFmtId="9" showAll="0"/>
    <pivotField showAll="0"/>
    <pivotField showAll="0"/>
    <pivotField numFmtId="9" showAll="0"/>
    <pivotField dataField="1" numFmtId="9" showAll="0" defaultSubtotal="0"/>
    <pivotField numFmtId="9" showAll="0"/>
    <pivotField numFmtId="9" showAll="0"/>
    <pivotField showAll="0"/>
    <pivotField showAll="0"/>
    <pivotField numFmtId="9" showAll="0"/>
    <pivotField numFmtId="9" showAll="0"/>
    <pivotField numFmtId="9" showAll="0"/>
    <pivotField numFmtId="2" showAll="0"/>
    <pivotField showAll="0"/>
    <pivotField numFmtId="9" showAll="0"/>
    <pivotField showAll="0"/>
  </pivotFields>
  <rowFields count="1">
    <field x="1"/>
  </rowFields>
  <rowItems count="6">
    <i>
      <x/>
    </i>
    <i>
      <x v="1"/>
    </i>
    <i>
      <x v="2"/>
    </i>
    <i>
      <x v="3"/>
    </i>
    <i>
      <x v="4"/>
    </i>
    <i>
      <x v="5"/>
    </i>
  </rowItems>
  <colFields count="1">
    <field x="-2"/>
  </colFields>
  <colItems count="3">
    <i>
      <x/>
    </i>
    <i i="1">
      <x v="1"/>
    </i>
    <i i="2">
      <x v="2"/>
    </i>
  </colItems>
  <dataFields count="3">
    <dataField name="SLP % 22" fld="49" baseField="0" baseItem="0"/>
    <dataField name="CV % 22" fld="55" baseField="0" baseItem="0"/>
    <dataField name=" Cert. % 22" fld="61" baseField="0" baseItem="0"/>
  </dataFields>
  <formats count="5">
    <format dxfId="4">
      <pivotArea type="all" dataOnly="0" outline="0" fieldPosition="0"/>
    </format>
    <format dxfId="3">
      <pivotArea outline="0" collapsedLevelsAreSubtotals="1" fieldPosition="0"/>
    </format>
    <format dxfId="2">
      <pivotArea field="1" type="button" dataOnly="0" labelOnly="1" outline="0" axis="axisRow" fieldPosition="0"/>
    </format>
    <format dxfId="1">
      <pivotArea dataOnly="0" labelOnly="1" fieldPosition="0">
        <references count="1">
          <reference field="1" count="0"/>
        </references>
      </pivotArea>
    </format>
    <format dxfId="0">
      <pivotArea dataOnly="0" labelOnly="1" outline="0" fieldPosition="0">
        <references count="1">
          <reference field="4294967294" count="3">
            <x v="0"/>
            <x v="1"/>
            <x v="2"/>
          </reference>
        </references>
      </pivotArea>
    </format>
  </formats>
  <chartFormats count="12">
    <chartFormat chart="13" format="56" series="1">
      <pivotArea type="data" outline="0" fieldPosition="0">
        <references count="1">
          <reference field="4294967294" count="1" selected="0">
            <x v="0"/>
          </reference>
        </references>
      </pivotArea>
    </chartFormat>
    <chartFormat chart="0" format="16" series="1">
      <pivotArea type="data" outline="0" fieldPosition="0">
        <references count="1">
          <reference field="4294967294" count="1" selected="0">
            <x v="0"/>
          </reference>
        </references>
      </pivotArea>
    </chartFormat>
    <chartFormat chart="13" format="57"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1"/>
          </reference>
        </references>
      </pivotArea>
    </chartFormat>
    <chartFormat chart="13" format="58" series="1">
      <pivotArea type="data" outline="0" fieldPosition="0">
        <references count="1">
          <reference field="4294967294" count="1" selected="0">
            <x v="2"/>
          </reference>
        </references>
      </pivotArea>
    </chartFormat>
    <chartFormat chart="0" format="18" series="1">
      <pivotArea type="data" outline="0" fieldPosition="0">
        <references count="1">
          <reference field="4294967294" count="1" selected="0">
            <x v="2"/>
          </reference>
        </references>
      </pivotArea>
    </chartFormat>
    <chartFormat chart="21" format="25" series="1">
      <pivotArea type="data" outline="0" fieldPosition="0">
        <references count="1">
          <reference field="4294967294" count="1" selected="0">
            <x v="0"/>
          </reference>
        </references>
      </pivotArea>
    </chartFormat>
    <chartFormat chart="21" format="26" series="1">
      <pivotArea type="data" outline="0" fieldPosition="0">
        <references count="1">
          <reference field="4294967294" count="1" selected="0">
            <x v="1"/>
          </reference>
        </references>
      </pivotArea>
    </chartFormat>
    <chartFormat chart="21" format="27" series="1">
      <pivotArea type="data" outline="0" fieldPosition="0">
        <references count="1">
          <reference field="4294967294" count="1" selected="0">
            <x v="2"/>
          </reference>
        </references>
      </pivotArea>
    </chartFormat>
    <chartFormat chart="22" format="34" series="1">
      <pivotArea type="data" outline="0" fieldPosition="0">
        <references count="1">
          <reference field="4294967294" count="1" selected="0">
            <x v="0"/>
          </reference>
        </references>
      </pivotArea>
    </chartFormat>
    <chartFormat chart="22" format="35" series="1">
      <pivotArea type="data" outline="0" fieldPosition="0">
        <references count="1">
          <reference field="4294967294" count="1" selected="0">
            <x v="1"/>
          </reference>
        </references>
      </pivotArea>
    </chartFormat>
    <chartFormat chart="22" format="36"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vision" sourceName="Division">
  <pivotTables>
    <pivotTable tabId="14" name="PivotTable9"/>
    <pivotTable tabId="19" name="PivotTable11"/>
    <pivotTable tabId="20" name="PivotTable12"/>
    <pivotTable tabId="13" name="PivotTable8"/>
    <pivotTable tabId="12" name="PivotTable7"/>
  </pivotTables>
  <data>
    <tabular pivotCacheId="2">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ivision1" sourceName="Division">
  <pivotTables>
    <pivotTable tabId="15" name="PivotTable10"/>
    <pivotTable tabId="7" name="PivotTable3"/>
    <pivotTable tabId="9" name="PivotTable5"/>
    <pivotTable tabId="11" name="PivotTable6"/>
    <pivotTable tabId="21" name="PivotTable6"/>
    <pivotTable tabId="15" name="PivotTable1"/>
    <pivotTable tabId="15" name="PivotTable2"/>
    <pivotTable tabId="15" name="PivotTable3"/>
  </pivotTables>
  <data>
    <tabular pivotCacheId="2">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vision" cache="Slicer_Division" caption="Division"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Division 2" cache="Slicer_Division1" caption="Division" style="SlicerStyleDark6"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ivision 1" cache="Slicer_Division" caption="Choose Division" style="SlicerStyleDark4"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ivision 3" cache="Slicer_Division1" caption="Choose Division" style="SlicerStyleDark4" rowHeight="241300"/>
</slicers>
</file>

<file path=xl/tables/table1.xml><?xml version="1.0" encoding="utf-8"?>
<table xmlns="http://schemas.openxmlformats.org/spreadsheetml/2006/main" id="2" name="Table2" displayName="Table2" ref="A1:BU7" totalsRowShown="0" headerRowDxfId="117" headerRowBorderDxfId="116" tableBorderDxfId="115">
  <autoFilter ref="A1:BU7"/>
  <tableColumns count="73">
    <tableColumn id="1" name="Sr. no." dataDxfId="114"/>
    <tableColumn id="2" name="Division" dataDxfId="113"/>
    <tableColumn id="3" name="State Rank 2020" dataDxfId="112"/>
    <tableColumn id="4" name="State Rank 2021" dataDxfId="111"/>
    <tableColumn id="5" name="State Rank 2022" dataDxfId="110"/>
    <tableColumn id="6" name="SLP- obtained 20" dataDxfId="109"/>
    <tableColumn id="7" name="SLP-max. marks 20" dataDxfId="108"/>
    <tableColumn id="8" name="SLP % score 20" dataDxfId="107">
      <calculatedColumnFormula>Table2[[#This Row],[SLP- obtained 20]]/Table2[[#This Row],[Total score (obtained) 20]]</calculatedColumnFormula>
    </tableColumn>
    <tableColumn id="57" name="SLP % ind" dataDxfId="106">
      <calculatedColumnFormula>Table2[[#This Row],[SLP- obtained 20]]/Table2[[#This Row],[SLP-max. marks 20]]</calculatedColumnFormula>
    </tableColumn>
    <tableColumn id="9" name="Cert.- obtained 20" dataDxfId="105"/>
    <tableColumn id="10" name="Cert.-max. marks 20" dataDxfId="104"/>
    <tableColumn id="11" name="Cert. % score 20" dataDxfId="103">
      <calculatedColumnFormula>Table2[[#This Row],[Cert.- obtained 20]]/Table2[[#This Row],[Total score (obtained) 20]]</calculatedColumnFormula>
    </tableColumn>
    <tableColumn id="58" name="Cert. % ind" dataDxfId="102">
      <calculatedColumnFormula>Table2[[#This Row],[Cert.- obtained 20]]/Table2[[#This Row],[Cert.-max. marks 20]]</calculatedColumnFormula>
    </tableColumn>
    <tableColumn id="12" name="DO- obtained 20" dataDxfId="101"/>
    <tableColumn id="13" name="DO-max. marks 20" dataDxfId="100"/>
    <tableColumn id="14" name="DO % score 20" dataDxfId="99">
      <calculatedColumnFormula>ROUND(N2*100/O2,2)</calculatedColumnFormula>
    </tableColumn>
    <tableColumn id="15" name="CP- obtained 20" dataDxfId="98"/>
    <tableColumn id="16" name="CP-max. marks 20" dataDxfId="97"/>
    <tableColumn id="17" name="CP % score 20" dataDxfId="96">
      <calculatedColumnFormula>Table2[[#This Row],[CP- obtained 20]]/Table2[[#This Row],[Total score (obtained) 20]]</calculatedColumnFormula>
    </tableColumn>
    <tableColumn id="59" name="CP % ind" dataDxfId="95">
      <calculatedColumnFormula>Table2[[#This Row],[CP- obtained 20]]/Table2[[#This Row],[CP-max. marks 20]]</calculatedColumnFormula>
    </tableColumn>
    <tableColumn id="18" name="Total score (obtained) 20" dataDxfId="94"/>
    <tableColumn id="19" name="Total score (max) 20" dataDxfId="93"/>
    <tableColumn id="20" name="Total % score 20" dataDxfId="92" dataCellStyle="Percent">
      <calculatedColumnFormula>ROUND(U2*100/V2,2)%</calculatedColumnFormula>
    </tableColumn>
    <tableColumn id="21" name="SLP + Cert. (obtained) 20">
      <calculatedColumnFormula>F2+J2</calculatedColumnFormula>
    </tableColumn>
    <tableColumn id="22" name="SLP + Cert. (max.) 20"/>
    <tableColumn id="23" name="SLP + Cert. (% score) 20" dataCellStyle="Percent">
      <calculatedColumnFormula>(X2/Y2)*100%</calculatedColumnFormula>
    </tableColumn>
    <tableColumn id="24" name="State Rank (based on SLP &amp; Cert. score) 20" dataDxfId="91"/>
    <tableColumn id="25" name="SLP- obtained 21" dataDxfId="90"/>
    <tableColumn id="26" name="SLP-max. marks 21" dataDxfId="89"/>
    <tableColumn id="27" name="SLP % score 21" dataDxfId="88" dataCellStyle="Percent">
      <calculatedColumnFormula>Table2[[#This Row],[SLP- obtained 21]]/Table2[[#This Row],[Total score (obtained) 21]]</calculatedColumnFormula>
    </tableColumn>
    <tableColumn id="60" name="SLP % ind2" dataDxfId="87" dataCellStyle="Percent">
      <calculatedColumnFormula>Table2[[#This Row],[SLP- obtained 21]]/Table2[[#This Row],[SLP-max. marks 21]]</calculatedColumnFormula>
    </tableColumn>
    <tableColumn id="28" name="CV- obtained 21" dataDxfId="86"/>
    <tableColumn id="29" name="CV-max. marks 21" dataDxfId="85"/>
    <tableColumn id="30" name="CV % score 21" dataDxfId="84" dataCellStyle="Percent">
      <calculatedColumnFormula>Table2[[#This Row],[CV- obtained 21]]/Table2[[#This Row],[Total score (obtained) 21]]</calculatedColumnFormula>
    </tableColumn>
    <tableColumn id="61" name="CV % ind2" dataDxfId="83" dataCellStyle="Percent">
      <calculatedColumnFormula>Table2[[#This Row],[CV- obtained 21]]/Table2[[#This Row],[CV-max. marks 21]]</calculatedColumnFormula>
    </tableColumn>
    <tableColumn id="31" name="Cert.- obtained 21" dataDxfId="82"/>
    <tableColumn id="32" name="Cert.-max. marks 21" dataDxfId="81"/>
    <tableColumn id="33" name="Cert. % score 21" dataDxfId="80" dataCellStyle="Percent">
      <calculatedColumnFormula>Table2[[#This Row],[Cert.- obtained 21]]/Table2[[#This Row],[Total score (obtained) 21]]</calculatedColumnFormula>
    </tableColumn>
    <tableColumn id="70" name="Cert. % ind2" dataDxfId="79" dataCellStyle="Percent">
      <calculatedColumnFormula>Table2[[#This Row],[Cert.- obtained 21]]/Table2[[#This Row],[Cert.-max. marks 21]]</calculatedColumnFormula>
    </tableColumn>
    <tableColumn id="34" name="Total score (obtained) 21" dataDxfId="78"/>
    <tableColumn id="35" name="Total score (max) 21" dataDxfId="77"/>
    <tableColumn id="36" name="Total % score 21" dataDxfId="76" dataCellStyle="Percent">
      <calculatedColumnFormula>ROUND(AN2*100/AO2,2)%</calculatedColumnFormula>
    </tableColumn>
    <tableColumn id="37" name="SLP + Cert. (obtained)" dataDxfId="75">
      <calculatedColumnFormula>AB2+AJ2</calculatedColumnFormula>
    </tableColumn>
    <tableColumn id="38" name="SLP + Cert. (max.)"/>
    <tableColumn id="39" name="SLP + Cert. (% score)" dataCellStyle="Percent">
      <calculatedColumnFormula>(AQ2/AR2)*100%</calculatedColumnFormula>
    </tableColumn>
    <tableColumn id="40" name="State Rank (based on SLP &amp; Cert. score)" dataDxfId="74"/>
    <tableColumn id="41" name="SLP- obtained 22" dataDxfId="73"/>
    <tableColumn id="42" name="SLP-max. marks 22" dataDxfId="72"/>
    <tableColumn id="43" name="SLP % score 22" dataDxfId="71" dataCellStyle="Percent">
      <calculatedColumnFormula>Table2[[#This Row],[SLP- obtained 22]]/Table2[[#This Row],[Total score (obtained) 22]]</calculatedColumnFormula>
    </tableColumn>
    <tableColumn id="71" name="SLP % ind3" dataDxfId="70" dataCellStyle="Percent">
      <calculatedColumnFormula>Table2[[#This Row],[SLP- obtained 22]]/Table2[[#This Row],[SLP-max. marks 22]]</calculatedColumnFormula>
    </tableColumn>
    <tableColumn id="62" name="SLP-SA 22" dataDxfId="69" dataCellStyle="Percent">
      <calculatedColumnFormula>63%-Table2[[#This Row],[SLP % score 22]]</calculatedColumnFormula>
    </tableColumn>
    <tableColumn id="63" name="SLP.t - SA 22" dataDxfId="68" dataCellStyle="Percent">
      <calculatedColumnFormula>(Table2[[#This Row],[SLP- obtained 22]]-1877.54)/1877.54</calculatedColumnFormula>
    </tableColumn>
    <tableColumn id="44" name="CV- obtained 22" dataDxfId="67"/>
    <tableColumn id="45" name="CV-max. marks 22" dataDxfId="66"/>
    <tableColumn id="46" name="CV % score 22" dataDxfId="65" dataCellStyle="Percent">
      <calculatedColumnFormula>Table2[[#This Row],[CV- obtained 22]]/Table2[[#This Row],[Total score (obtained) 22]]</calculatedColumnFormula>
    </tableColumn>
    <tableColumn id="72" name="CV % ind3" dataDxfId="64" dataCellStyle="Percent">
      <calculatedColumnFormula>Table2[[#This Row],[CV- obtained 22]]/Table2[[#This Row],[CV-max. marks 22]]</calculatedColumnFormula>
    </tableColumn>
    <tableColumn id="64" name="CV -SA 22" dataDxfId="63" dataCellStyle="Percent">
      <calculatedColumnFormula>(Table2[[#This Row],[CV- obtained 22]]-1144.48)/1144.48</calculatedColumnFormula>
    </tableColumn>
    <tableColumn id="65" name="CV-SA.t 22" dataDxfId="62" dataCellStyle="Percent">
      <calculatedColumnFormula>(Table2[[#This Row],[CV- obtained 22]]-1384.77)/1384.77</calculatedColumnFormula>
    </tableColumn>
    <tableColumn id="47" name="Cert.- obtained 22" dataDxfId="61"/>
    <tableColumn id="48" name="Cert.-max. marks 22" dataDxfId="60"/>
    <tableColumn id="49" name="Cert. % score 22" dataDxfId="59" dataCellStyle="Percent">
      <calculatedColumnFormula>Table2[[#This Row],[Cert.- obtained 22]]/Table2[[#This Row],[Total score (obtained) 22]]</calculatedColumnFormula>
    </tableColumn>
    <tableColumn id="73" name="Cert. % ind3" dataDxfId="58" dataCellStyle="Percent">
      <calculatedColumnFormula>Table2[[#This Row],[Cert.- obtained 22]]/Table2[[#This Row],[Cert.-max. marks 22]]</calculatedColumnFormula>
    </tableColumn>
    <tableColumn id="66" name="Cert-SA 22" dataDxfId="57" dataCellStyle="Percent">
      <calculatedColumnFormula>(Table2[[#This Row],[Cert.- obtained 22]]-507.13)/507.13</calculatedColumnFormula>
    </tableColumn>
    <tableColumn id="67" name="Cert-SA.t 22" dataDxfId="56" dataCellStyle="Percent">
      <calculatedColumnFormula>(Table2[[#This Row],[Cert.- obtained 22]]-766.66)/766.66</calculatedColumnFormula>
    </tableColumn>
    <tableColumn id="50" name="Total score (obtained) 22" dataDxfId="55"/>
    <tableColumn id="51" name="Total score (max) 22" dataDxfId="54"/>
    <tableColumn id="52" name="Total % score 22" dataDxfId="53" dataCellStyle="Percent">
      <calculatedColumnFormula>ROUND(BM2*100/BN2,2)%</calculatedColumnFormula>
    </tableColumn>
    <tableColumn id="68" name="Total - SA 22" dataDxfId="52" dataCellStyle="Percent">
      <calculatedColumnFormula>Table2[[#This Row],[Total % score 22]]-53%</calculatedColumnFormula>
    </tableColumn>
    <tableColumn id="69" name="Total-SA.t 22" dataDxfId="51" dataCellStyle="Percent">
      <calculatedColumnFormula>Table2[[#This Row],[Total % score 22]]-67%</calculatedColumnFormula>
    </tableColumn>
    <tableColumn id="53" name="SLP + Cert. (obtained)2" dataDxfId="50">
      <calculatedColumnFormula>AU2+BG2</calculatedColumnFormula>
    </tableColumn>
    <tableColumn id="54" name="SLP + Cert. (max.)3"/>
    <tableColumn id="55" name="SLP + Cert. (% score)4" dataCellStyle="Percent">
      <calculatedColumnFormula>(BR2/BS2)*100%</calculatedColumnFormula>
    </tableColumn>
    <tableColumn id="56" name="State Rank (based on SLP &amp; Cert. score)5" dataDxfId="4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microsoft.com/office/2007/relationships/slicer" Target="../slicers/slicer2.xml"/><Relationship Id="rId5" Type="http://schemas.openxmlformats.org/officeDocument/2006/relationships/drawing" Target="../drawings/drawing9.xml"/><Relationship Id="rId4"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5"/>
  <sheetViews>
    <sheetView workbookViewId="0">
      <selection activeCell="D9" sqref="D9"/>
    </sheetView>
  </sheetViews>
  <sheetFormatPr defaultRowHeight="15" x14ac:dyDescent="0.25"/>
  <cols>
    <col min="1" max="1" width="9.7109375" customWidth="1"/>
    <col min="2" max="2" width="11.42578125" customWidth="1"/>
    <col min="3" max="3" width="22" customWidth="1"/>
    <col min="4" max="4" width="18.85546875" customWidth="1"/>
    <col min="5" max="5" width="21.140625" customWidth="1"/>
    <col min="6" max="6" width="22.85546875" customWidth="1"/>
    <col min="7" max="7" width="19.7109375" customWidth="1"/>
    <col min="8" max="8" width="19.42578125" style="45" customWidth="1"/>
    <col min="9" max="9" width="21.140625" customWidth="1"/>
    <col min="10" max="10" width="18" customWidth="1"/>
    <col min="11" max="11" width="19.140625" style="45" customWidth="1"/>
    <col min="12" max="12" width="20.85546875" customWidth="1"/>
    <col min="13" max="13" width="17.7109375" customWidth="1"/>
    <col min="14" max="14" width="28.28515625" customWidth="1"/>
    <col min="15" max="15" width="23.42578125" customWidth="1"/>
    <col min="16" max="16" width="19.85546875" customWidth="1"/>
    <col min="17" max="17" width="28.42578125" style="45" customWidth="1"/>
    <col min="18" max="18" width="24.140625" customWidth="1"/>
    <col min="19" max="19" width="27.7109375" customWidth="1"/>
    <col min="20" max="20" width="47" style="34" customWidth="1"/>
    <col min="21" max="21" width="20.28515625" customWidth="1"/>
    <col min="22" max="22" width="22" customWidth="1"/>
    <col min="23" max="23" width="18.85546875" style="34" customWidth="1"/>
    <col min="24" max="24" width="19" customWidth="1"/>
    <col min="25" max="25" width="17.5703125" customWidth="1"/>
    <col min="26" max="26" width="21.140625" customWidth="1"/>
    <col min="27" max="27" width="22.85546875" style="34" customWidth="1"/>
    <col min="28" max="28" width="19.7109375" customWidth="1"/>
    <col min="29" max="29" width="28.28515625" customWidth="1"/>
    <col min="30" max="30" width="23.42578125" style="34" customWidth="1"/>
    <col min="31" max="31" width="19.85546875" customWidth="1"/>
    <col min="32" max="32" width="25.5703125" customWidth="1"/>
    <col min="33" max="33" width="21.28515625" style="34" customWidth="1"/>
    <col min="34" max="34" width="24.85546875" customWidth="1"/>
    <col min="35" max="35" width="44.140625" customWidth="1"/>
    <col min="36" max="36" width="20.28515625" style="34" customWidth="1"/>
    <col min="37" max="37" width="22" customWidth="1"/>
    <col min="38" max="38" width="18.85546875" customWidth="1"/>
    <col min="39" max="39" width="19" style="34" customWidth="1"/>
    <col min="40" max="40" width="20.7109375" customWidth="1"/>
    <col min="41" max="41" width="17.5703125" customWidth="1"/>
    <col min="42" max="42" width="21.140625" customWidth="1"/>
    <col min="43" max="43" width="22.85546875" style="34" customWidth="1"/>
    <col min="44" max="44" width="19.7109375" customWidth="1"/>
    <col min="45" max="45" width="28.28515625" customWidth="1"/>
    <col min="46" max="46" width="23.42578125" style="34" customWidth="1"/>
    <col min="47" max="47" width="19.85546875" customWidth="1"/>
    <col min="48" max="48" width="26.7109375" customWidth="1"/>
    <col min="49" max="49" width="22.42578125" style="34" customWidth="1"/>
    <col min="50" max="50" width="26" customWidth="1"/>
    <col min="51" max="51" width="45.28515625" customWidth="1"/>
    <col min="52" max="52" width="9.140625" style="34"/>
    <col min="55" max="55" width="9.140625" style="34"/>
  </cols>
  <sheetData>
    <row r="1" spans="1:73" ht="90" x14ac:dyDescent="0.25">
      <c r="A1" s="25" t="s">
        <v>9</v>
      </c>
      <c r="B1" s="10" t="s">
        <v>10</v>
      </c>
      <c r="C1" s="13" t="s">
        <v>11</v>
      </c>
      <c r="D1" s="12" t="s">
        <v>12</v>
      </c>
      <c r="E1" s="11" t="s">
        <v>13</v>
      </c>
      <c r="F1" s="5" t="s">
        <v>6</v>
      </c>
      <c r="G1" s="5" t="s">
        <v>7</v>
      </c>
      <c r="H1" s="47" t="s">
        <v>8</v>
      </c>
      <c r="I1" s="47" t="s">
        <v>105</v>
      </c>
      <c r="J1" s="5" t="s">
        <v>14</v>
      </c>
      <c r="K1" s="5" t="s">
        <v>15</v>
      </c>
      <c r="L1" s="47" t="s">
        <v>16</v>
      </c>
      <c r="M1" s="47" t="s">
        <v>106</v>
      </c>
      <c r="N1" s="5" t="s">
        <v>17</v>
      </c>
      <c r="O1" s="5" t="s">
        <v>18</v>
      </c>
      <c r="P1" s="5" t="s">
        <v>19</v>
      </c>
      <c r="Q1" s="5" t="s">
        <v>20</v>
      </c>
      <c r="R1" s="5" t="s">
        <v>21</v>
      </c>
      <c r="S1" s="47" t="s">
        <v>22</v>
      </c>
      <c r="T1" s="47" t="s">
        <v>107</v>
      </c>
      <c r="U1" s="6" t="s">
        <v>23</v>
      </c>
      <c r="V1" s="6" t="s">
        <v>24</v>
      </c>
      <c r="W1" s="32" t="s">
        <v>25</v>
      </c>
      <c r="X1" s="6" t="s">
        <v>30</v>
      </c>
      <c r="Y1" s="6" t="s">
        <v>31</v>
      </c>
      <c r="Z1" s="32" t="s">
        <v>32</v>
      </c>
      <c r="AA1" s="6" t="s">
        <v>33</v>
      </c>
      <c r="AB1" s="16" t="s">
        <v>34</v>
      </c>
      <c r="AC1" s="16" t="s">
        <v>35</v>
      </c>
      <c r="AD1" s="39" t="s">
        <v>36</v>
      </c>
      <c r="AE1" s="39" t="s">
        <v>108</v>
      </c>
      <c r="AF1" s="16" t="s">
        <v>37</v>
      </c>
      <c r="AG1" s="16" t="s">
        <v>38</v>
      </c>
      <c r="AH1" s="39" t="s">
        <v>39</v>
      </c>
      <c r="AI1" s="39" t="s">
        <v>109</v>
      </c>
      <c r="AJ1" s="16" t="s">
        <v>40</v>
      </c>
      <c r="AK1" s="16" t="s">
        <v>41</v>
      </c>
      <c r="AL1" s="39" t="s">
        <v>42</v>
      </c>
      <c r="AM1" s="39" t="s">
        <v>110</v>
      </c>
      <c r="AN1" s="17" t="s">
        <v>43</v>
      </c>
      <c r="AO1" s="17" t="s">
        <v>44</v>
      </c>
      <c r="AP1" s="35" t="s">
        <v>45</v>
      </c>
      <c r="AQ1" s="17" t="s">
        <v>26</v>
      </c>
      <c r="AR1" s="17" t="s">
        <v>27</v>
      </c>
      <c r="AS1" s="35" t="s">
        <v>28</v>
      </c>
      <c r="AT1" s="17" t="s">
        <v>29</v>
      </c>
      <c r="AU1" s="19" t="s">
        <v>46</v>
      </c>
      <c r="AV1" s="19" t="s">
        <v>47</v>
      </c>
      <c r="AW1" s="38" t="s">
        <v>48</v>
      </c>
      <c r="AX1" s="38" t="s">
        <v>111</v>
      </c>
      <c r="AY1" s="38" t="s">
        <v>88</v>
      </c>
      <c r="AZ1" s="38" t="s">
        <v>96</v>
      </c>
      <c r="BA1" s="19" t="s">
        <v>49</v>
      </c>
      <c r="BB1" s="19" t="s">
        <v>50</v>
      </c>
      <c r="BC1" s="38" t="s">
        <v>51</v>
      </c>
      <c r="BD1" s="38" t="s">
        <v>112</v>
      </c>
      <c r="BE1" s="38" t="s">
        <v>89</v>
      </c>
      <c r="BF1" s="38" t="s">
        <v>90</v>
      </c>
      <c r="BG1" s="19" t="s">
        <v>52</v>
      </c>
      <c r="BH1" s="19" t="s">
        <v>53</v>
      </c>
      <c r="BI1" s="38" t="s">
        <v>54</v>
      </c>
      <c r="BJ1" s="38" t="s">
        <v>113</v>
      </c>
      <c r="BK1" s="38" t="s">
        <v>91</v>
      </c>
      <c r="BL1" s="38" t="s">
        <v>92</v>
      </c>
      <c r="BM1" s="20" t="s">
        <v>55</v>
      </c>
      <c r="BN1" s="20" t="s">
        <v>56</v>
      </c>
      <c r="BO1" s="36" t="s">
        <v>57</v>
      </c>
      <c r="BP1" s="36" t="s">
        <v>93</v>
      </c>
      <c r="BQ1" s="36" t="s">
        <v>94</v>
      </c>
      <c r="BR1" s="20" t="s">
        <v>67</v>
      </c>
      <c r="BS1" s="20" t="s">
        <v>68</v>
      </c>
      <c r="BT1" s="36" t="s">
        <v>69</v>
      </c>
      <c r="BU1" s="27" t="s">
        <v>70</v>
      </c>
    </row>
    <row r="2" spans="1:73" x14ac:dyDescent="0.25">
      <c r="A2" s="26">
        <v>1</v>
      </c>
      <c r="B2" s="1" t="s">
        <v>0</v>
      </c>
      <c r="C2" s="1">
        <v>1</v>
      </c>
      <c r="D2" s="1">
        <v>6</v>
      </c>
      <c r="E2" s="2">
        <v>5</v>
      </c>
      <c r="F2" s="7">
        <v>609.79999999999995</v>
      </c>
      <c r="G2" s="7">
        <v>1500</v>
      </c>
      <c r="H2" s="48">
        <f>Table2[[#This Row],[SLP- obtained 20]]/Table2[[#This Row],[Total score (obtained) 20]]</f>
        <v>0.202824509236531</v>
      </c>
      <c r="I2" s="48">
        <f>Table2[[#This Row],[SLP- obtained 20]]/Table2[[#This Row],[SLP-max. marks 20]]</f>
        <v>0.4065333333333333</v>
      </c>
      <c r="J2" s="7">
        <v>319.3</v>
      </c>
      <c r="K2" s="7">
        <v>1500</v>
      </c>
      <c r="L2" s="48">
        <f>Table2[[#This Row],[Cert.- obtained 20]]/Table2[[#This Row],[Total score (obtained) 20]]</f>
        <v>0.10620181338016459</v>
      </c>
      <c r="M2" s="48">
        <f>Table2[[#This Row],[Cert.- obtained 20]]/Table2[[#This Row],[Cert.-max. marks 20]]</f>
        <v>0.21286666666666668</v>
      </c>
      <c r="N2" s="7">
        <v>1044.8900000000001</v>
      </c>
      <c r="O2" s="7">
        <v>1500</v>
      </c>
      <c r="P2" s="8">
        <f t="shared" ref="P2:P7" si="0">ROUND(N2*100/O2,2)</f>
        <v>69.66</v>
      </c>
      <c r="Q2" s="7">
        <v>1032.55</v>
      </c>
      <c r="R2" s="7">
        <v>1500</v>
      </c>
      <c r="S2" s="48">
        <f>Table2[[#This Row],[CP- obtained 20]]/Table2[[#This Row],[Total score (obtained) 20]]</f>
        <v>0.34343464580547739</v>
      </c>
      <c r="T2" s="48">
        <f>Table2[[#This Row],[CP- obtained 20]]/Table2[[#This Row],[CP-max. marks 20]]</f>
        <v>0.68836666666666668</v>
      </c>
      <c r="U2" s="7">
        <v>3006.54</v>
      </c>
      <c r="V2" s="7">
        <v>6000</v>
      </c>
      <c r="W2" s="33">
        <f t="shared" ref="W2:W7" si="1">ROUND(U2*100/V2,2)%</f>
        <v>0.50109999999999999</v>
      </c>
      <c r="X2">
        <f t="shared" ref="X2:X7" si="2">F2+J2</f>
        <v>929.09999999999991</v>
      </c>
      <c r="Y2">
        <v>3000</v>
      </c>
      <c r="Z2" s="34">
        <f t="shared" ref="Z2:Z7" si="3">(X2/Y2)*100%</f>
        <v>0.30969999999999998</v>
      </c>
      <c r="AA2" s="14">
        <v>5</v>
      </c>
      <c r="AB2" s="7">
        <v>1419.95</v>
      </c>
      <c r="AC2" s="7">
        <v>2400</v>
      </c>
      <c r="AD2" s="33">
        <f>Table2[[#This Row],[SLP- obtained 21]]/Table2[[#This Row],[Total score (obtained) 21]]</f>
        <v>0.48477050088115264</v>
      </c>
      <c r="AE2" s="33">
        <f>Table2[[#This Row],[SLP- obtained 21]]/Table2[[#This Row],[SLP-max. marks 21]]</f>
        <v>0.59164583333333332</v>
      </c>
      <c r="AF2" s="7">
        <v>1080.6599999999999</v>
      </c>
      <c r="AG2" s="7">
        <v>1800</v>
      </c>
      <c r="AH2" s="33">
        <f>Table2[[#This Row],[CV- obtained 21]]/Table2[[#This Row],[Total score (obtained) 21]]</f>
        <v>0.36893699741696984</v>
      </c>
      <c r="AI2" s="33">
        <f>Table2[[#This Row],[CV- obtained 21]]/Table2[[#This Row],[CV-max. marks 21]]</f>
        <v>0.6003666666666666</v>
      </c>
      <c r="AJ2" s="7">
        <v>428.49799999999993</v>
      </c>
      <c r="AK2" s="7">
        <v>1800</v>
      </c>
      <c r="AL2" s="33">
        <f>Table2[[#This Row],[Cert.- obtained 21]]/Table2[[#This Row],[Total score (obtained) 21]]</f>
        <v>0.14628908770489954</v>
      </c>
      <c r="AM2" s="33">
        <f>Table2[[#This Row],[Cert.- obtained 21]]/Table2[[#This Row],[Cert.-max. marks 21]]</f>
        <v>0.2380544444444444</v>
      </c>
      <c r="AN2" s="7">
        <v>2929.1179999999999</v>
      </c>
      <c r="AO2" s="7">
        <v>6000</v>
      </c>
      <c r="AP2" s="33">
        <f t="shared" ref="AP2:AP7" si="4">ROUND(AN2*100/AO2,2)%</f>
        <v>0.48820000000000002</v>
      </c>
      <c r="AQ2" s="15">
        <f t="shared" ref="AQ2:AQ7" si="5">AB2+AJ2</f>
        <v>1848.4479999999999</v>
      </c>
      <c r="AR2">
        <v>4200</v>
      </c>
      <c r="AS2" s="34">
        <f t="shared" ref="AS2:AS7" si="6">(AQ2/AR2)*100%</f>
        <v>0.44010666666666665</v>
      </c>
      <c r="AT2" s="14">
        <v>6</v>
      </c>
      <c r="AU2" s="21">
        <v>1419.95</v>
      </c>
      <c r="AV2" s="21">
        <v>2400</v>
      </c>
      <c r="AW2" s="37">
        <f>Table2[[#This Row],[SLP- obtained 22]]/Table2[[#This Row],[Total score (obtained) 22]]</f>
        <v>0.48477050088115264</v>
      </c>
      <c r="AX2" s="37">
        <f>Table2[[#This Row],[SLP- obtained 22]]/Table2[[#This Row],[SLP-max. marks 22]]</f>
        <v>0.59164583333333332</v>
      </c>
      <c r="AY2" s="37">
        <f>(Table2[[#This Row],[SLP- obtained 22]]-1503.62)/1503.62</f>
        <v>-5.5645708357164612E-2</v>
      </c>
      <c r="AZ2" s="37">
        <f>(Table2[[#This Row],[SLP- obtained 22]]-1877.54)/1877.54</f>
        <v>-0.24371784356125564</v>
      </c>
      <c r="BA2" s="21">
        <v>1080.6599999999999</v>
      </c>
      <c r="BB2" s="21">
        <v>1800</v>
      </c>
      <c r="BC2" s="37">
        <f>Table2[[#This Row],[CV- obtained 22]]/Table2[[#This Row],[Total score (obtained) 22]]</f>
        <v>0.36893699741696984</v>
      </c>
      <c r="BD2" s="37">
        <f>Table2[[#This Row],[CV- obtained 22]]/Table2[[#This Row],[CV-max. marks 22]]</f>
        <v>0.6003666666666666</v>
      </c>
      <c r="BE2" s="37">
        <f>(Table2[[#This Row],[CV- obtained 22]]-1144.48)/1144.48</f>
        <v>-5.5763316091150705E-2</v>
      </c>
      <c r="BF2" s="37">
        <f>(Table2[[#This Row],[CV- obtained 22]]-1384.77)/1384.77</f>
        <v>-0.21961047683008741</v>
      </c>
      <c r="BG2" s="21">
        <v>428.49799999999993</v>
      </c>
      <c r="BH2" s="21">
        <v>1800</v>
      </c>
      <c r="BI2" s="37">
        <f>Table2[[#This Row],[Cert.- obtained 22]]/Table2[[#This Row],[Total score (obtained) 22]]</f>
        <v>0.14628908770489954</v>
      </c>
      <c r="BJ2" s="37">
        <f>Table2[[#This Row],[Cert.- obtained 22]]/Table2[[#This Row],[Cert.-max. marks 22]]</f>
        <v>0.2380544444444444</v>
      </c>
      <c r="BK2" s="37">
        <f>(Table2[[#This Row],[Cert.- obtained 22]]-507.13)/507.13</f>
        <v>-0.15505294500423966</v>
      </c>
      <c r="BL2" s="37">
        <f>(Table2[[#This Row],[Cert.- obtained 22]]-766.66)/766.66</f>
        <v>-0.44108470508439213</v>
      </c>
      <c r="BM2" s="21">
        <v>2929.1179999999999</v>
      </c>
      <c r="BN2" s="21">
        <v>6000</v>
      </c>
      <c r="BO2" s="37">
        <f>ROUND(BM2*100/BN2,2)%</f>
        <v>0.48820000000000002</v>
      </c>
      <c r="BP2" s="40">
        <f>Table2[[#This Row],[Total % score 22]]-53%</f>
        <v>-4.1800000000000004E-2</v>
      </c>
      <c r="BQ2" s="40">
        <f>Table2[[#This Row],[Total % score 22]]-67%</f>
        <v>-0.18180000000000002</v>
      </c>
      <c r="BR2" s="15">
        <f t="shared" ref="BR2:BR7" si="7">AU2+BG2</f>
        <v>1848.4479999999999</v>
      </c>
      <c r="BS2">
        <v>4200</v>
      </c>
      <c r="BT2" s="34">
        <f t="shared" ref="BT2:BT7" si="8">(BR2/BS2)*100%</f>
        <v>0.44010666666666665</v>
      </c>
      <c r="BU2" s="28">
        <v>6</v>
      </c>
    </row>
    <row r="3" spans="1:73" ht="28.5" x14ac:dyDescent="0.25">
      <c r="A3" s="26">
        <v>2</v>
      </c>
      <c r="B3" s="1" t="s">
        <v>1</v>
      </c>
      <c r="C3" s="1">
        <v>2</v>
      </c>
      <c r="D3" s="1">
        <v>5</v>
      </c>
      <c r="E3" s="2">
        <v>6</v>
      </c>
      <c r="F3" s="7">
        <v>556.63</v>
      </c>
      <c r="G3" s="7">
        <v>1500</v>
      </c>
      <c r="H3" s="48">
        <f>Table2[[#This Row],[SLP- obtained 20]]/Table2[[#This Row],[Total score (obtained) 20]]</f>
        <v>0.18734181475498116</v>
      </c>
      <c r="I3" s="48">
        <f>Table2[[#This Row],[SLP- obtained 20]]/Table2[[#This Row],[SLP-max. marks 20]]</f>
        <v>0.37108666666666668</v>
      </c>
      <c r="J3" s="7">
        <v>329.11</v>
      </c>
      <c r="K3" s="7">
        <v>1500</v>
      </c>
      <c r="L3" s="48">
        <f>Table2[[#This Row],[Cert.- obtained 20]]/Table2[[#This Row],[Total score (obtained) 20]]</f>
        <v>0.11076669359181476</v>
      </c>
      <c r="M3" s="48">
        <f>Table2[[#This Row],[Cert.- obtained 20]]/Table2[[#This Row],[Cert.-max. marks 20]]</f>
        <v>0.21940666666666667</v>
      </c>
      <c r="N3" s="7">
        <v>1021.51</v>
      </c>
      <c r="O3" s="7">
        <v>1500</v>
      </c>
      <c r="P3" s="8">
        <f t="shared" si="0"/>
        <v>68.099999999999994</v>
      </c>
      <c r="Q3" s="7">
        <v>1063.94</v>
      </c>
      <c r="R3" s="7">
        <v>1500</v>
      </c>
      <c r="S3" s="48">
        <f>Table2[[#This Row],[CP- obtained 20]]/Table2[[#This Row],[Total score (obtained) 20]]</f>
        <v>0.35808427571351648</v>
      </c>
      <c r="T3" s="48">
        <f>Table2[[#This Row],[CP- obtained 20]]/Table2[[#This Row],[CP-max. marks 20]]</f>
        <v>0.70929333333333333</v>
      </c>
      <c r="U3" s="7">
        <v>2971.2</v>
      </c>
      <c r="V3" s="7">
        <v>6000</v>
      </c>
      <c r="W3" s="33">
        <f t="shared" si="1"/>
        <v>0.49520000000000003</v>
      </c>
      <c r="X3">
        <f t="shared" si="2"/>
        <v>885.74</v>
      </c>
      <c r="Y3">
        <v>3000</v>
      </c>
      <c r="Z3" s="34">
        <f t="shared" si="3"/>
        <v>0.29524666666666666</v>
      </c>
      <c r="AA3" s="14">
        <v>6</v>
      </c>
      <c r="AB3" s="7">
        <v>1372.2324999999998</v>
      </c>
      <c r="AC3" s="7">
        <v>2400</v>
      </c>
      <c r="AD3" s="33">
        <f>Table2[[#This Row],[SLP- obtained 21]]/Table2[[#This Row],[Total score (obtained) 21]]</f>
        <v>0.46290962099371236</v>
      </c>
      <c r="AE3" s="33">
        <f>Table2[[#This Row],[SLP- obtained 21]]/Table2[[#This Row],[SLP-max. marks 21]]</f>
        <v>0.57176354166666665</v>
      </c>
      <c r="AF3" s="7">
        <v>1091.7809999999999</v>
      </c>
      <c r="AG3" s="7">
        <v>1800</v>
      </c>
      <c r="AH3" s="33">
        <f>Table2[[#This Row],[CV- obtained 21]]/Table2[[#This Row],[Total score (obtained) 21]]</f>
        <v>0.36830196699038703</v>
      </c>
      <c r="AI3" s="33">
        <f>Table2[[#This Row],[CV- obtained 21]]/Table2[[#This Row],[CV-max. marks 21]]</f>
        <v>0.606545</v>
      </c>
      <c r="AJ3" s="7">
        <v>500.34625000000005</v>
      </c>
      <c r="AK3" s="7">
        <v>1800</v>
      </c>
      <c r="AL3" s="33">
        <f>Table2[[#This Row],[Cert.- obtained 21]]/Table2[[#This Row],[Total score (obtained) 21]]</f>
        <v>0.16878706265383256</v>
      </c>
      <c r="AM3" s="33">
        <f>Table2[[#This Row],[Cert.- obtained 21]]/Table2[[#This Row],[Cert.-max. marks 21]]</f>
        <v>0.27797013888888894</v>
      </c>
      <c r="AN3" s="7">
        <v>2964.36375</v>
      </c>
      <c r="AO3" s="7">
        <v>6000</v>
      </c>
      <c r="AP3" s="33">
        <f t="shared" si="4"/>
        <v>0.49409999999999998</v>
      </c>
      <c r="AQ3" s="15">
        <f t="shared" si="5"/>
        <v>1872.5787499999999</v>
      </c>
      <c r="AR3">
        <v>4200</v>
      </c>
      <c r="AS3" s="34">
        <f t="shared" si="6"/>
        <v>0.44585208333333332</v>
      </c>
      <c r="AT3" s="14">
        <v>5</v>
      </c>
      <c r="AU3" s="21">
        <v>1372.2324999999998</v>
      </c>
      <c r="AV3" s="21">
        <v>2400</v>
      </c>
      <c r="AW3" s="37">
        <f>Table2[[#This Row],[SLP- obtained 22]]/Table2[[#This Row],[Total score (obtained) 22]]</f>
        <v>0.46290962099371236</v>
      </c>
      <c r="AX3" s="37">
        <f>Table2[[#This Row],[SLP- obtained 22]]/Table2[[#This Row],[SLP-max. marks 22]]</f>
        <v>0.57176354166666665</v>
      </c>
      <c r="AY3" s="37">
        <f>(Table2[[#This Row],[SLP- obtained 22]]-1503.62)/1503.62</f>
        <v>-8.7380787699019732E-2</v>
      </c>
      <c r="AZ3" s="37">
        <f>(Table2[[#This Row],[SLP- obtained 22]]-1877.54)/1877.54</f>
        <v>-0.26913274817047844</v>
      </c>
      <c r="BA3" s="21">
        <v>1091.7809999999999</v>
      </c>
      <c r="BB3" s="21">
        <v>1800</v>
      </c>
      <c r="BC3" s="37">
        <f>Table2[[#This Row],[CV- obtained 22]]/Table2[[#This Row],[Total score (obtained) 22]]</f>
        <v>0.36830196699038703</v>
      </c>
      <c r="BD3" s="37">
        <f>Table2[[#This Row],[CV- obtained 22]]/Table2[[#This Row],[CV-max. marks 22]]</f>
        <v>0.606545</v>
      </c>
      <c r="BE3" s="37">
        <f>(Table2[[#This Row],[CV- obtained 22]]-1144.48)/1144.48</f>
        <v>-4.6046239340137067E-2</v>
      </c>
      <c r="BF3" s="37">
        <f>(Table2[[#This Row],[CV- obtained 22]]-1384.77)/1384.77</f>
        <v>-0.21157954028466824</v>
      </c>
      <c r="BG3" s="21">
        <v>500.34625000000005</v>
      </c>
      <c r="BH3" s="21">
        <v>1800</v>
      </c>
      <c r="BI3" s="37">
        <f>Table2[[#This Row],[Cert.- obtained 22]]/Table2[[#This Row],[Total score (obtained) 22]]</f>
        <v>0.16878706265383256</v>
      </c>
      <c r="BJ3" s="37">
        <f>Table2[[#This Row],[Cert.- obtained 22]]/Table2[[#This Row],[Cert.-max. marks 22]]</f>
        <v>0.27797013888888894</v>
      </c>
      <c r="BK3" s="37">
        <f>(Table2[[#This Row],[Cert.- obtained 22]]-507.13)/507.13</f>
        <v>-1.3376747579515983E-2</v>
      </c>
      <c r="BL3" s="37">
        <f>(Table2[[#This Row],[Cert.- obtained 22]]-766.66)/766.66</f>
        <v>-0.34736878146766481</v>
      </c>
      <c r="BM3" s="21">
        <v>2964.36375</v>
      </c>
      <c r="BN3" s="21">
        <v>6000</v>
      </c>
      <c r="BO3" s="37">
        <f t="shared" ref="BO3:BO7" si="9">ROUND(BM3*100/BN3,2)%</f>
        <v>0.49409999999999998</v>
      </c>
      <c r="BP3" s="40">
        <f>Table2[[#This Row],[Total % score 22]]-53%</f>
        <v>-3.5900000000000043E-2</v>
      </c>
      <c r="BQ3" s="40">
        <f>Table2[[#This Row],[Total % score 22]]-67%</f>
        <v>-0.17590000000000006</v>
      </c>
      <c r="BR3" s="15">
        <f t="shared" si="7"/>
        <v>1872.5787499999999</v>
      </c>
      <c r="BS3">
        <v>4200</v>
      </c>
      <c r="BT3" s="34">
        <f t="shared" si="8"/>
        <v>0.44585208333333332</v>
      </c>
      <c r="BU3" s="28">
        <v>5</v>
      </c>
    </row>
    <row r="4" spans="1:73" x14ac:dyDescent="0.25">
      <c r="A4" s="26">
        <v>3</v>
      </c>
      <c r="B4" s="1" t="s">
        <v>2</v>
      </c>
      <c r="C4" s="3">
        <v>3</v>
      </c>
      <c r="D4" s="1">
        <v>3</v>
      </c>
      <c r="E4" s="4">
        <v>2</v>
      </c>
      <c r="F4" s="9">
        <v>783.23</v>
      </c>
      <c r="G4" s="7">
        <v>1500</v>
      </c>
      <c r="H4" s="48">
        <f>Table2[[#This Row],[SLP- obtained 20]]/Table2[[#This Row],[Total score (obtained) 20]]</f>
        <v>0.2204753888854484</v>
      </c>
      <c r="I4" s="48">
        <f>Table2[[#This Row],[SLP- obtained 20]]/Table2[[#This Row],[SLP-max. marks 20]]</f>
        <v>0.52215333333333336</v>
      </c>
      <c r="J4" s="9">
        <v>519.61</v>
      </c>
      <c r="K4" s="7">
        <v>1500</v>
      </c>
      <c r="L4" s="48">
        <f>Table2[[#This Row],[Cert.- obtained 20]]/Table2[[#This Row],[Total score (obtained) 20]]</f>
        <v>0.14626765677868295</v>
      </c>
      <c r="M4" s="48">
        <f>Table2[[#This Row],[Cert.- obtained 20]]/Table2[[#This Row],[Cert.-max. marks 20]]</f>
        <v>0.3464066666666667</v>
      </c>
      <c r="N4" s="9">
        <v>1116.6300000000001</v>
      </c>
      <c r="O4" s="7">
        <v>1500</v>
      </c>
      <c r="P4" s="8">
        <f t="shared" si="0"/>
        <v>74.44</v>
      </c>
      <c r="Q4" s="9">
        <v>1132.98</v>
      </c>
      <c r="R4" s="7">
        <v>1500</v>
      </c>
      <c r="S4" s="48">
        <f>Table2[[#This Row],[CP- obtained 20]]/Table2[[#This Row],[Total score (obtained) 20]]</f>
        <v>0.31892829194417388</v>
      </c>
      <c r="T4" s="48">
        <f>Table2[[#This Row],[CP- obtained 20]]/Table2[[#This Row],[CP-max. marks 20]]</f>
        <v>0.75531999999999999</v>
      </c>
      <c r="U4" s="9">
        <v>3552.46</v>
      </c>
      <c r="V4" s="7">
        <v>6000</v>
      </c>
      <c r="W4" s="33">
        <f t="shared" si="1"/>
        <v>0.59209999999999996</v>
      </c>
      <c r="X4">
        <f t="shared" si="2"/>
        <v>1302.8400000000001</v>
      </c>
      <c r="Y4">
        <v>3000</v>
      </c>
      <c r="Z4" s="34">
        <f t="shared" si="3"/>
        <v>0.43428000000000005</v>
      </c>
      <c r="AA4" s="14">
        <v>2</v>
      </c>
      <c r="AB4" s="3">
        <v>1578.6</v>
      </c>
      <c r="AC4" s="7">
        <v>2400</v>
      </c>
      <c r="AD4" s="33">
        <f>Table2[[#This Row],[SLP- obtained 21]]/Table2[[#This Row],[Total score (obtained) 21]]</f>
        <v>0.48516178206136895</v>
      </c>
      <c r="AE4" s="33">
        <f>Table2[[#This Row],[SLP- obtained 21]]/Table2[[#This Row],[SLP-max. marks 21]]</f>
        <v>0.65774999999999995</v>
      </c>
      <c r="AF4" s="3">
        <v>1206.53</v>
      </c>
      <c r="AG4" s="7">
        <v>1800</v>
      </c>
      <c r="AH4" s="33">
        <f>Table2[[#This Row],[CV- obtained 21]]/Table2[[#This Row],[Total score (obtained) 21]]</f>
        <v>0.37081100019669549</v>
      </c>
      <c r="AI4" s="33">
        <f>Table2[[#This Row],[CV- obtained 21]]/Table2[[#This Row],[CV-max. marks 21]]</f>
        <v>0.67029444444444441</v>
      </c>
      <c r="AJ4" s="3">
        <v>468.63</v>
      </c>
      <c r="AK4" s="7">
        <v>1800</v>
      </c>
      <c r="AL4" s="33">
        <f>Table2[[#This Row],[Cert.- obtained 21]]/Table2[[#This Row],[Total score (obtained) 21]]</f>
        <v>0.14402721774193547</v>
      </c>
      <c r="AM4" s="33">
        <f>Table2[[#This Row],[Cert.- obtained 21]]/Table2[[#This Row],[Cert.-max. marks 21]]</f>
        <v>0.26034999999999997</v>
      </c>
      <c r="AN4" s="3">
        <v>3253.76</v>
      </c>
      <c r="AO4" s="7">
        <v>6000</v>
      </c>
      <c r="AP4" s="33">
        <f t="shared" si="4"/>
        <v>0.5423</v>
      </c>
      <c r="AQ4" s="15">
        <f t="shared" si="5"/>
        <v>2047.23</v>
      </c>
      <c r="AR4">
        <v>4200</v>
      </c>
      <c r="AS4" s="34">
        <f t="shared" si="6"/>
        <v>0.48743571428571431</v>
      </c>
      <c r="AT4" s="14">
        <v>3</v>
      </c>
      <c r="AU4" s="4">
        <v>1578.6</v>
      </c>
      <c r="AV4" s="21">
        <v>2400</v>
      </c>
      <c r="AW4" s="37">
        <f>Table2[[#This Row],[SLP- obtained 22]]/Table2[[#This Row],[Total score (obtained) 22]]</f>
        <v>0.48516178206136895</v>
      </c>
      <c r="AX4" s="37">
        <f>Table2[[#This Row],[SLP- obtained 22]]/Table2[[#This Row],[SLP-max. marks 22]]</f>
        <v>0.65774999999999995</v>
      </c>
      <c r="AY4" s="37">
        <f>(Table2[[#This Row],[SLP- obtained 22]]-1503.62)/1503.62</f>
        <v>4.9866322608105786E-2</v>
      </c>
      <c r="AZ4" s="37">
        <f>(Table2[[#This Row],[SLP- obtained 22]]-1877.54)/1877.54</f>
        <v>-0.15921897802443627</v>
      </c>
      <c r="BA4" s="4">
        <v>1206.53</v>
      </c>
      <c r="BB4" s="21">
        <v>1800</v>
      </c>
      <c r="BC4" s="37">
        <f>Table2[[#This Row],[CV- obtained 22]]/Table2[[#This Row],[Total score (obtained) 22]]</f>
        <v>0.37081100019669549</v>
      </c>
      <c r="BD4" s="37">
        <f>Table2[[#This Row],[CV- obtained 22]]/Table2[[#This Row],[CV-max. marks 22]]</f>
        <v>0.67029444444444441</v>
      </c>
      <c r="BE4" s="37">
        <f>(Table2[[#This Row],[CV- obtained 22]]-1144.48)/1144.48</f>
        <v>5.4216762197679257E-2</v>
      </c>
      <c r="BF4" s="37">
        <f>(Table2[[#This Row],[CV- obtained 22]]-1384.77)/1384.77</f>
        <v>-0.12871451576796147</v>
      </c>
      <c r="BG4" s="4">
        <v>468.63</v>
      </c>
      <c r="BH4" s="21">
        <v>1800</v>
      </c>
      <c r="BI4" s="37">
        <f>Table2[[#This Row],[Cert.- obtained 22]]/Table2[[#This Row],[Total score (obtained) 22]]</f>
        <v>0.14402721774193547</v>
      </c>
      <c r="BJ4" s="37">
        <f>Table2[[#This Row],[Cert.- obtained 22]]/Table2[[#This Row],[Cert.-max. marks 22]]</f>
        <v>0.26034999999999997</v>
      </c>
      <c r="BK4" s="37">
        <f>(Table2[[#This Row],[Cert.- obtained 22]]-507.13)/507.13</f>
        <v>-7.5917417624672176E-2</v>
      </c>
      <c r="BL4" s="37">
        <f>(Table2[[#This Row],[Cert.- obtained 22]]-766.66)/766.66</f>
        <v>-0.3887381629405473</v>
      </c>
      <c r="BM4" s="4">
        <v>3253.76</v>
      </c>
      <c r="BN4" s="21">
        <v>6000</v>
      </c>
      <c r="BO4" s="37">
        <f t="shared" si="9"/>
        <v>0.5423</v>
      </c>
      <c r="BP4" s="40">
        <f>Table2[[#This Row],[Total % score 22]]-53%</f>
        <v>1.2299999999999978E-2</v>
      </c>
      <c r="BQ4" s="40">
        <f>Table2[[#This Row],[Total % score 22]]-67%</f>
        <v>-0.12770000000000004</v>
      </c>
      <c r="BR4" s="15">
        <f t="shared" si="7"/>
        <v>2047.23</v>
      </c>
      <c r="BS4">
        <v>4200</v>
      </c>
      <c r="BT4" s="34">
        <f t="shared" si="8"/>
        <v>0.48743571428571431</v>
      </c>
      <c r="BU4" s="28">
        <v>3</v>
      </c>
    </row>
    <row r="5" spans="1:73" x14ac:dyDescent="0.25">
      <c r="A5" s="26">
        <v>4</v>
      </c>
      <c r="B5" s="1" t="s">
        <v>3</v>
      </c>
      <c r="C5" s="1">
        <v>4</v>
      </c>
      <c r="D5" s="1">
        <v>4</v>
      </c>
      <c r="E5" s="2">
        <v>4</v>
      </c>
      <c r="F5" s="9">
        <v>668.5</v>
      </c>
      <c r="G5" s="7">
        <v>1500</v>
      </c>
      <c r="H5" s="48">
        <f>Table2[[#This Row],[SLP- obtained 20]]/Table2[[#This Row],[Total score (obtained) 20]]</f>
        <v>0.20603527718448247</v>
      </c>
      <c r="I5" s="48">
        <f>Table2[[#This Row],[SLP- obtained 20]]/Table2[[#This Row],[SLP-max. marks 20]]</f>
        <v>0.44566666666666666</v>
      </c>
      <c r="J5" s="9">
        <v>381.94</v>
      </c>
      <c r="K5" s="7">
        <v>1500</v>
      </c>
      <c r="L5" s="48">
        <f>Table2[[#This Row],[Cert.- obtained 20]]/Table2[[#This Row],[Total score (obtained) 20]]</f>
        <v>0.11771595178435487</v>
      </c>
      <c r="M5" s="48">
        <f>Table2[[#This Row],[Cert.- obtained 20]]/Table2[[#This Row],[Cert.-max. marks 20]]</f>
        <v>0.25462666666666667</v>
      </c>
      <c r="N5" s="9">
        <v>1102.67</v>
      </c>
      <c r="O5" s="7">
        <v>1500</v>
      </c>
      <c r="P5" s="8">
        <f t="shared" si="0"/>
        <v>73.510000000000005</v>
      </c>
      <c r="Q5" s="9">
        <v>1091.48</v>
      </c>
      <c r="R5" s="7">
        <v>1500</v>
      </c>
      <c r="S5" s="48">
        <f>Table2[[#This Row],[CP- obtained 20]]/Table2[[#This Row],[Total score (obtained) 20]]</f>
        <v>0.33639997657639331</v>
      </c>
      <c r="T5" s="48">
        <f>Table2[[#This Row],[CP- obtained 20]]/Table2[[#This Row],[CP-max. marks 20]]</f>
        <v>0.72765333333333337</v>
      </c>
      <c r="U5" s="9">
        <v>3244.59</v>
      </c>
      <c r="V5" s="7">
        <v>6000</v>
      </c>
      <c r="W5" s="33">
        <f t="shared" si="1"/>
        <v>0.54079999999999995</v>
      </c>
      <c r="X5">
        <f t="shared" si="2"/>
        <v>1050.44</v>
      </c>
      <c r="Y5">
        <v>3000</v>
      </c>
      <c r="Z5" s="34">
        <f t="shared" si="3"/>
        <v>0.35014666666666666</v>
      </c>
      <c r="AA5" s="14">
        <v>4</v>
      </c>
      <c r="AB5" s="18">
        <v>1422.53</v>
      </c>
      <c r="AC5" s="7">
        <v>2400</v>
      </c>
      <c r="AD5" s="33">
        <f>Table2[[#This Row],[SLP- obtained 21]]/Table2[[#This Row],[Total score (obtained) 21]]</f>
        <v>0.47716371150066084</v>
      </c>
      <c r="AE5" s="51">
        <f>Table2[[#This Row],[SLP- obtained 21]]/Table2[[#This Row],[SLP-max. marks 21]]</f>
        <v>0.59272083333333336</v>
      </c>
      <c r="AF5" s="18">
        <v>1058.1500000000001</v>
      </c>
      <c r="AG5" s="7">
        <v>1800</v>
      </c>
      <c r="AH5" s="33">
        <f>Table2[[#This Row],[CV- obtained 21]]/Table2[[#This Row],[Total score (obtained) 21]]</f>
        <v>0.35493858219118352</v>
      </c>
      <c r="AI5" s="51">
        <f>Table2[[#This Row],[CV- obtained 21]]/Table2[[#This Row],[CV-max. marks 21]]</f>
        <v>0.58786111111111117</v>
      </c>
      <c r="AJ5" s="18">
        <v>500.53</v>
      </c>
      <c r="AK5" s="7">
        <v>1800</v>
      </c>
      <c r="AL5" s="33">
        <f>Table2[[#This Row],[Cert.- obtained 21]]/Table2[[#This Row],[Total score (obtained) 21]]</f>
        <v>0.16789435197670752</v>
      </c>
      <c r="AM5" s="51">
        <f>Table2[[#This Row],[Cert.- obtained 21]]/Table2[[#This Row],[Cert.-max. marks 21]]</f>
        <v>0.27807222222222222</v>
      </c>
      <c r="AN5" s="18">
        <v>2981.22</v>
      </c>
      <c r="AO5" s="7">
        <v>6000</v>
      </c>
      <c r="AP5" s="33">
        <f t="shared" si="4"/>
        <v>0.49689999999999995</v>
      </c>
      <c r="AQ5" s="15">
        <f t="shared" si="5"/>
        <v>1923.06</v>
      </c>
      <c r="AR5">
        <v>4200</v>
      </c>
      <c r="AS5" s="34">
        <f t="shared" si="6"/>
        <v>0.45787142857142854</v>
      </c>
      <c r="AT5" s="14">
        <v>4</v>
      </c>
      <c r="AU5" s="22">
        <v>1422.53</v>
      </c>
      <c r="AV5" s="21">
        <v>2400</v>
      </c>
      <c r="AW5" s="37">
        <f>Table2[[#This Row],[SLP- obtained 22]]/Table2[[#This Row],[Total score (obtained) 22]]</f>
        <v>0.47716371150066084</v>
      </c>
      <c r="AX5" s="37">
        <f>Table2[[#This Row],[SLP- obtained 22]]/Table2[[#This Row],[SLP-max. marks 22]]</f>
        <v>0.59272083333333336</v>
      </c>
      <c r="AY5" s="37">
        <f>(Table2[[#This Row],[SLP- obtained 22]]-1503.62)/1503.62</f>
        <v>-5.3929849297029785E-2</v>
      </c>
      <c r="AZ5" s="40">
        <f>(Table2[[#This Row],[SLP- obtained 22]]-1877.54)/1877.54</f>
        <v>-0.24234370506087752</v>
      </c>
      <c r="BA5" s="22">
        <v>1058.1500000000001</v>
      </c>
      <c r="BB5" s="21">
        <v>1800</v>
      </c>
      <c r="BC5" s="37">
        <f>Table2[[#This Row],[CV- obtained 22]]/Table2[[#This Row],[Total score (obtained) 22]]</f>
        <v>0.35493858219118352</v>
      </c>
      <c r="BD5" s="40">
        <f>Table2[[#This Row],[CV- obtained 22]]/Table2[[#This Row],[CV-max. marks 22]]</f>
        <v>0.58786111111111117</v>
      </c>
      <c r="BE5" s="40">
        <f>(Table2[[#This Row],[CV- obtained 22]]-1144.48)/1144.48</f>
        <v>-7.5431637075352928E-2</v>
      </c>
      <c r="BF5" s="40">
        <f>(Table2[[#This Row],[CV- obtained 22]]-1384.77)/1384.77</f>
        <v>-0.23586588386519053</v>
      </c>
      <c r="BG5" s="22">
        <v>500.53</v>
      </c>
      <c r="BH5" s="21">
        <v>1800</v>
      </c>
      <c r="BI5" s="37">
        <f>Table2[[#This Row],[Cert.- obtained 22]]/Table2[[#This Row],[Total score (obtained) 22]]</f>
        <v>0.16789435197670752</v>
      </c>
      <c r="BJ5" s="40">
        <f>Table2[[#This Row],[Cert.- obtained 22]]/Table2[[#This Row],[Cert.-max. marks 22]]</f>
        <v>0.27807222222222222</v>
      </c>
      <c r="BK5" s="40">
        <f>(Table2[[#This Row],[Cert.- obtained 22]]-507.13)/507.13</f>
        <v>-1.3014414449943846E-2</v>
      </c>
      <c r="BL5" s="40">
        <f>(Table2[[#This Row],[Cert.- obtained 22]]-766.66)/766.66</f>
        <v>-0.34712910547048237</v>
      </c>
      <c r="BM5" s="22">
        <v>2981.22</v>
      </c>
      <c r="BN5" s="21">
        <v>6000</v>
      </c>
      <c r="BO5" s="37">
        <f t="shared" si="9"/>
        <v>0.49689999999999995</v>
      </c>
      <c r="BP5" s="40">
        <f>Table2[[#This Row],[Total % score 22]]-53%</f>
        <v>-3.3100000000000074E-2</v>
      </c>
      <c r="BQ5" s="40">
        <f>Table2[[#This Row],[Total % score 22]]-67%</f>
        <v>-0.17310000000000009</v>
      </c>
      <c r="BR5" s="15">
        <f t="shared" si="7"/>
        <v>1923.06</v>
      </c>
      <c r="BS5">
        <v>4200</v>
      </c>
      <c r="BT5" s="34">
        <f t="shared" si="8"/>
        <v>0.45787142857142854</v>
      </c>
      <c r="BU5" s="28">
        <v>4</v>
      </c>
    </row>
    <row r="6" spans="1:73" x14ac:dyDescent="0.25">
      <c r="A6" s="26">
        <v>5</v>
      </c>
      <c r="B6" s="1" t="s">
        <v>4</v>
      </c>
      <c r="C6" s="1">
        <v>5</v>
      </c>
      <c r="D6" s="1">
        <v>2</v>
      </c>
      <c r="E6" s="2">
        <v>3</v>
      </c>
      <c r="F6" s="9">
        <v>719.97</v>
      </c>
      <c r="G6" s="7">
        <v>1500</v>
      </c>
      <c r="H6" s="48">
        <f>Table2[[#This Row],[SLP- obtained 20]]/Table2[[#This Row],[Total score (obtained) 20]]</f>
        <v>0.21188301216023733</v>
      </c>
      <c r="I6" s="48">
        <f>Table2[[#This Row],[SLP- obtained 20]]/Table2[[#This Row],[SLP-max. marks 20]]</f>
        <v>0.47998000000000002</v>
      </c>
      <c r="J6" s="9">
        <v>440</v>
      </c>
      <c r="K6" s="7">
        <v>1500</v>
      </c>
      <c r="L6" s="48">
        <f>Table2[[#This Row],[Cert.- obtained 20]]/Table2[[#This Row],[Total score (obtained) 20]]</f>
        <v>0.12948945838091089</v>
      </c>
      <c r="M6" s="48">
        <f>Table2[[#This Row],[Cert.- obtained 20]]/Table2[[#This Row],[Cert.-max. marks 20]]</f>
        <v>0.29333333333333333</v>
      </c>
      <c r="N6" s="9">
        <v>1109.43</v>
      </c>
      <c r="O6" s="7">
        <v>1500</v>
      </c>
      <c r="P6" s="8">
        <f t="shared" si="0"/>
        <v>73.959999999999994</v>
      </c>
      <c r="Q6" s="9">
        <v>1128.57</v>
      </c>
      <c r="R6" s="7">
        <v>1500</v>
      </c>
      <c r="S6" s="48">
        <f>Table2[[#This Row],[CP- obtained 20]]/Table2[[#This Row],[Total score (obtained) 20]]</f>
        <v>0.33213163192032863</v>
      </c>
      <c r="T6" s="48">
        <f>Table2[[#This Row],[CP- obtained 20]]/Table2[[#This Row],[CP-max. marks 20]]</f>
        <v>0.75237999999999994</v>
      </c>
      <c r="U6" s="9">
        <v>3397.96</v>
      </c>
      <c r="V6" s="7">
        <v>6000</v>
      </c>
      <c r="W6" s="33">
        <f t="shared" si="1"/>
        <v>0.56630000000000003</v>
      </c>
      <c r="X6">
        <f t="shared" si="2"/>
        <v>1159.97</v>
      </c>
      <c r="Y6">
        <v>3000</v>
      </c>
      <c r="Z6" s="34">
        <f t="shared" si="3"/>
        <v>0.38665666666666665</v>
      </c>
      <c r="AA6" s="14">
        <v>3</v>
      </c>
      <c r="AB6" s="3">
        <v>1564.26</v>
      </c>
      <c r="AC6" s="7">
        <v>2400</v>
      </c>
      <c r="AD6" s="33">
        <f>Table2[[#This Row],[SLP- obtained 21]]/Table2[[#This Row],[Total score (obtained) 21]]</f>
        <v>0.47675591655110405</v>
      </c>
      <c r="AE6" s="33">
        <f>Table2[[#This Row],[SLP- obtained 21]]/Table2[[#This Row],[SLP-max. marks 21]]</f>
        <v>0.65177499999999999</v>
      </c>
      <c r="AF6" s="3">
        <v>1174.82</v>
      </c>
      <c r="AG6" s="7">
        <v>1800</v>
      </c>
      <c r="AH6" s="33">
        <f>Table2[[#This Row],[CV- obtained 21]]/Table2[[#This Row],[Total score (obtained) 21]]</f>
        <v>0.35806220569634717</v>
      </c>
      <c r="AI6" s="33">
        <f>Table2[[#This Row],[CV- obtained 21]]/Table2[[#This Row],[CV-max. marks 21]]</f>
        <v>0.65267777777777769</v>
      </c>
      <c r="AJ6" s="3">
        <v>541.97</v>
      </c>
      <c r="AK6" s="7">
        <v>1800</v>
      </c>
      <c r="AL6" s="33">
        <f>Table2[[#This Row],[Cert.- obtained 21]]/Table2[[#This Row],[Total score (obtained) 21]]</f>
        <v>0.16518187775254872</v>
      </c>
      <c r="AM6" s="33">
        <f>Table2[[#This Row],[Cert.- obtained 21]]/Table2[[#This Row],[Cert.-max. marks 21]]</f>
        <v>0.30109444444444444</v>
      </c>
      <c r="AN6" s="3">
        <v>3281.05</v>
      </c>
      <c r="AO6" s="7">
        <v>6000</v>
      </c>
      <c r="AP6" s="33">
        <f t="shared" si="4"/>
        <v>0.54679999999999995</v>
      </c>
      <c r="AQ6" s="15">
        <f t="shared" si="5"/>
        <v>2106.23</v>
      </c>
      <c r="AR6">
        <v>4200</v>
      </c>
      <c r="AS6" s="34">
        <f t="shared" si="6"/>
        <v>0.50148333333333339</v>
      </c>
      <c r="AT6" s="14">
        <v>2</v>
      </c>
      <c r="AU6" s="4">
        <v>1564.26</v>
      </c>
      <c r="AV6" s="21">
        <v>2400</v>
      </c>
      <c r="AW6" s="37">
        <f>Table2[[#This Row],[SLP- obtained 22]]/Table2[[#This Row],[Total score (obtained) 22]]</f>
        <v>0.47675591655110405</v>
      </c>
      <c r="AX6" s="37">
        <f>Table2[[#This Row],[SLP- obtained 22]]/Table2[[#This Row],[SLP-max. marks 22]]</f>
        <v>0.65177499999999999</v>
      </c>
      <c r="AY6" s="37"/>
      <c r="AZ6" s="37">
        <f>(Table2[[#This Row],[SLP- obtained 22]]-1877.54)/1877.54</f>
        <v>-0.16685663154979385</v>
      </c>
      <c r="BA6" s="4">
        <v>1174.82</v>
      </c>
      <c r="BB6" s="21">
        <v>1800</v>
      </c>
      <c r="BC6" s="37">
        <f>Table2[[#This Row],[CV- obtained 22]]/Table2[[#This Row],[Total score (obtained) 22]]</f>
        <v>0.35806220569634717</v>
      </c>
      <c r="BD6" s="37">
        <f>Table2[[#This Row],[CV- obtained 22]]/Table2[[#This Row],[CV-max. marks 22]]</f>
        <v>0.65267777777777769</v>
      </c>
      <c r="BE6" s="37">
        <f>(Table2[[#This Row],[CV- obtained 22]]-1144.48)/1144.48</f>
        <v>2.6509856004473576E-2</v>
      </c>
      <c r="BF6" s="37">
        <f>(Table2[[#This Row],[CV- obtained 22]]-1384.77)/1384.77</f>
        <v>-0.15161362536738957</v>
      </c>
      <c r="BG6" s="4">
        <v>541.97</v>
      </c>
      <c r="BH6" s="21">
        <v>1800</v>
      </c>
      <c r="BI6" s="37">
        <f>Table2[[#This Row],[Cert.- obtained 22]]/Table2[[#This Row],[Total score (obtained) 22]]</f>
        <v>0.16518187775254872</v>
      </c>
      <c r="BJ6" s="37">
        <f>Table2[[#This Row],[Cert.- obtained 22]]/Table2[[#This Row],[Cert.-max. marks 22]]</f>
        <v>0.30109444444444444</v>
      </c>
      <c r="BK6" s="37">
        <f>(Table2[[#This Row],[Cert.- obtained 22]]-507.13)/507.13</f>
        <v>6.8700333247885215E-2</v>
      </c>
      <c r="BL6" s="37">
        <f>(Table2[[#This Row],[Cert.- obtained 22]]-766.66)/766.66</f>
        <v>-0.29307646153444805</v>
      </c>
      <c r="BM6" s="4">
        <v>3281.05</v>
      </c>
      <c r="BN6" s="21">
        <v>6000</v>
      </c>
      <c r="BO6" s="37">
        <f t="shared" si="9"/>
        <v>0.54679999999999995</v>
      </c>
      <c r="BP6" s="40">
        <f>Table2[[#This Row],[Total % score 22]]-53%</f>
        <v>1.6799999999999926E-2</v>
      </c>
      <c r="BQ6" s="40">
        <f>Table2[[#This Row],[Total % score 22]]-67%</f>
        <v>-0.12320000000000009</v>
      </c>
      <c r="BR6" s="15">
        <f t="shared" si="7"/>
        <v>2106.23</v>
      </c>
      <c r="BS6">
        <v>4200</v>
      </c>
      <c r="BT6" s="34">
        <f t="shared" si="8"/>
        <v>0.50148333333333339</v>
      </c>
      <c r="BU6" s="28">
        <v>2</v>
      </c>
    </row>
    <row r="7" spans="1:73" x14ac:dyDescent="0.25">
      <c r="A7" s="26">
        <v>6</v>
      </c>
      <c r="B7" s="1" t="s">
        <v>5</v>
      </c>
      <c r="C7" s="1">
        <v>6</v>
      </c>
      <c r="D7" s="1">
        <v>1</v>
      </c>
      <c r="E7" s="2">
        <v>1</v>
      </c>
      <c r="F7" s="9">
        <v>943.74</v>
      </c>
      <c r="G7" s="7">
        <v>1500</v>
      </c>
      <c r="H7" s="48">
        <f>Table2[[#This Row],[SLP- obtained 20]]/Table2[[#This Row],[Total score (obtained) 20]]</f>
        <v>0.24353889308948648</v>
      </c>
      <c r="I7" s="48">
        <f>Table2[[#This Row],[SLP- obtained 20]]/Table2[[#This Row],[SLP-max. marks 20]]</f>
        <v>0.62916000000000005</v>
      </c>
      <c r="J7" s="9">
        <v>570.77</v>
      </c>
      <c r="K7" s="7">
        <v>1500</v>
      </c>
      <c r="L7" s="48">
        <f>Table2[[#This Row],[Cert.- obtained 20]]/Table2[[#This Row],[Total score (obtained) 20]]</f>
        <v>0.14729130269850405</v>
      </c>
      <c r="M7" s="48">
        <f>Table2[[#This Row],[Cert.- obtained 20]]/Table2[[#This Row],[Cert.-max. marks 20]]</f>
        <v>0.38051333333333331</v>
      </c>
      <c r="N7" s="9">
        <v>1200.44</v>
      </c>
      <c r="O7" s="7">
        <v>1500</v>
      </c>
      <c r="P7" s="8">
        <f t="shared" si="0"/>
        <v>80.03</v>
      </c>
      <c r="Q7" s="9">
        <v>1160.1600000000001</v>
      </c>
      <c r="R7" s="7">
        <v>1500</v>
      </c>
      <c r="S7" s="48">
        <f>Table2[[#This Row],[CP- obtained 20]]/Table2[[#This Row],[Total score (obtained) 20]]</f>
        <v>0.29938763028662413</v>
      </c>
      <c r="T7" s="48">
        <f>Table2[[#This Row],[CP- obtained 20]]/Table2[[#This Row],[CP-max. marks 20]]</f>
        <v>0.77344000000000002</v>
      </c>
      <c r="U7" s="9">
        <v>3875.11</v>
      </c>
      <c r="V7" s="7">
        <v>6000</v>
      </c>
      <c r="W7" s="33">
        <f t="shared" si="1"/>
        <v>0.64590000000000003</v>
      </c>
      <c r="X7">
        <f t="shared" si="2"/>
        <v>1514.51</v>
      </c>
      <c r="Y7">
        <v>3000</v>
      </c>
      <c r="Z7" s="34">
        <f t="shared" si="3"/>
        <v>0.50483666666666671</v>
      </c>
      <c r="AA7" s="14">
        <v>1</v>
      </c>
      <c r="AB7" s="3">
        <v>1744.17</v>
      </c>
      <c r="AC7" s="7">
        <v>2400</v>
      </c>
      <c r="AD7" s="33">
        <f>Table2[[#This Row],[SLP- obtained 21]]/Table2[[#This Row],[Total score (obtained) 21]]</f>
        <v>0.47766503717701192</v>
      </c>
      <c r="AE7" s="33">
        <f>Table2[[#This Row],[SLP- obtained 21]]/Table2[[#This Row],[SLP-max. marks 21]]</f>
        <v>0.72673750000000004</v>
      </c>
      <c r="AF7" s="3">
        <v>1291.3900000000001</v>
      </c>
      <c r="AG7" s="7">
        <v>1800</v>
      </c>
      <c r="AH7" s="33">
        <f>Table2[[#This Row],[CV- obtained 21]]/Table2[[#This Row],[Total score (obtained) 21]]</f>
        <v>0.35366498240425043</v>
      </c>
      <c r="AI7" s="33">
        <f>Table2[[#This Row],[CV- obtained 21]]/Table2[[#This Row],[CV-max. marks 21]]</f>
        <v>0.71743888888888896</v>
      </c>
      <c r="AJ7" s="3">
        <v>615.89</v>
      </c>
      <c r="AK7" s="7">
        <v>1800</v>
      </c>
      <c r="AL7" s="33">
        <f>Table2[[#This Row],[Cert.- obtained 21]]/Table2[[#This Row],[Total score (obtained) 21]]</f>
        <v>0.16866998041873776</v>
      </c>
      <c r="AM7" s="33">
        <f>Table2[[#This Row],[Cert.- obtained 21]]/Table2[[#This Row],[Cert.-max. marks 21]]</f>
        <v>0.34216111111111108</v>
      </c>
      <c r="AN7" s="3">
        <v>3651.45</v>
      </c>
      <c r="AO7" s="7">
        <v>6000</v>
      </c>
      <c r="AP7" s="33">
        <f t="shared" si="4"/>
        <v>0.60860000000000003</v>
      </c>
      <c r="AQ7" s="15">
        <f t="shared" si="5"/>
        <v>2360.06</v>
      </c>
      <c r="AR7">
        <v>4200</v>
      </c>
      <c r="AS7" s="34">
        <f t="shared" si="6"/>
        <v>0.56191904761904765</v>
      </c>
      <c r="AT7" s="14">
        <v>1</v>
      </c>
      <c r="AU7" s="4">
        <v>1744.17</v>
      </c>
      <c r="AV7" s="21">
        <v>2400</v>
      </c>
      <c r="AW7" s="37">
        <f>Table2[[#This Row],[SLP- obtained 22]]/Table2[[#This Row],[Total score (obtained) 22]]</f>
        <v>0.47766503717701192</v>
      </c>
      <c r="AX7" s="37">
        <f>Table2[[#This Row],[SLP- obtained 22]]/Table2[[#This Row],[SLP-max. marks 22]]</f>
        <v>0.72673750000000004</v>
      </c>
      <c r="AY7" s="37">
        <f>63%-Table2[[#This Row],[SLP % score 22]]</f>
        <v>0.15233496282298808</v>
      </c>
      <c r="AZ7" s="37">
        <f>(Table2[[#This Row],[SLP- obtained 22]]-1877.54)/1877.54</f>
        <v>-7.1034438680400894E-2</v>
      </c>
      <c r="BA7" s="4">
        <v>1291.3900000000001</v>
      </c>
      <c r="BB7" s="21">
        <v>1800</v>
      </c>
      <c r="BC7" s="37">
        <f>Table2[[#This Row],[CV- obtained 22]]/Table2[[#This Row],[Total score (obtained) 22]]</f>
        <v>0.35366498240425043</v>
      </c>
      <c r="BD7" s="37">
        <f>Table2[[#This Row],[CV- obtained 22]]/Table2[[#This Row],[CV-max. marks 22]]</f>
        <v>0.71743888888888896</v>
      </c>
      <c r="BE7" s="37">
        <f>(Table2[[#This Row],[CV- obtained 22]]-1144.48)/1144.48</f>
        <v>0.12836397315811554</v>
      </c>
      <c r="BF7" s="37">
        <f>(Table2[[#This Row],[CV- obtained 22]]-1384.77)/1384.77</f>
        <v>-6.7433581027896247E-2</v>
      </c>
      <c r="BG7" s="4">
        <v>615.89</v>
      </c>
      <c r="BH7" s="21">
        <v>1800</v>
      </c>
      <c r="BI7" s="37">
        <f>Table2[[#This Row],[Cert.- obtained 22]]/Table2[[#This Row],[Total score (obtained) 22]]</f>
        <v>0.16866998041873776</v>
      </c>
      <c r="BJ7" s="37">
        <f>Table2[[#This Row],[Cert.- obtained 22]]/Table2[[#This Row],[Cert.-max. marks 22]]</f>
        <v>0.34216111111111108</v>
      </c>
      <c r="BK7" s="37">
        <f>(Table2[[#This Row],[Cert.- obtained 22]]-507.13)/507.13</f>
        <v>0.21446177508725572</v>
      </c>
      <c r="BL7" s="37">
        <f>(Table2[[#This Row],[Cert.- obtained 22]]-766.66)/766.66</f>
        <v>-0.19665823181071138</v>
      </c>
      <c r="BM7" s="4">
        <v>3651.45</v>
      </c>
      <c r="BN7" s="21">
        <v>6000</v>
      </c>
      <c r="BO7" s="37">
        <f t="shared" si="9"/>
        <v>0.60860000000000003</v>
      </c>
      <c r="BP7" s="40">
        <f>Table2[[#This Row],[Total % score 22]]-53%</f>
        <v>7.8600000000000003E-2</v>
      </c>
      <c r="BQ7" s="40">
        <f>Table2[[#This Row],[Total % score 22]]-67%</f>
        <v>-6.140000000000001E-2</v>
      </c>
      <c r="BR7" s="15">
        <f t="shared" si="7"/>
        <v>2360.06</v>
      </c>
      <c r="BS7">
        <v>4200</v>
      </c>
      <c r="BT7" s="34">
        <f t="shared" si="8"/>
        <v>0.56191904761904765</v>
      </c>
      <c r="BU7" s="28">
        <v>1</v>
      </c>
    </row>
    <row r="9" spans="1:73" x14ac:dyDescent="0.25">
      <c r="AP9" s="34"/>
    </row>
    <row r="10" spans="1:73" x14ac:dyDescent="0.25">
      <c r="C10">
        <v>5</v>
      </c>
    </row>
    <row r="11" spans="1:73" x14ac:dyDescent="0.25">
      <c r="C11">
        <v>6</v>
      </c>
      <c r="AO11" s="34"/>
    </row>
    <row r="12" spans="1:73" x14ac:dyDescent="0.25">
      <c r="C12">
        <v>2</v>
      </c>
      <c r="AO12" s="34"/>
    </row>
    <row r="13" spans="1:73" x14ac:dyDescent="0.25">
      <c r="C13">
        <v>4</v>
      </c>
    </row>
    <row r="14" spans="1:73" x14ac:dyDescent="0.25">
      <c r="C14">
        <v>3</v>
      </c>
    </row>
    <row r="15" spans="1:73" x14ac:dyDescent="0.25">
      <c r="C1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3"/>
  <sheetViews>
    <sheetView workbookViewId="0">
      <selection activeCell="G6" sqref="G6"/>
    </sheetView>
  </sheetViews>
  <sheetFormatPr defaultRowHeight="15" x14ac:dyDescent="0.25"/>
  <cols>
    <col min="1" max="1" width="10.5703125" customWidth="1"/>
    <col min="3" max="3" width="21.28515625" customWidth="1"/>
    <col min="6" max="6" width="16.85546875" customWidth="1"/>
  </cols>
  <sheetData>
    <row r="4" spans="2:7" x14ac:dyDescent="0.25">
      <c r="B4" s="24" t="s">
        <v>58</v>
      </c>
      <c r="C4" s="24"/>
      <c r="D4" s="23"/>
    </row>
    <row r="5" spans="2:7" x14ac:dyDescent="0.25">
      <c r="C5" s="3" t="s">
        <v>59</v>
      </c>
      <c r="D5" s="4">
        <v>3155.22</v>
      </c>
      <c r="E5" s="3"/>
      <c r="F5" s="3" t="s">
        <v>60</v>
      </c>
      <c r="G5" s="4">
        <v>4006.06</v>
      </c>
    </row>
    <row r="6" spans="2:7" x14ac:dyDescent="0.25">
      <c r="C6" s="3" t="s">
        <v>61</v>
      </c>
      <c r="D6" s="4">
        <v>1503.62</v>
      </c>
      <c r="E6" s="3"/>
      <c r="F6" s="3" t="s">
        <v>62</v>
      </c>
      <c r="G6" s="4">
        <v>1877.54</v>
      </c>
    </row>
    <row r="7" spans="2:7" x14ac:dyDescent="0.25">
      <c r="C7" s="3" t="s">
        <v>63</v>
      </c>
      <c r="D7" s="4">
        <v>507.13</v>
      </c>
      <c r="E7" s="3"/>
      <c r="F7" s="3" t="s">
        <v>64</v>
      </c>
      <c r="G7" s="4">
        <v>766.66</v>
      </c>
    </row>
    <row r="8" spans="2:7" x14ac:dyDescent="0.25">
      <c r="C8" s="3" t="s">
        <v>65</v>
      </c>
      <c r="D8" s="4">
        <v>1144.48</v>
      </c>
      <c r="E8" s="3"/>
      <c r="F8" s="3" t="s">
        <v>66</v>
      </c>
      <c r="G8" s="4">
        <v>1384.77</v>
      </c>
    </row>
    <row r="10" spans="2:7" x14ac:dyDescent="0.25">
      <c r="C10" s="34"/>
      <c r="D10" s="34">
        <f>D5/6000</f>
        <v>0.52586999999999995</v>
      </c>
      <c r="G10" s="34">
        <f>G5/6000</f>
        <v>0.6676766666666667</v>
      </c>
    </row>
    <row r="11" spans="2:7" x14ac:dyDescent="0.25">
      <c r="D11" s="34">
        <f>D6/2400</f>
        <v>0.62650833333333333</v>
      </c>
      <c r="G11" s="34">
        <f>G6/2400</f>
        <v>0.78230833333333327</v>
      </c>
    </row>
    <row r="12" spans="2:7" x14ac:dyDescent="0.25">
      <c r="D12" s="34">
        <f>Average!D7/1800</f>
        <v>0.28173888888888887</v>
      </c>
      <c r="G12" s="34">
        <f>G7/1800</f>
        <v>0.4259222222222222</v>
      </c>
    </row>
    <row r="13" spans="2:7" x14ac:dyDescent="0.25">
      <c r="D13" s="34">
        <f>Average!D8/1800</f>
        <v>0.63582222222222218</v>
      </c>
      <c r="G13" s="34">
        <f>G8/1800</f>
        <v>0.76931666666666665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R10" sqref="R10"/>
    </sheetView>
  </sheetViews>
  <sheetFormatPr defaultRowHeight="15" x14ac:dyDescent="0.25"/>
  <cols>
    <col min="1" max="1" width="13.140625" bestFit="1" customWidth="1"/>
    <col min="2" max="4" width="7.5703125" customWidth="1"/>
  </cols>
  <sheetData>
    <row r="3" spans="1:4" x14ac:dyDescent="0.25">
      <c r="A3" s="29" t="s">
        <v>71</v>
      </c>
      <c r="B3" t="s">
        <v>72</v>
      </c>
      <c r="C3" t="s">
        <v>73</v>
      </c>
      <c r="D3" t="s">
        <v>74</v>
      </c>
    </row>
    <row r="4" spans="1:4" x14ac:dyDescent="0.25">
      <c r="A4" s="30" t="s">
        <v>0</v>
      </c>
      <c r="B4" s="31">
        <v>5</v>
      </c>
      <c r="C4" s="31">
        <v>6</v>
      </c>
      <c r="D4" s="31">
        <v>5</v>
      </c>
    </row>
    <row r="5" spans="1:4" x14ac:dyDescent="0.25">
      <c r="A5" s="30" t="s">
        <v>1</v>
      </c>
      <c r="B5" s="31">
        <v>6</v>
      </c>
      <c r="C5" s="31">
        <v>5</v>
      </c>
      <c r="D5" s="31">
        <v>6</v>
      </c>
    </row>
    <row r="6" spans="1:4" x14ac:dyDescent="0.25">
      <c r="A6" s="30" t="s">
        <v>2</v>
      </c>
      <c r="B6" s="31">
        <v>2</v>
      </c>
      <c r="C6" s="31">
        <v>3</v>
      </c>
      <c r="D6" s="31">
        <v>2</v>
      </c>
    </row>
    <row r="7" spans="1:4" x14ac:dyDescent="0.25">
      <c r="A7" s="30" t="s">
        <v>3</v>
      </c>
      <c r="B7" s="31">
        <v>4</v>
      </c>
      <c r="C7" s="31">
        <v>4</v>
      </c>
      <c r="D7" s="31">
        <v>4</v>
      </c>
    </row>
    <row r="8" spans="1:4" x14ac:dyDescent="0.25">
      <c r="A8" s="30" t="s">
        <v>4</v>
      </c>
      <c r="B8" s="31">
        <v>3</v>
      </c>
      <c r="C8" s="31">
        <v>2</v>
      </c>
      <c r="D8" s="31">
        <v>3</v>
      </c>
    </row>
    <row r="9" spans="1:4" x14ac:dyDescent="0.25">
      <c r="A9" s="30" t="s">
        <v>5</v>
      </c>
      <c r="B9" s="31">
        <v>1</v>
      </c>
      <c r="C9" s="31">
        <v>1</v>
      </c>
      <c r="D9" s="3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D18" sqref="D18"/>
    </sheetView>
  </sheetViews>
  <sheetFormatPr defaultRowHeight="15" x14ac:dyDescent="0.25"/>
  <cols>
    <col min="1" max="1" width="13.140625" bestFit="1" customWidth="1"/>
    <col min="2" max="4" width="5.5703125" customWidth="1"/>
  </cols>
  <sheetData>
    <row r="3" spans="1:4" x14ac:dyDescent="0.25">
      <c r="A3" s="29" t="s">
        <v>71</v>
      </c>
      <c r="B3" t="s">
        <v>75</v>
      </c>
      <c r="C3" t="s">
        <v>76</v>
      </c>
      <c r="D3" t="s">
        <v>77</v>
      </c>
    </row>
    <row r="4" spans="1:4" x14ac:dyDescent="0.25">
      <c r="A4" s="30" t="s">
        <v>0</v>
      </c>
      <c r="B4" s="31">
        <v>5</v>
      </c>
      <c r="C4" s="31">
        <v>6</v>
      </c>
      <c r="D4" s="31">
        <v>6</v>
      </c>
    </row>
    <row r="5" spans="1:4" x14ac:dyDescent="0.25">
      <c r="A5" s="30" t="s">
        <v>1</v>
      </c>
      <c r="B5" s="31">
        <v>6</v>
      </c>
      <c r="C5" s="31">
        <v>5</v>
      </c>
      <c r="D5" s="31">
        <v>5</v>
      </c>
    </row>
    <row r="6" spans="1:4" x14ac:dyDescent="0.25">
      <c r="A6" s="30" t="s">
        <v>2</v>
      </c>
      <c r="B6" s="31">
        <v>2</v>
      </c>
      <c r="C6" s="31">
        <v>3</v>
      </c>
      <c r="D6" s="31">
        <v>3</v>
      </c>
    </row>
    <row r="7" spans="1:4" x14ac:dyDescent="0.25">
      <c r="A7" s="30" t="s">
        <v>3</v>
      </c>
      <c r="B7" s="31">
        <v>4</v>
      </c>
      <c r="C7" s="31">
        <v>4</v>
      </c>
      <c r="D7" s="31">
        <v>4</v>
      </c>
    </row>
    <row r="8" spans="1:4" x14ac:dyDescent="0.25">
      <c r="A8" s="30" t="s">
        <v>4</v>
      </c>
      <c r="B8" s="31">
        <v>3</v>
      </c>
      <c r="C8" s="31">
        <v>2</v>
      </c>
      <c r="D8" s="31">
        <v>2</v>
      </c>
    </row>
    <row r="9" spans="1:4" x14ac:dyDescent="0.25">
      <c r="A9" s="30" t="s">
        <v>5</v>
      </c>
      <c r="B9" s="31">
        <v>1</v>
      </c>
      <c r="C9" s="31">
        <v>1</v>
      </c>
      <c r="D9" s="31">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B20" sqref="B20"/>
    </sheetView>
  </sheetViews>
  <sheetFormatPr defaultRowHeight="15" x14ac:dyDescent="0.25"/>
  <cols>
    <col min="1" max="1" width="13.140625" style="45" customWidth="1"/>
    <col min="2" max="3" width="8.7109375" style="46" customWidth="1"/>
    <col min="4" max="4" width="18.42578125" style="45" bestFit="1" customWidth="1"/>
    <col min="5" max="16384" width="9.140625" style="45"/>
  </cols>
  <sheetData>
    <row r="3" spans="1:4" x14ac:dyDescent="0.25">
      <c r="A3" s="49" t="s">
        <v>71</v>
      </c>
      <c r="B3" s="45" t="s">
        <v>114</v>
      </c>
      <c r="C3" s="45" t="s">
        <v>115</v>
      </c>
      <c r="D3"/>
    </row>
    <row r="4" spans="1:4" x14ac:dyDescent="0.25">
      <c r="A4" s="50" t="s">
        <v>0</v>
      </c>
      <c r="B4" s="45">
        <v>0.2380544444444444</v>
      </c>
      <c r="C4" s="45">
        <v>0.2380544444444444</v>
      </c>
      <c r="D4"/>
    </row>
    <row r="5" spans="1:4" x14ac:dyDescent="0.25">
      <c r="A5" s="50" t="s">
        <v>1</v>
      </c>
      <c r="B5" s="45">
        <v>0.27797013888888894</v>
      </c>
      <c r="C5" s="45">
        <v>0.27797013888888894</v>
      </c>
      <c r="D5"/>
    </row>
    <row r="6" spans="1:4" x14ac:dyDescent="0.25">
      <c r="A6" s="50" t="s">
        <v>2</v>
      </c>
      <c r="B6" s="45">
        <v>0.26034999999999997</v>
      </c>
      <c r="C6" s="45">
        <v>0.26034999999999997</v>
      </c>
      <c r="D6"/>
    </row>
    <row r="7" spans="1:4" x14ac:dyDescent="0.25">
      <c r="A7" s="50" t="s">
        <v>3</v>
      </c>
      <c r="B7" s="45">
        <v>0.27807222222222222</v>
      </c>
      <c r="C7" s="45">
        <v>0.27807222222222222</v>
      </c>
      <c r="D7"/>
    </row>
    <row r="8" spans="1:4" x14ac:dyDescent="0.25">
      <c r="A8" s="50" t="s">
        <v>4</v>
      </c>
      <c r="B8" s="45">
        <v>0.30109444444444444</v>
      </c>
      <c r="C8" s="45">
        <v>0.30109444444444444</v>
      </c>
      <c r="D8"/>
    </row>
    <row r="9" spans="1:4" x14ac:dyDescent="0.25">
      <c r="A9" s="50" t="s">
        <v>5</v>
      </c>
      <c r="B9" s="45">
        <v>0.34216111111111108</v>
      </c>
      <c r="C9" s="45">
        <v>0.34216111111111108</v>
      </c>
      <c r="D9"/>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3" workbookViewId="0">
      <selection activeCell="C14" sqref="C14"/>
    </sheetView>
  </sheetViews>
  <sheetFormatPr defaultRowHeight="15" x14ac:dyDescent="0.25"/>
  <cols>
    <col min="1" max="1" width="13.140625" style="45" customWidth="1"/>
    <col min="2" max="3" width="7.42578125" style="46" customWidth="1"/>
    <col min="4" max="4" width="16.42578125" style="45" bestFit="1" customWidth="1"/>
    <col min="5" max="16384" width="9.140625" style="45"/>
  </cols>
  <sheetData>
    <row r="3" spans="1:4" x14ac:dyDescent="0.25">
      <c r="A3" s="49" t="s">
        <v>71</v>
      </c>
      <c r="B3" s="45" t="s">
        <v>116</v>
      </c>
      <c r="C3" s="45" t="s">
        <v>117</v>
      </c>
      <c r="D3"/>
    </row>
    <row r="4" spans="1:4" x14ac:dyDescent="0.25">
      <c r="A4" s="50" t="s">
        <v>0</v>
      </c>
      <c r="B4" s="45">
        <v>0.6003666666666666</v>
      </c>
      <c r="C4" s="45">
        <v>0.6003666666666666</v>
      </c>
      <c r="D4"/>
    </row>
    <row r="5" spans="1:4" x14ac:dyDescent="0.25">
      <c r="A5" s="50" t="s">
        <v>1</v>
      </c>
      <c r="B5" s="45">
        <v>0.606545</v>
      </c>
      <c r="C5" s="45">
        <v>0.606545</v>
      </c>
      <c r="D5"/>
    </row>
    <row r="6" spans="1:4" x14ac:dyDescent="0.25">
      <c r="A6" s="50" t="s">
        <v>2</v>
      </c>
      <c r="B6" s="45">
        <v>0.67029444444444441</v>
      </c>
      <c r="C6" s="45">
        <v>0.67029444444444441</v>
      </c>
      <c r="D6"/>
    </row>
    <row r="7" spans="1:4" x14ac:dyDescent="0.25">
      <c r="A7" s="50" t="s">
        <v>3</v>
      </c>
      <c r="B7" s="45">
        <v>0.58786111111111117</v>
      </c>
      <c r="C7" s="45">
        <v>0.58786111111111117</v>
      </c>
      <c r="D7"/>
    </row>
    <row r="8" spans="1:4" x14ac:dyDescent="0.25">
      <c r="A8" s="50" t="s">
        <v>4</v>
      </c>
      <c r="B8" s="45">
        <v>0.65267777777777769</v>
      </c>
      <c r="C8" s="45">
        <v>0.65267777777777769</v>
      </c>
      <c r="D8"/>
    </row>
    <row r="9" spans="1:4" x14ac:dyDescent="0.25">
      <c r="A9" s="50" t="s">
        <v>5</v>
      </c>
      <c r="B9" s="45">
        <v>0.71743888888888896</v>
      </c>
      <c r="C9" s="45">
        <v>0.71743888888888896</v>
      </c>
      <c r="D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7" sqref="D17"/>
    </sheetView>
  </sheetViews>
  <sheetFormatPr defaultRowHeight="15" x14ac:dyDescent="0.25"/>
  <cols>
    <col min="1" max="1" width="13.140625" customWidth="1"/>
    <col min="2" max="2" width="8.42578125" style="34" customWidth="1"/>
    <col min="3" max="3" width="8.85546875" style="34" customWidth="1"/>
    <col min="4" max="4" width="17" bestFit="1" customWidth="1"/>
  </cols>
  <sheetData>
    <row r="1" spans="1:5" x14ac:dyDescent="0.25">
      <c r="E1" s="45"/>
    </row>
    <row r="3" spans="1:5" x14ac:dyDescent="0.25">
      <c r="A3" s="29" t="s">
        <v>71</v>
      </c>
      <c r="B3" t="s">
        <v>87</v>
      </c>
      <c r="C3" t="s">
        <v>84</v>
      </c>
    </row>
    <row r="4" spans="1:5" x14ac:dyDescent="0.25">
      <c r="A4" s="30" t="s">
        <v>0</v>
      </c>
      <c r="B4" s="45">
        <v>0.59164583333333332</v>
      </c>
      <c r="C4" s="45">
        <v>0.59164583333333332</v>
      </c>
    </row>
    <row r="5" spans="1:5" x14ac:dyDescent="0.25">
      <c r="A5" s="30" t="s">
        <v>1</v>
      </c>
      <c r="B5" s="45">
        <v>0.57176354166666665</v>
      </c>
      <c r="C5" s="45">
        <v>0.57176354166666665</v>
      </c>
    </row>
    <row r="6" spans="1:5" x14ac:dyDescent="0.25">
      <c r="A6" s="30" t="s">
        <v>2</v>
      </c>
      <c r="B6" s="45">
        <v>0.65774999999999995</v>
      </c>
      <c r="C6" s="45">
        <v>0.65774999999999995</v>
      </c>
    </row>
    <row r="7" spans="1:5" x14ac:dyDescent="0.25">
      <c r="A7" s="30" t="s">
        <v>3</v>
      </c>
      <c r="B7" s="45">
        <v>0.59272083333333336</v>
      </c>
      <c r="C7" s="45">
        <v>0.59272083333333336</v>
      </c>
    </row>
    <row r="8" spans="1:5" x14ac:dyDescent="0.25">
      <c r="A8" s="30" t="s">
        <v>4</v>
      </c>
      <c r="B8" s="45">
        <v>0.65177499999999999</v>
      </c>
      <c r="C8" s="45">
        <v>0.65177499999999999</v>
      </c>
    </row>
    <row r="9" spans="1:5" x14ac:dyDescent="0.25">
      <c r="A9" s="30" t="s">
        <v>5</v>
      </c>
      <c r="B9" s="45">
        <v>0.72673750000000004</v>
      </c>
      <c r="C9" s="45">
        <v>0.72673750000000004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7" workbookViewId="0">
      <selection activeCell="A11" sqref="A11"/>
    </sheetView>
  </sheetViews>
  <sheetFormatPr defaultRowHeight="15" x14ac:dyDescent="0.25"/>
  <cols>
    <col min="1" max="1" width="13.140625" style="45" customWidth="1"/>
    <col min="2" max="2" width="14.140625" style="46" customWidth="1"/>
    <col min="3" max="4" width="13.28515625" style="46" customWidth="1"/>
    <col min="5" max="16384" width="9.140625" style="45"/>
  </cols>
  <sheetData>
    <row r="3" spans="1:4" x14ac:dyDescent="0.25">
      <c r="A3" s="49" t="s">
        <v>71</v>
      </c>
      <c r="B3" s="45" t="s">
        <v>82</v>
      </c>
      <c r="C3" s="45" t="s">
        <v>81</v>
      </c>
      <c r="D3" s="45" t="s">
        <v>83</v>
      </c>
    </row>
    <row r="4" spans="1:4" x14ac:dyDescent="0.25">
      <c r="A4" s="50" t="s">
        <v>0</v>
      </c>
      <c r="B4" s="45">
        <v>0.30969999999999998</v>
      </c>
      <c r="C4" s="45">
        <v>0.44010666666666665</v>
      </c>
      <c r="D4" s="45">
        <v>0.44010666666666665</v>
      </c>
    </row>
    <row r="5" spans="1:4" x14ac:dyDescent="0.25">
      <c r="A5" s="50" t="s">
        <v>1</v>
      </c>
      <c r="B5" s="45">
        <v>0.29524666666666666</v>
      </c>
      <c r="C5" s="45">
        <v>0.44585208333333332</v>
      </c>
      <c r="D5" s="45">
        <v>0.44585208333333332</v>
      </c>
    </row>
    <row r="6" spans="1:4" x14ac:dyDescent="0.25">
      <c r="A6" s="50" t="s">
        <v>2</v>
      </c>
      <c r="B6" s="45">
        <v>0.43428000000000005</v>
      </c>
      <c r="C6" s="45">
        <v>0.48743571428571431</v>
      </c>
      <c r="D6" s="45">
        <v>0.48743571428571431</v>
      </c>
    </row>
    <row r="7" spans="1:4" x14ac:dyDescent="0.25">
      <c r="A7" s="50" t="s">
        <v>3</v>
      </c>
      <c r="B7" s="45">
        <v>0.35014666666666666</v>
      </c>
      <c r="C7" s="45">
        <v>0.45787142857142854</v>
      </c>
      <c r="D7" s="45">
        <v>0.45787142857142854</v>
      </c>
    </row>
    <row r="8" spans="1:4" x14ac:dyDescent="0.25">
      <c r="A8" s="50" t="s">
        <v>4</v>
      </c>
      <c r="B8" s="45">
        <v>0.38665666666666665</v>
      </c>
      <c r="C8" s="45">
        <v>0.50148333333333339</v>
      </c>
      <c r="D8" s="45">
        <v>0.50148333333333339</v>
      </c>
    </row>
    <row r="9" spans="1:4" x14ac:dyDescent="0.25">
      <c r="A9" s="50" t="s">
        <v>5</v>
      </c>
      <c r="B9" s="45">
        <v>0.50483666666666671</v>
      </c>
      <c r="C9" s="45">
        <v>0.56191904761904765</v>
      </c>
      <c r="D9" s="45">
        <v>0.56191904761904765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7" workbookViewId="0">
      <selection activeCell="A12" sqref="A12"/>
    </sheetView>
  </sheetViews>
  <sheetFormatPr defaultRowHeight="15" x14ac:dyDescent="0.25"/>
  <cols>
    <col min="1" max="1" width="13.140625" style="46" customWidth="1"/>
    <col min="2" max="2" width="8.85546875" style="46" bestFit="1" customWidth="1"/>
    <col min="3" max="3" width="8.7109375" style="46" customWidth="1"/>
    <col min="4" max="4" width="9.140625" style="46" customWidth="1"/>
    <col min="5" max="16384" width="9.140625" style="46"/>
  </cols>
  <sheetData>
    <row r="3" spans="1:4" x14ac:dyDescent="0.25">
      <c r="A3" s="49" t="s">
        <v>71</v>
      </c>
      <c r="B3" s="45" t="s">
        <v>84</v>
      </c>
      <c r="C3" s="45" t="s">
        <v>85</v>
      </c>
      <c r="D3" s="45" t="s">
        <v>86</v>
      </c>
    </row>
    <row r="4" spans="1:4" x14ac:dyDescent="0.25">
      <c r="A4" s="50" t="s">
        <v>0</v>
      </c>
      <c r="B4" s="45">
        <v>0.48477050088115264</v>
      </c>
      <c r="C4" s="45">
        <v>0.36893699741696984</v>
      </c>
      <c r="D4" s="45">
        <v>0.14628908770489954</v>
      </c>
    </row>
    <row r="5" spans="1:4" x14ac:dyDescent="0.25">
      <c r="A5" s="50" t="s">
        <v>1</v>
      </c>
      <c r="B5" s="45">
        <v>0.46290962099371236</v>
      </c>
      <c r="C5" s="45">
        <v>0.36830196699038703</v>
      </c>
      <c r="D5" s="45">
        <v>0.16878706265383256</v>
      </c>
    </row>
    <row r="6" spans="1:4" x14ac:dyDescent="0.25">
      <c r="A6" s="50" t="s">
        <v>2</v>
      </c>
      <c r="B6" s="45">
        <v>0.48516178206136895</v>
      </c>
      <c r="C6" s="45">
        <v>0.37081100019669549</v>
      </c>
      <c r="D6" s="45">
        <v>0.14402721774193547</v>
      </c>
    </row>
    <row r="7" spans="1:4" x14ac:dyDescent="0.25">
      <c r="A7" s="50" t="s">
        <v>3</v>
      </c>
      <c r="B7" s="45">
        <v>0.47716371150066084</v>
      </c>
      <c r="C7" s="45">
        <v>0.35493858219118352</v>
      </c>
      <c r="D7" s="45">
        <v>0.16789435197670752</v>
      </c>
    </row>
    <row r="8" spans="1:4" x14ac:dyDescent="0.25">
      <c r="A8" s="50" t="s">
        <v>4</v>
      </c>
      <c r="B8" s="45">
        <v>0.47675591655110405</v>
      </c>
      <c r="C8" s="45">
        <v>0.35806220569634717</v>
      </c>
      <c r="D8" s="45">
        <v>0.16518187775254872</v>
      </c>
    </row>
    <row r="9" spans="1:4" x14ac:dyDescent="0.25">
      <c r="A9" s="50" t="s">
        <v>5</v>
      </c>
      <c r="B9" s="45">
        <v>0.47766503717701192</v>
      </c>
      <c r="C9" s="45">
        <v>0.35366498240425043</v>
      </c>
      <c r="D9" s="45">
        <v>0.16866998041873776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O17" sqref="O17"/>
    </sheetView>
  </sheetViews>
  <sheetFormatPr defaultRowHeight="15" x14ac:dyDescent="0.25"/>
  <cols>
    <col min="1" max="1" width="13.140625" style="45" customWidth="1"/>
    <col min="2" max="4" width="7.140625" style="46" customWidth="1"/>
    <col min="5" max="5" width="9.140625" style="46"/>
    <col min="6" max="16384" width="9.140625" style="45"/>
  </cols>
  <sheetData>
    <row r="3" spans="1:4" x14ac:dyDescent="0.25">
      <c r="A3" s="49" t="s">
        <v>71</v>
      </c>
      <c r="B3" s="45" t="s">
        <v>78</v>
      </c>
      <c r="C3" s="45" t="s">
        <v>79</v>
      </c>
      <c r="D3" s="45" t="s">
        <v>80</v>
      </c>
    </row>
    <row r="4" spans="1:4" x14ac:dyDescent="0.25">
      <c r="A4" s="50" t="s">
        <v>0</v>
      </c>
      <c r="B4" s="45">
        <v>0.50109999999999999</v>
      </c>
      <c r="C4" s="45">
        <v>0.48820000000000002</v>
      </c>
      <c r="D4" s="45">
        <v>0.48820000000000002</v>
      </c>
    </row>
    <row r="5" spans="1:4" x14ac:dyDescent="0.25">
      <c r="A5" s="50" t="s">
        <v>1</v>
      </c>
      <c r="B5" s="45">
        <v>0.49520000000000003</v>
      </c>
      <c r="C5" s="45">
        <v>0.49409999999999998</v>
      </c>
      <c r="D5" s="45">
        <v>0.49409999999999998</v>
      </c>
    </row>
    <row r="6" spans="1:4" x14ac:dyDescent="0.25">
      <c r="A6" s="50" t="s">
        <v>2</v>
      </c>
      <c r="B6" s="45">
        <v>0.59209999999999996</v>
      </c>
      <c r="C6" s="45">
        <v>0.5423</v>
      </c>
      <c r="D6" s="45">
        <v>0.5423</v>
      </c>
    </row>
    <row r="7" spans="1:4" x14ac:dyDescent="0.25">
      <c r="A7" s="50" t="s">
        <v>3</v>
      </c>
      <c r="B7" s="45">
        <v>0.54079999999999995</v>
      </c>
      <c r="C7" s="45">
        <v>0.49689999999999995</v>
      </c>
      <c r="D7" s="45">
        <v>0.49689999999999995</v>
      </c>
    </row>
    <row r="8" spans="1:4" x14ac:dyDescent="0.25">
      <c r="A8" s="50" t="s">
        <v>4</v>
      </c>
      <c r="B8" s="45">
        <v>0.56630000000000003</v>
      </c>
      <c r="C8" s="45">
        <v>0.54679999999999995</v>
      </c>
      <c r="D8" s="45">
        <v>0.54679999999999995</v>
      </c>
    </row>
    <row r="9" spans="1:4" x14ac:dyDescent="0.25">
      <c r="A9" s="50" t="s">
        <v>5</v>
      </c>
      <c r="B9" s="45">
        <v>0.64590000000000003</v>
      </c>
      <c r="C9" s="45">
        <v>0.60860000000000003</v>
      </c>
      <c r="D9" s="45">
        <v>0.60860000000000003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5"/>
  <sheetViews>
    <sheetView workbookViewId="0">
      <selection activeCell="O21" sqref="O21"/>
    </sheetView>
  </sheetViews>
  <sheetFormatPr defaultRowHeight="15" x14ac:dyDescent="0.25"/>
  <cols>
    <col min="1" max="1" width="13.140625" style="45" customWidth="1"/>
    <col min="2" max="2" width="7.5703125" style="46" customWidth="1"/>
    <col min="3" max="3" width="8.85546875" style="46" customWidth="1"/>
    <col min="4" max="4" width="9.28515625" style="46" customWidth="1"/>
    <col min="5" max="5" width="10.5703125" style="46" bestFit="1" customWidth="1"/>
    <col min="6" max="6" width="7.140625" style="46" customWidth="1"/>
    <col min="7" max="9" width="8.42578125" style="46" customWidth="1"/>
    <col min="10" max="16384" width="9.140625" style="45"/>
  </cols>
  <sheetData>
    <row r="3" spans="1:9" x14ac:dyDescent="0.25">
      <c r="A3" s="49" t="s">
        <v>71</v>
      </c>
      <c r="B3" s="45" t="s">
        <v>97</v>
      </c>
      <c r="C3" s="45" t="s">
        <v>98</v>
      </c>
      <c r="D3" s="45"/>
      <c r="E3" s="45"/>
      <c r="F3" s="45"/>
      <c r="G3" s="45"/>
      <c r="H3" s="45"/>
      <c r="I3" s="45"/>
    </row>
    <row r="4" spans="1:9" x14ac:dyDescent="0.25">
      <c r="A4" s="50" t="s">
        <v>0</v>
      </c>
      <c r="B4" s="45">
        <v>-5.5645708357164612E-2</v>
      </c>
      <c r="C4" s="45">
        <v>-0.24371784356125564</v>
      </c>
      <c r="D4" s="45"/>
      <c r="E4" s="45"/>
      <c r="F4" s="45"/>
      <c r="G4" s="45"/>
      <c r="H4" s="45"/>
      <c r="I4" s="45"/>
    </row>
    <row r="5" spans="1:9" x14ac:dyDescent="0.25">
      <c r="A5" s="50" t="s">
        <v>1</v>
      </c>
      <c r="B5" s="45">
        <v>-8.7380787699019732E-2</v>
      </c>
      <c r="C5" s="45">
        <v>-0.26913274817047844</v>
      </c>
      <c r="D5" s="45"/>
      <c r="E5" s="45"/>
      <c r="F5" s="45"/>
      <c r="G5" s="45"/>
      <c r="H5" s="45"/>
      <c r="I5" s="45"/>
    </row>
    <row r="6" spans="1:9" x14ac:dyDescent="0.25">
      <c r="A6" s="50" t="s">
        <v>2</v>
      </c>
      <c r="B6" s="45">
        <v>4.9866322608105786E-2</v>
      </c>
      <c r="C6" s="45">
        <v>-0.15921897802443627</v>
      </c>
      <c r="D6" s="45"/>
      <c r="E6" s="45"/>
      <c r="F6" s="45"/>
      <c r="G6" s="45"/>
      <c r="H6" s="45"/>
      <c r="I6" s="45"/>
    </row>
    <row r="7" spans="1:9" x14ac:dyDescent="0.25">
      <c r="A7" s="50" t="s">
        <v>3</v>
      </c>
      <c r="B7" s="45">
        <v>-5.3929849297029785E-2</v>
      </c>
      <c r="C7" s="45">
        <v>-0.24234370506087752</v>
      </c>
      <c r="D7" s="45"/>
      <c r="E7" s="45"/>
      <c r="F7" s="45"/>
      <c r="G7" s="45"/>
      <c r="H7" s="45"/>
      <c r="I7" s="45"/>
    </row>
    <row r="8" spans="1:9" x14ac:dyDescent="0.25">
      <c r="A8" s="50" t="s">
        <v>4</v>
      </c>
      <c r="B8" s="45"/>
      <c r="C8" s="45">
        <v>-0.16685663154979385</v>
      </c>
      <c r="D8" s="45"/>
      <c r="E8" s="45"/>
      <c r="F8" s="45"/>
      <c r="G8" s="45"/>
      <c r="H8" s="45"/>
      <c r="I8" s="45"/>
    </row>
    <row r="9" spans="1:9" x14ac:dyDescent="0.25">
      <c r="A9" s="50" t="s">
        <v>5</v>
      </c>
      <c r="B9" s="45">
        <v>0.15233496282298808</v>
      </c>
      <c r="C9" s="45">
        <v>-7.1034438680400894E-2</v>
      </c>
      <c r="D9" s="45"/>
      <c r="E9" s="45"/>
      <c r="F9" s="45"/>
      <c r="G9" s="45"/>
      <c r="H9" s="45"/>
      <c r="I9" s="45"/>
    </row>
    <row r="12" spans="1:9" x14ac:dyDescent="0.25">
      <c r="A12" s="49" t="s">
        <v>71</v>
      </c>
      <c r="B12" s="45" t="s">
        <v>101</v>
      </c>
      <c r="C12" s="45" t="s">
        <v>102</v>
      </c>
    </row>
    <row r="13" spans="1:9" x14ac:dyDescent="0.25">
      <c r="A13" s="50" t="s">
        <v>0</v>
      </c>
      <c r="B13" s="45">
        <v>-4.1800000000000004E-2</v>
      </c>
      <c r="C13" s="45">
        <v>-0.18180000000000002</v>
      </c>
    </row>
    <row r="14" spans="1:9" x14ac:dyDescent="0.25">
      <c r="A14" s="50" t="s">
        <v>1</v>
      </c>
      <c r="B14" s="45">
        <v>-3.5900000000000043E-2</v>
      </c>
      <c r="C14" s="45">
        <v>-0.17590000000000006</v>
      </c>
    </row>
    <row r="15" spans="1:9" x14ac:dyDescent="0.25">
      <c r="A15" s="50" t="s">
        <v>2</v>
      </c>
      <c r="B15" s="45">
        <v>1.2299999999999978E-2</v>
      </c>
      <c r="C15" s="45">
        <v>-0.12770000000000004</v>
      </c>
    </row>
    <row r="16" spans="1:9" x14ac:dyDescent="0.25">
      <c r="A16" s="50" t="s">
        <v>3</v>
      </c>
      <c r="B16" s="45">
        <v>-3.3100000000000074E-2</v>
      </c>
      <c r="C16" s="45">
        <v>-0.17310000000000009</v>
      </c>
    </row>
    <row r="17" spans="1:3" x14ac:dyDescent="0.25">
      <c r="A17" s="50" t="s">
        <v>4</v>
      </c>
      <c r="B17" s="45">
        <v>1.6799999999999926E-2</v>
      </c>
      <c r="C17" s="45">
        <v>-0.12320000000000009</v>
      </c>
    </row>
    <row r="18" spans="1:3" x14ac:dyDescent="0.25">
      <c r="A18" s="50" t="s">
        <v>5</v>
      </c>
      <c r="B18" s="45">
        <v>7.8600000000000003E-2</v>
      </c>
      <c r="C18" s="45">
        <v>-6.140000000000001E-2</v>
      </c>
    </row>
    <row r="19" spans="1:3" x14ac:dyDescent="0.25">
      <c r="B19" s="45"/>
      <c r="C19" s="45"/>
    </row>
    <row r="20" spans="1:3" x14ac:dyDescent="0.25">
      <c r="A20" s="49" t="s">
        <v>71</v>
      </c>
      <c r="B20" s="45" t="s">
        <v>103</v>
      </c>
      <c r="C20" s="45" t="s">
        <v>104</v>
      </c>
    </row>
    <row r="21" spans="1:3" x14ac:dyDescent="0.25">
      <c r="A21" s="50" t="s">
        <v>0</v>
      </c>
      <c r="B21" s="45">
        <v>-0.15505294500423966</v>
      </c>
      <c r="C21" s="45">
        <v>-0.44108470508439213</v>
      </c>
    </row>
    <row r="22" spans="1:3" x14ac:dyDescent="0.25">
      <c r="A22" s="50" t="s">
        <v>1</v>
      </c>
      <c r="B22" s="45">
        <v>-1.3376747579515983E-2</v>
      </c>
      <c r="C22" s="45">
        <v>-0.34736878146766481</v>
      </c>
    </row>
    <row r="23" spans="1:3" x14ac:dyDescent="0.25">
      <c r="A23" s="50" t="s">
        <v>2</v>
      </c>
      <c r="B23" s="45">
        <v>-7.5917417624672176E-2</v>
      </c>
      <c r="C23" s="45">
        <v>-0.3887381629405473</v>
      </c>
    </row>
    <row r="24" spans="1:3" x14ac:dyDescent="0.25">
      <c r="A24" s="50" t="s">
        <v>3</v>
      </c>
      <c r="B24" s="45">
        <v>-1.3014414449943846E-2</v>
      </c>
      <c r="C24" s="45">
        <v>-0.34712910547048237</v>
      </c>
    </row>
    <row r="25" spans="1:3" x14ac:dyDescent="0.25">
      <c r="A25" s="50" t="s">
        <v>4</v>
      </c>
      <c r="B25" s="45">
        <v>6.8700333247885215E-2</v>
      </c>
      <c r="C25" s="45">
        <v>-0.29307646153444805</v>
      </c>
    </row>
    <row r="26" spans="1:3" x14ac:dyDescent="0.25">
      <c r="A26" s="50" t="s">
        <v>5</v>
      </c>
      <c r="B26" s="45">
        <v>0.21446177508725572</v>
      </c>
      <c r="C26" s="45">
        <v>-0.19665823181071138</v>
      </c>
    </row>
    <row r="27" spans="1:3" x14ac:dyDescent="0.25">
      <c r="B27" s="45"/>
      <c r="C27" s="45"/>
    </row>
    <row r="28" spans="1:3" x14ac:dyDescent="0.25">
      <c r="A28" s="49" t="s">
        <v>71</v>
      </c>
      <c r="B28" s="45" t="s">
        <v>99</v>
      </c>
      <c r="C28" s="45" t="s">
        <v>100</v>
      </c>
    </row>
    <row r="29" spans="1:3" x14ac:dyDescent="0.25">
      <c r="A29" s="50" t="s">
        <v>0</v>
      </c>
      <c r="B29" s="45">
        <v>-5.5763316091150705E-2</v>
      </c>
      <c r="C29" s="45">
        <v>-0.21961047683008741</v>
      </c>
    </row>
    <row r="30" spans="1:3" x14ac:dyDescent="0.25">
      <c r="A30" s="50" t="s">
        <v>1</v>
      </c>
      <c r="B30" s="45">
        <v>-4.6046239340137067E-2</v>
      </c>
      <c r="C30" s="45">
        <v>-0.21157954028466824</v>
      </c>
    </row>
    <row r="31" spans="1:3" x14ac:dyDescent="0.25">
      <c r="A31" s="50" t="s">
        <v>2</v>
      </c>
      <c r="B31" s="45">
        <v>5.4216762197679257E-2</v>
      </c>
      <c r="C31" s="45">
        <v>-0.12871451576796147</v>
      </c>
    </row>
    <row r="32" spans="1:3" x14ac:dyDescent="0.25">
      <c r="A32" s="50" t="s">
        <v>3</v>
      </c>
      <c r="B32" s="45">
        <v>-7.5431637075352928E-2</v>
      </c>
      <c r="C32" s="45">
        <v>-0.23586588386519053</v>
      </c>
    </row>
    <row r="33" spans="1:3" x14ac:dyDescent="0.25">
      <c r="A33" s="50" t="s">
        <v>4</v>
      </c>
      <c r="B33" s="45">
        <v>2.6509856004473576E-2</v>
      </c>
      <c r="C33" s="45">
        <v>-0.15161362536738957</v>
      </c>
    </row>
    <row r="34" spans="1:3" x14ac:dyDescent="0.25">
      <c r="A34" s="50" t="s">
        <v>5</v>
      </c>
      <c r="B34" s="45">
        <v>0.12836397315811554</v>
      </c>
      <c r="C34" s="45">
        <v>-6.7433581027896247E-2</v>
      </c>
    </row>
    <row r="35" spans="1:3" x14ac:dyDescent="0.25">
      <c r="B35" s="45"/>
      <c r="C35" s="45"/>
    </row>
    <row r="36" spans="1:3" x14ac:dyDescent="0.25">
      <c r="B36" s="45"/>
      <c r="C36" s="45"/>
    </row>
    <row r="37" spans="1:3" x14ac:dyDescent="0.25">
      <c r="B37" s="45"/>
      <c r="C37" s="45"/>
    </row>
    <row r="38" spans="1:3" x14ac:dyDescent="0.25">
      <c r="B38" s="45"/>
      <c r="C38" s="45"/>
    </row>
    <row r="39" spans="1:3" x14ac:dyDescent="0.25">
      <c r="B39" s="45"/>
      <c r="C39" s="45"/>
    </row>
    <row r="40" spans="1:3" x14ac:dyDescent="0.25">
      <c r="B40" s="45"/>
      <c r="C40" s="45"/>
    </row>
    <row r="41" spans="1:3" x14ac:dyDescent="0.25">
      <c r="B41" s="45"/>
      <c r="C41" s="45"/>
    </row>
    <row r="42" spans="1:3" x14ac:dyDescent="0.25">
      <c r="B42" s="45"/>
      <c r="C42" s="45"/>
    </row>
    <row r="43" spans="1:3" x14ac:dyDescent="0.25">
      <c r="B43" s="45"/>
      <c r="C43" s="45"/>
    </row>
    <row r="44" spans="1:3" x14ac:dyDescent="0.25">
      <c r="B44" s="45"/>
      <c r="C44" s="45"/>
    </row>
    <row r="45" spans="1:3" x14ac:dyDescent="0.25">
      <c r="B45" s="45"/>
      <c r="C45" s="45"/>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9"/>
  <sheetViews>
    <sheetView workbookViewId="0">
      <selection activeCell="L5" sqref="L5"/>
    </sheetView>
  </sheetViews>
  <sheetFormatPr defaultRowHeight="15" x14ac:dyDescent="0.25"/>
  <cols>
    <col min="1" max="1" width="11.5703125" style="45" bestFit="1" customWidth="1"/>
    <col min="2" max="2" width="8.42578125" style="45" bestFit="1" customWidth="1"/>
    <col min="3" max="3" width="7.85546875" style="45" bestFit="1" customWidth="1"/>
    <col min="4" max="9" width="10.140625" style="45" bestFit="1" customWidth="1"/>
    <col min="10" max="10" width="10.140625" style="45" customWidth="1"/>
    <col min="11" max="11" width="18.42578125" style="45" bestFit="1" customWidth="1"/>
    <col min="12" max="16384" width="9.140625" style="45"/>
  </cols>
  <sheetData>
    <row r="3" spans="1:10" x14ac:dyDescent="0.25">
      <c r="A3" s="49" t="s">
        <v>95</v>
      </c>
      <c r="B3" s="45" t="s">
        <v>118</v>
      </c>
      <c r="C3" s="45" t="s">
        <v>119</v>
      </c>
      <c r="D3" s="45" t="s">
        <v>120</v>
      </c>
      <c r="E3"/>
      <c r="F3"/>
      <c r="G3"/>
      <c r="H3"/>
      <c r="I3"/>
      <c r="J3"/>
    </row>
    <row r="4" spans="1:10" x14ac:dyDescent="0.25">
      <c r="A4" s="50" t="s">
        <v>0</v>
      </c>
      <c r="B4" s="45">
        <v>0.59164583333333332</v>
      </c>
      <c r="C4" s="45">
        <v>0.6003666666666666</v>
      </c>
      <c r="D4" s="45">
        <v>0.2380544444444444</v>
      </c>
      <c r="E4"/>
      <c r="F4"/>
      <c r="G4"/>
      <c r="H4"/>
      <c r="I4"/>
      <c r="J4"/>
    </row>
    <row r="5" spans="1:10" x14ac:dyDescent="0.25">
      <c r="A5" s="50" t="s">
        <v>1</v>
      </c>
      <c r="B5" s="45">
        <v>0.57176354166666665</v>
      </c>
      <c r="C5" s="45">
        <v>0.606545</v>
      </c>
      <c r="D5" s="45">
        <v>0.27797013888888894</v>
      </c>
      <c r="E5"/>
      <c r="F5"/>
      <c r="G5"/>
      <c r="H5"/>
      <c r="I5"/>
      <c r="J5"/>
    </row>
    <row r="6" spans="1:10" x14ac:dyDescent="0.25">
      <c r="A6" s="50" t="s">
        <v>2</v>
      </c>
      <c r="B6" s="45">
        <v>0.65774999999999995</v>
      </c>
      <c r="C6" s="45">
        <v>0.67029444444444441</v>
      </c>
      <c r="D6" s="45">
        <v>0.26034999999999997</v>
      </c>
      <c r="E6"/>
      <c r="F6"/>
      <c r="G6"/>
      <c r="H6"/>
      <c r="I6"/>
      <c r="J6"/>
    </row>
    <row r="7" spans="1:10" x14ac:dyDescent="0.25">
      <c r="A7" s="50" t="s">
        <v>3</v>
      </c>
      <c r="B7" s="45">
        <v>0.59272083333333336</v>
      </c>
      <c r="C7" s="45">
        <v>0.58786111111111117</v>
      </c>
      <c r="D7" s="45">
        <v>0.27807222222222222</v>
      </c>
      <c r="E7"/>
      <c r="F7"/>
      <c r="G7"/>
      <c r="H7"/>
      <c r="I7"/>
      <c r="J7"/>
    </row>
    <row r="8" spans="1:10" x14ac:dyDescent="0.25">
      <c r="A8" s="50" t="s">
        <v>4</v>
      </c>
      <c r="B8" s="45">
        <v>0.65177499999999999</v>
      </c>
      <c r="C8" s="45">
        <v>0.65267777777777769</v>
      </c>
      <c r="D8" s="45">
        <v>0.30109444444444444</v>
      </c>
      <c r="E8"/>
      <c r="F8"/>
      <c r="G8"/>
      <c r="H8"/>
      <c r="I8"/>
      <c r="J8"/>
    </row>
    <row r="9" spans="1:10" x14ac:dyDescent="0.25">
      <c r="A9" s="50" t="s">
        <v>5</v>
      </c>
      <c r="B9" s="45">
        <v>0.72673750000000004</v>
      </c>
      <c r="C9" s="45">
        <v>0.71743888888888896</v>
      </c>
      <c r="D9" s="45">
        <v>0.34216111111111108</v>
      </c>
      <c r="E9"/>
      <c r="F9"/>
      <c r="G9"/>
      <c r="H9"/>
      <c r="I9"/>
      <c r="J9"/>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X2"/>
  <sheetViews>
    <sheetView showGridLines="0" zoomScale="60" zoomScaleNormal="60" workbookViewId="0">
      <selection activeCell="W42" sqref="W42"/>
    </sheetView>
  </sheetViews>
  <sheetFormatPr defaultRowHeight="15" x14ac:dyDescent="0.25"/>
  <cols>
    <col min="1" max="7" width="9.140625" style="41"/>
    <col min="8" max="8" width="0.140625" style="41" customWidth="1"/>
    <col min="9" max="9" width="4.85546875" style="41" customWidth="1"/>
    <col min="10" max="16384" width="9.140625" style="41"/>
  </cols>
  <sheetData>
    <row r="2" spans="9:24" ht="41.25" x14ac:dyDescent="0.8">
      <c r="I2" s="42"/>
      <c r="J2" s="43"/>
      <c r="K2" s="43"/>
      <c r="L2" s="43"/>
      <c r="M2" s="43"/>
      <c r="N2" s="43"/>
      <c r="O2" s="43"/>
      <c r="P2" s="43"/>
      <c r="Q2" s="43"/>
      <c r="R2" s="43"/>
      <c r="S2" s="43"/>
      <c r="T2" s="43"/>
      <c r="U2" s="44"/>
      <c r="V2" s="44"/>
      <c r="W2" s="44"/>
      <c r="X2" s="4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X2"/>
  <sheetViews>
    <sheetView showGridLines="0" tabSelected="1" zoomScale="77" zoomScaleNormal="77" workbookViewId="0">
      <selection activeCell="S24" sqref="S24"/>
    </sheetView>
  </sheetViews>
  <sheetFormatPr defaultRowHeight="15" x14ac:dyDescent="0.25"/>
  <cols>
    <col min="1" max="16384" width="9.140625" style="41"/>
  </cols>
  <sheetData>
    <row r="2" spans="9:24" ht="41.25" x14ac:dyDescent="0.8">
      <c r="I2" s="42"/>
      <c r="J2" s="43"/>
      <c r="K2" s="43"/>
      <c r="L2" s="43"/>
      <c r="M2" s="43"/>
      <c r="N2" s="43"/>
      <c r="O2" s="43"/>
      <c r="P2" s="43"/>
      <c r="Q2" s="43"/>
      <c r="R2" s="43"/>
      <c r="S2" s="43"/>
      <c r="T2" s="43"/>
      <c r="U2" s="44"/>
      <c r="V2" s="44"/>
      <c r="W2" s="44"/>
      <c r="X2" s="4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Div data</vt:lpstr>
      <vt:lpstr>Average</vt:lpstr>
      <vt:lpstr>1.SR TS</vt:lpstr>
      <vt:lpstr>2. SR (SLP+Cert)</vt:lpstr>
      <vt:lpstr>3.Cert 21,22</vt:lpstr>
      <vt:lpstr>4.CV 21,22</vt:lpstr>
      <vt:lpstr>5.SLP% 21,22</vt:lpstr>
      <vt:lpstr>6.SLP+Cert %</vt:lpstr>
      <vt:lpstr>7.SS comp 22</vt:lpstr>
      <vt:lpstr>8.TS %</vt:lpstr>
      <vt:lpstr>9.dev</vt:lpstr>
      <vt:lpstr>10.SS Score</vt:lpstr>
      <vt:lpstr>DB 1</vt:lpstr>
      <vt:lpstr>DB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2022-08-08T11:20:10Z</dcterms:created>
  <dcterms:modified xsi:type="dcterms:W3CDTF">2023-01-25T06:17:23Z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