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war\Downloads\"/>
    </mc:Choice>
  </mc:AlternateContent>
  <xr:revisionPtr revIDLastSave="0" documentId="8_{69EC1BE8-CE0B-4525-80FB-BB88515253C3}" xr6:coauthVersionLast="47" xr6:coauthVersionMax="47" xr10:uidLastSave="{00000000-0000-0000-0000-000000000000}"/>
  <bookViews>
    <workbookView xWindow="-110" yWindow="-110" windowWidth="19420" windowHeight="10300" xr2:uid="{5ACFB934-9D41-44B4-8E08-AC33437A9BB7}"/>
  </bookViews>
  <sheets>
    <sheet name="Income Statement" sheetId="1" r:id="rId1"/>
    <sheet name="Sheet2" sheetId="2" r:id="rId2"/>
  </sheets>
  <definedNames>
    <definedName name="Beta">Sheet2!$B$4</definedName>
    <definedName name="CostofDebt">Sheet2!$B$5</definedName>
    <definedName name="DebtValue">Sheet2!$B$8</definedName>
    <definedName name="EquityValue">Sheet2!$B$7</definedName>
    <definedName name="MarketReturns">Sheet2!$B$3</definedName>
    <definedName name="RiskFreeRate">Sheet2!$B$2</definedName>
    <definedName name="TaxRate">Sheet2!$B$6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C69" i="1"/>
  <c r="E68" i="1"/>
  <c r="E67" i="1"/>
  <c r="E66" i="1"/>
  <c r="E65" i="1"/>
  <c r="E64" i="1"/>
  <c r="D68" i="1"/>
  <c r="D67" i="1"/>
  <c r="D66" i="1"/>
  <c r="D65" i="1"/>
  <c r="D64" i="1"/>
  <c r="D57" i="1"/>
  <c r="D60" i="1" s="1"/>
  <c r="D61" i="1" s="1"/>
  <c r="D56" i="1"/>
  <c r="D59" i="1" s="1"/>
  <c r="E55" i="1"/>
  <c r="F55" i="1" s="1"/>
  <c r="B41" i="1"/>
  <c r="B29" i="1"/>
  <c r="B21" i="1"/>
  <c r="B9" i="1"/>
  <c r="E51" i="1"/>
  <c r="D51" i="1"/>
  <c r="E49" i="1"/>
  <c r="D49" i="1"/>
  <c r="E48" i="1"/>
  <c r="D48" i="1"/>
  <c r="E46" i="1"/>
  <c r="D46" i="1"/>
  <c r="E44" i="1"/>
  <c r="D44" i="1"/>
  <c r="E43" i="1"/>
  <c r="D43" i="1"/>
  <c r="E38" i="1"/>
  <c r="E36" i="1"/>
  <c r="E35" i="1"/>
  <c r="E33" i="1"/>
  <c r="E31" i="1"/>
  <c r="E30" i="1"/>
  <c r="D38" i="1"/>
  <c r="D36" i="1"/>
  <c r="D35" i="1"/>
  <c r="D33" i="1"/>
  <c r="D31" i="1"/>
  <c r="D30" i="1"/>
  <c r="F16" i="1"/>
  <c r="F49" i="1" s="1"/>
  <c r="F13" i="1"/>
  <c r="F65" i="1" s="1"/>
  <c r="F10" i="1"/>
  <c r="F15" i="1" s="1"/>
  <c r="F35" i="1" s="1"/>
  <c r="D12" i="1"/>
  <c r="D14" i="1" s="1"/>
  <c r="D17" i="1" s="1"/>
  <c r="D19" i="1" s="1"/>
  <c r="D39" i="1" s="1"/>
  <c r="E12" i="1"/>
  <c r="E14" i="1" s="1"/>
  <c r="E17" i="1" s="1"/>
  <c r="E19" i="1" s="1"/>
  <c r="E39" i="1" s="1"/>
  <c r="E22" i="1"/>
  <c r="G22" i="1"/>
  <c r="I22" i="1"/>
  <c r="J22" i="1" s="1"/>
  <c r="D23" i="1"/>
  <c r="E23" i="1"/>
  <c r="G23" i="1"/>
  <c r="H23" i="1"/>
  <c r="I23" i="1" s="1"/>
  <c r="J23" i="1" s="1"/>
  <c r="D24" i="1"/>
  <c r="E24" i="1"/>
  <c r="G24" i="1"/>
  <c r="G13" i="1" s="1"/>
  <c r="G46" i="1" s="1"/>
  <c r="D25" i="1"/>
  <c r="E25" i="1"/>
  <c r="G25" i="1"/>
  <c r="H25" i="1" s="1"/>
  <c r="I25" i="1" s="1"/>
  <c r="J25" i="1" s="1"/>
  <c r="D26" i="1"/>
  <c r="E26" i="1"/>
  <c r="G26" i="1"/>
  <c r="H26" i="1" s="1"/>
  <c r="I26" i="1" s="1"/>
  <c r="J26" i="1" s="1"/>
  <c r="J16" i="1" s="1"/>
  <c r="J49" i="1" s="1"/>
  <c r="G27" i="1"/>
  <c r="H27" i="1" s="1"/>
  <c r="I27" i="1" s="1"/>
  <c r="J27" i="1" s="1"/>
  <c r="E8" i="1"/>
  <c r="F8" i="1" s="1"/>
  <c r="G8" i="1" s="1"/>
  <c r="H8" i="1" s="1"/>
  <c r="I8" i="1" s="1"/>
  <c r="J8" i="1" s="1"/>
  <c r="E83" i="1" l="1"/>
  <c r="E76" i="1"/>
  <c r="D76" i="1"/>
  <c r="F66" i="1"/>
  <c r="F46" i="1"/>
  <c r="E82" i="1"/>
  <c r="E78" i="1"/>
  <c r="F67" i="1"/>
  <c r="E81" i="1"/>
  <c r="E80" i="1"/>
  <c r="D82" i="1"/>
  <c r="D81" i="1"/>
  <c r="D83" i="1"/>
  <c r="E69" i="1"/>
  <c r="E77" i="1"/>
  <c r="D80" i="1"/>
  <c r="D69" i="1"/>
  <c r="J67" i="1"/>
  <c r="D78" i="1"/>
  <c r="G65" i="1"/>
  <c r="D77" i="1"/>
  <c r="D45" i="1"/>
  <c r="E45" i="1"/>
  <c r="D47" i="1"/>
  <c r="D52" i="1"/>
  <c r="E47" i="1"/>
  <c r="E52" i="1"/>
  <c r="G55" i="1"/>
  <c r="F56" i="1"/>
  <c r="F59" i="1" s="1"/>
  <c r="F57" i="1"/>
  <c r="F60" i="1" s="1"/>
  <c r="F61" i="1" s="1"/>
  <c r="E57" i="1"/>
  <c r="E60" i="1" s="1"/>
  <c r="E61" i="1" s="1"/>
  <c r="E56" i="1"/>
  <c r="E59" i="1" s="1"/>
  <c r="D50" i="1"/>
  <c r="E50" i="1"/>
  <c r="F43" i="1"/>
  <c r="G10" i="1"/>
  <c r="G43" i="1" s="1"/>
  <c r="F48" i="1"/>
  <c r="D37" i="1"/>
  <c r="E32" i="1"/>
  <c r="H24" i="1"/>
  <c r="F36" i="1"/>
  <c r="F30" i="1"/>
  <c r="D32" i="1"/>
  <c r="E34" i="1"/>
  <c r="D34" i="1"/>
  <c r="E37" i="1"/>
  <c r="F33" i="1"/>
  <c r="I16" i="1"/>
  <c r="I67" i="1" s="1"/>
  <c r="H16" i="1"/>
  <c r="H67" i="1" s="1"/>
  <c r="G16" i="1"/>
  <c r="G67" i="1" s="1"/>
  <c r="F11" i="1"/>
  <c r="F64" i="1" s="1"/>
  <c r="D72" i="1" l="1"/>
  <c r="D73" i="1"/>
  <c r="E73" i="1"/>
  <c r="E72" i="1"/>
  <c r="G11" i="1"/>
  <c r="G64" i="1" s="1"/>
  <c r="F44" i="1"/>
  <c r="H10" i="1"/>
  <c r="H30" i="1" s="1"/>
  <c r="G30" i="1"/>
  <c r="H55" i="1"/>
  <c r="G56" i="1"/>
  <c r="G59" i="1" s="1"/>
  <c r="G57" i="1"/>
  <c r="G60" i="1" s="1"/>
  <c r="G61" i="1" s="1"/>
  <c r="G33" i="1"/>
  <c r="G15" i="1"/>
  <c r="G66" i="1" s="1"/>
  <c r="G36" i="1"/>
  <c r="G49" i="1"/>
  <c r="H49" i="1"/>
  <c r="I49" i="1"/>
  <c r="H13" i="1"/>
  <c r="H65" i="1" s="1"/>
  <c r="I24" i="1"/>
  <c r="G12" i="1"/>
  <c r="G45" i="1" s="1"/>
  <c r="F12" i="1"/>
  <c r="F45" i="1" s="1"/>
  <c r="F31" i="1"/>
  <c r="G31" i="1" l="1"/>
  <c r="G44" i="1"/>
  <c r="H43" i="1"/>
  <c r="H15" i="1"/>
  <c r="I10" i="1"/>
  <c r="I36" i="1" s="1"/>
  <c r="G48" i="1"/>
  <c r="H36" i="1"/>
  <c r="H11" i="1"/>
  <c r="H64" i="1" s="1"/>
  <c r="G35" i="1"/>
  <c r="I55" i="1"/>
  <c r="H56" i="1"/>
  <c r="H59" i="1" s="1"/>
  <c r="H57" i="1"/>
  <c r="H60" i="1" s="1"/>
  <c r="H61" i="1" s="1"/>
  <c r="H33" i="1"/>
  <c r="H46" i="1"/>
  <c r="I43" i="1"/>
  <c r="I11" i="1"/>
  <c r="I64" i="1" s="1"/>
  <c r="J24" i="1"/>
  <c r="J13" i="1" s="1"/>
  <c r="J65" i="1" s="1"/>
  <c r="I13" i="1"/>
  <c r="I65" i="1" s="1"/>
  <c r="F14" i="1"/>
  <c r="F47" i="1" s="1"/>
  <c r="F32" i="1"/>
  <c r="G14" i="1"/>
  <c r="G47" i="1" s="1"/>
  <c r="G32" i="1"/>
  <c r="H48" i="1" l="1"/>
  <c r="H66" i="1"/>
  <c r="I15" i="1"/>
  <c r="I66" i="1" s="1"/>
  <c r="J10" i="1"/>
  <c r="H44" i="1"/>
  <c r="H31" i="1"/>
  <c r="I30" i="1"/>
  <c r="H35" i="1"/>
  <c r="H12" i="1"/>
  <c r="I57" i="1"/>
  <c r="I60" i="1" s="1"/>
  <c r="I61" i="1" s="1"/>
  <c r="I56" i="1"/>
  <c r="I59" i="1" s="1"/>
  <c r="J11" i="1"/>
  <c r="J64" i="1" s="1"/>
  <c r="J43" i="1"/>
  <c r="J15" i="1"/>
  <c r="J66" i="1" s="1"/>
  <c r="J36" i="1"/>
  <c r="J30" i="1"/>
  <c r="H14" i="1"/>
  <c r="H47" i="1" s="1"/>
  <c r="I33" i="1"/>
  <c r="I46" i="1"/>
  <c r="J33" i="1"/>
  <c r="J46" i="1"/>
  <c r="I44" i="1"/>
  <c r="I12" i="1"/>
  <c r="I31" i="1"/>
  <c r="F17" i="1"/>
  <c r="F50" i="1" s="1"/>
  <c r="F34" i="1"/>
  <c r="G34" i="1"/>
  <c r="G17" i="1"/>
  <c r="G50" i="1" s="1"/>
  <c r="I48" i="1" l="1"/>
  <c r="I35" i="1"/>
  <c r="H45" i="1"/>
  <c r="H32" i="1"/>
  <c r="H34" i="1"/>
  <c r="J44" i="1"/>
  <c r="J31" i="1"/>
  <c r="I45" i="1"/>
  <c r="I14" i="1"/>
  <c r="I32" i="1"/>
  <c r="J35" i="1"/>
  <c r="J48" i="1"/>
  <c r="J12" i="1"/>
  <c r="H17" i="1"/>
  <c r="H50" i="1" s="1"/>
  <c r="G37" i="1"/>
  <c r="G18" i="1"/>
  <c r="G68" i="1" s="1"/>
  <c r="F18" i="1"/>
  <c r="F68" i="1" s="1"/>
  <c r="F37" i="1"/>
  <c r="F19" i="1"/>
  <c r="F81" i="1" l="1"/>
  <c r="F76" i="1"/>
  <c r="F78" i="1"/>
  <c r="F80" i="1"/>
  <c r="F82" i="1"/>
  <c r="F83" i="1"/>
  <c r="F69" i="1"/>
  <c r="F77" i="1"/>
  <c r="G69" i="1"/>
  <c r="G81" i="1"/>
  <c r="G76" i="1"/>
  <c r="G78" i="1"/>
  <c r="G80" i="1"/>
  <c r="G82" i="1"/>
  <c r="G83" i="1"/>
  <c r="G77" i="1"/>
  <c r="G51" i="1"/>
  <c r="H37" i="1"/>
  <c r="J45" i="1"/>
  <c r="J32" i="1"/>
  <c r="J14" i="1"/>
  <c r="F39" i="1"/>
  <c r="F52" i="1"/>
  <c r="F38" i="1"/>
  <c r="F51" i="1"/>
  <c r="I47" i="1"/>
  <c r="I17" i="1"/>
  <c r="I34" i="1"/>
  <c r="H18" i="1"/>
  <c r="G19" i="1"/>
  <c r="G38" i="1"/>
  <c r="F73" i="1" l="1"/>
  <c r="F72" i="1"/>
  <c r="G73" i="1"/>
  <c r="G72" i="1"/>
  <c r="H19" i="1"/>
  <c r="H68" i="1"/>
  <c r="H38" i="1"/>
  <c r="H51" i="1"/>
  <c r="H39" i="1"/>
  <c r="H52" i="1"/>
  <c r="J47" i="1"/>
  <c r="J17" i="1"/>
  <c r="J34" i="1"/>
  <c r="G39" i="1"/>
  <c r="G52" i="1"/>
  <c r="I50" i="1"/>
  <c r="I37" i="1"/>
  <c r="I18" i="1"/>
  <c r="I68" i="1" s="1"/>
  <c r="I78" i="1" l="1"/>
  <c r="I80" i="1"/>
  <c r="I82" i="1"/>
  <c r="I81" i="1"/>
  <c r="I83" i="1"/>
  <c r="I76" i="1"/>
  <c r="I69" i="1"/>
  <c r="I77" i="1"/>
  <c r="H78" i="1"/>
  <c r="H69" i="1"/>
  <c r="H80" i="1"/>
  <c r="H82" i="1"/>
  <c r="H81" i="1"/>
  <c r="H83" i="1"/>
  <c r="H76" i="1"/>
  <c r="H77" i="1"/>
  <c r="J50" i="1"/>
  <c r="J18" i="1"/>
  <c r="J68" i="1" s="1"/>
  <c r="J37" i="1"/>
  <c r="I51" i="1"/>
  <c r="I19" i="1"/>
  <c r="I38" i="1"/>
  <c r="I72" i="1" l="1"/>
  <c r="I73" i="1"/>
  <c r="H72" i="1"/>
  <c r="H73" i="1"/>
  <c r="J83" i="1"/>
  <c r="J80" i="1"/>
  <c r="J81" i="1"/>
  <c r="J76" i="1"/>
  <c r="J69" i="1"/>
  <c r="J77" i="1"/>
  <c r="J78" i="1"/>
  <c r="J82" i="1"/>
  <c r="J19" i="1"/>
  <c r="J39" i="1" s="1"/>
  <c r="I39" i="1"/>
  <c r="I52" i="1"/>
  <c r="J38" i="1"/>
  <c r="J51" i="1"/>
  <c r="J72" i="1" l="1"/>
  <c r="J73" i="1"/>
  <c r="J52" i="1"/>
</calcChain>
</file>

<file path=xl/sharedStrings.xml><?xml version="1.0" encoding="utf-8"?>
<sst xmlns="http://schemas.openxmlformats.org/spreadsheetml/2006/main" count="76" uniqueCount="45">
  <si>
    <t>INR (in crores)</t>
  </si>
  <si>
    <t>COGS</t>
  </si>
  <si>
    <t>Gross Profit</t>
  </si>
  <si>
    <t>Selling &amp; Administration Expenses</t>
  </si>
  <si>
    <t>EBITDA</t>
  </si>
  <si>
    <t>Depreciation</t>
  </si>
  <si>
    <t>Interest</t>
  </si>
  <si>
    <t>EBT</t>
  </si>
  <si>
    <t>Taxes</t>
  </si>
  <si>
    <t>Net Income</t>
  </si>
  <si>
    <t>Revenue</t>
  </si>
  <si>
    <t>Revenue Growth</t>
  </si>
  <si>
    <t>COGS % of Revenue</t>
  </si>
  <si>
    <t>S&amp;G Expenses</t>
  </si>
  <si>
    <t>Depreciation % Sales</t>
  </si>
  <si>
    <t>NA</t>
  </si>
  <si>
    <t>Tata Steels</t>
  </si>
  <si>
    <t>Time Periods</t>
  </si>
  <si>
    <t>Monthly Data</t>
  </si>
  <si>
    <t>Annual Data</t>
  </si>
  <si>
    <t>Monthly Period</t>
  </si>
  <si>
    <t>Annual Period</t>
  </si>
  <si>
    <t>#</t>
  </si>
  <si>
    <t>Costing Analysis</t>
  </si>
  <si>
    <t>Total</t>
  </si>
  <si>
    <t>Average</t>
  </si>
  <si>
    <t>Weighted Average</t>
  </si>
  <si>
    <t>Median</t>
  </si>
  <si>
    <t>Min</t>
  </si>
  <si>
    <t>Max</t>
  </si>
  <si>
    <t>Small</t>
  </si>
  <si>
    <t>Large</t>
  </si>
  <si>
    <t>Stub or Full Year</t>
  </si>
  <si>
    <t>Total Expenses</t>
  </si>
  <si>
    <t>If&lt;17500</t>
  </si>
  <si>
    <t>if &gt;=17500</t>
  </si>
  <si>
    <t xml:space="preserve">Total </t>
  </si>
  <si>
    <t>Beta</t>
  </si>
  <si>
    <t>Cost of Capital</t>
  </si>
  <si>
    <t>RiskFreeRate</t>
  </si>
  <si>
    <t>MarketReturns</t>
  </si>
  <si>
    <t>CostofDebt</t>
  </si>
  <si>
    <t>TaxRate</t>
  </si>
  <si>
    <t>EquityValue</t>
  </si>
  <si>
    <t>DebtValue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</si>
</sst>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A&quot;"/>
    <numFmt numFmtId="165" formatCode="0&quot;E&quot;"/>
    <numFmt numFmtId="166" formatCode="#,##0.0;\(#,##0.0\)"/>
  </numFmts>
  <fonts count="5" x14ac:knownFonts="1"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FF"/>
      <name val="Calibri"/>
      <family val="2"/>
    </font>
    <font>
      <b/>
      <sz val="11"/>
      <color theme="1"/>
      <name val="Calibri"/>
      <family val="2"/>
    </font>
    <font>
      <b/>
      <sz val="11"/>
      <color rgb="FF0000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165" fontId="1" fillId="2" borderId="0" xfId="0" applyNumberFormat="1" applyFont="1" applyFill="1"/>
    <xf numFmtId="166" fontId="2" fillId="0" borderId="0" xfId="0" applyNumberFormat="1" applyFont="1"/>
    <xf numFmtId="166" fontId="0" fillId="0" borderId="0" xfId="0" applyNumberFormat="1"/>
    <xf numFmtId="10" fontId="0" fillId="0" borderId="0" xfId="0" applyNumberFormat="1"/>
    <xf numFmtId="10" fontId="2" fillId="0" borderId="0" xfId="0" applyNumberFormat="1" applyFont="1"/>
    <xf numFmtId="0" fontId="0" fillId="0" borderId="0" xfId="0" applyAlignment="1">
      <alignment horizontal="right"/>
    </xf>
    <xf numFmtId="0" fontId="0" fillId="3" borderId="0" xfId="0" applyFill="1"/>
    <xf numFmtId="0" fontId="3" fillId="3" borderId="0" xfId="0" applyFont="1" applyFill="1"/>
    <xf numFmtId="0" fontId="3" fillId="0" borderId="0" xfId="0" applyFont="1"/>
    <xf numFmtId="166" fontId="4" fillId="0" borderId="0" xfId="0" applyNumberFormat="1" applyFont="1"/>
    <xf numFmtId="166" fontId="3" fillId="0" borderId="0" xfId="0" applyNumberFormat="1" applyFont="1"/>
    <xf numFmtId="0" fontId="0" fillId="0" borderId="1" xfId="0" applyBorder="1"/>
    <xf numFmtId="166" fontId="0" fillId="0" borderId="1" xfId="0" applyNumberFormat="1" applyBorder="1"/>
    <xf numFmtId="0" fontId="3" fillId="0" borderId="2" xfId="0" applyFont="1" applyBorder="1"/>
    <xf numFmtId="166" fontId="3" fillId="0" borderId="2" xfId="0" applyNumberFormat="1" applyFont="1" applyBorder="1"/>
    <xf numFmtId="0" fontId="3" fillId="4" borderId="0" xfId="0" applyFont="1" applyFill="1"/>
    <xf numFmtId="0" fontId="0" fillId="4" borderId="0" xfId="0" applyFill="1"/>
    <xf numFmtId="10" fontId="4" fillId="0" borderId="0" xfId="0" applyNumberFormat="1" applyFont="1"/>
    <xf numFmtId="14" fontId="0" fillId="0" borderId="0" xfId="0" applyNumberFormat="1"/>
    <xf numFmtId="14" fontId="0" fillId="3" borderId="0" xfId="0" applyNumberFormat="1" applyFill="1"/>
    <xf numFmtId="0" fontId="3" fillId="0" borderId="3" xfId="0" applyFont="1" applyBorder="1"/>
    <xf numFmtId="166" fontId="3" fillId="0" borderId="3" xfId="0" applyNumberFormat="1" applyFont="1" applyBorder="1"/>
    <xf numFmtId="166" fontId="3" fillId="4" borderId="3" xfId="0" applyNumberFormat="1" applyFont="1" applyFill="1" applyBorder="1"/>
    <xf numFmtId="0" fontId="2" fillId="0" borderId="0" xfId="0" applyFont="1"/>
    <xf numFmtId="166" fontId="3" fillId="4" borderId="0" xfId="0" applyNumberFormat="1" applyFont="1" applyFill="1"/>
    <xf numFmtId="166" fontId="4" fillId="4" borderId="0" xfId="0" applyNumberFormat="1" applyFont="1" applyFill="1"/>
    <xf numFmtId="9" fontId="2" fillId="0" borderId="0" xfId="0" applyNumberFormat="1" applyFont="1"/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ont>
        <b val="0"/>
        <i/>
        <color theme="0" tint="-0.499984740745262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3</xdr:row>
      <xdr:rowOff>88900</xdr:rowOff>
    </xdr:from>
    <xdr:to>
      <xdr:col>1</xdr:col>
      <xdr:colOff>1447800</xdr:colOff>
      <xdr:row>6</xdr:row>
      <xdr:rowOff>57150</xdr:rowOff>
    </xdr:to>
    <xdr:pic>
      <xdr:nvPicPr>
        <xdr:cNvPr id="2" name="Picture 1" descr="Tata-Steel-logo - Suprabha">
          <a:extLst>
            <a:ext uri="{FF2B5EF4-FFF2-40B4-BE49-F238E27FC236}">
              <a16:creationId xmlns:a16="http://schemas.microsoft.com/office/drawing/2014/main" id="{7631BCF1-FDA2-2488-55B4-15ADAC4DE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1350"/>
          <a:ext cx="16129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104C7-B9E0-440A-99D9-D22DBBE40F9B}">
  <dimension ref="A6:K83"/>
  <sheetViews>
    <sheetView showGridLines="0" tabSelected="1" topLeftCell="A5" workbookViewId="0">
      <pane ySplit="4" topLeftCell="A9" activePane="bottomLeft" state="frozen"/>
      <selection activeCell="A5" sqref="A5"/>
      <selection pane="bottomLeft" activeCell="B28" sqref="B28"/>
    </sheetView>
  </sheetViews>
  <sheetFormatPr defaultRowHeight="14.5" outlineLevelRow="1" x14ac:dyDescent="0.35"/>
  <cols>
    <col min="1" max="1" width="2.6328125" customWidth="1"/>
    <col min="2" max="2" width="29.36328125" bestFit="1" customWidth="1"/>
    <col min="3" max="3" width="12.6328125" customWidth="1"/>
    <col min="4" max="10" width="10.6328125" customWidth="1"/>
  </cols>
  <sheetData>
    <row r="6" spans="1:10" x14ac:dyDescent="0.35">
      <c r="H6" s="4"/>
    </row>
    <row r="7" spans="1:10" x14ac:dyDescent="0.35">
      <c r="B7" t="s">
        <v>16</v>
      </c>
    </row>
    <row r="8" spans="1:10" x14ac:dyDescent="0.35">
      <c r="B8" s="1" t="s">
        <v>0</v>
      </c>
      <c r="C8" s="1"/>
      <c r="D8" s="2">
        <v>2020</v>
      </c>
      <c r="E8" s="2">
        <f>D8+1</f>
        <v>2021</v>
      </c>
      <c r="F8" s="3">
        <f t="shared" ref="F8:J8" si="0">E8+1</f>
        <v>2022</v>
      </c>
      <c r="G8" s="3">
        <f t="shared" si="0"/>
        <v>2023</v>
      </c>
      <c r="H8" s="3">
        <f t="shared" si="0"/>
        <v>2024</v>
      </c>
      <c r="I8" s="3">
        <f t="shared" si="0"/>
        <v>2025</v>
      </c>
      <c r="J8" s="3">
        <f t="shared" si="0"/>
        <v>2026</v>
      </c>
    </row>
    <row r="9" spans="1:10" x14ac:dyDescent="0.35">
      <c r="A9" t="s">
        <v>22</v>
      </c>
      <c r="B9" s="10" t="str">
        <f>"Income Statement"&amp;" - "&amp;B7</f>
        <v>Income Statement - Tata Steels</v>
      </c>
      <c r="C9" s="9"/>
      <c r="D9" s="9"/>
      <c r="E9" s="9"/>
      <c r="F9" s="9"/>
      <c r="G9" s="9"/>
      <c r="H9" s="9"/>
      <c r="I9" s="9"/>
      <c r="J9" s="9"/>
    </row>
    <row r="10" spans="1:10" s="11" customFormat="1" outlineLevel="1" x14ac:dyDescent="0.35">
      <c r="B10" s="11" t="s">
        <v>10</v>
      </c>
      <c r="D10" s="12">
        <v>20000</v>
      </c>
      <c r="E10" s="12">
        <v>22500</v>
      </c>
      <c r="F10" s="13">
        <f>E10*(1+F22)</f>
        <v>24750.000000000004</v>
      </c>
      <c r="G10" s="13">
        <f t="shared" ref="G10:J10" si="1">F10*(1+G22)</f>
        <v>27225.000000000007</v>
      </c>
      <c r="H10" s="13">
        <f>G10*(1+H22)</f>
        <v>29947.500000000011</v>
      </c>
      <c r="I10" s="13">
        <f t="shared" si="1"/>
        <v>32942.250000000015</v>
      </c>
      <c r="J10" s="13">
        <f t="shared" si="1"/>
        <v>36236.47500000002</v>
      </c>
    </row>
    <row r="11" spans="1:10" outlineLevel="1" x14ac:dyDescent="0.35">
      <c r="B11" t="s">
        <v>1</v>
      </c>
      <c r="D11" s="4">
        <v>8000</v>
      </c>
      <c r="E11" s="4">
        <v>9000</v>
      </c>
      <c r="F11">
        <f>F10*F23</f>
        <v>9900.0000000000018</v>
      </c>
      <c r="G11">
        <f>G10*G23</f>
        <v>10890.000000000004</v>
      </c>
      <c r="H11">
        <f t="shared" ref="H11:J11" si="2">H10*H23</f>
        <v>11979.000000000005</v>
      </c>
      <c r="I11">
        <f t="shared" si="2"/>
        <v>13176.900000000007</v>
      </c>
      <c r="J11" s="5">
        <f t="shared" si="2"/>
        <v>14494.590000000009</v>
      </c>
    </row>
    <row r="12" spans="1:10" outlineLevel="1" x14ac:dyDescent="0.35">
      <c r="B12" s="14" t="s">
        <v>2</v>
      </c>
      <c r="C12" s="14"/>
      <c r="D12" s="15">
        <f>D10-D11</f>
        <v>12000</v>
      </c>
      <c r="E12" s="15">
        <f>E10-E11</f>
        <v>13500</v>
      </c>
      <c r="F12" s="15">
        <f>F10-F11</f>
        <v>14850.000000000002</v>
      </c>
      <c r="G12" s="15">
        <f t="shared" ref="G12:J12" si="3">G10-G11</f>
        <v>16335.000000000004</v>
      </c>
      <c r="H12" s="15">
        <f t="shared" si="3"/>
        <v>17968.500000000007</v>
      </c>
      <c r="I12" s="15">
        <f t="shared" si="3"/>
        <v>19765.350000000006</v>
      </c>
      <c r="J12" s="15">
        <f t="shared" si="3"/>
        <v>21741.885000000009</v>
      </c>
    </row>
    <row r="13" spans="1:10" outlineLevel="1" x14ac:dyDescent="0.35">
      <c r="B13" t="s">
        <v>3</v>
      </c>
      <c r="D13" s="4">
        <v>2000</v>
      </c>
      <c r="E13" s="4">
        <v>2250</v>
      </c>
      <c r="F13" s="5">
        <f>F24</f>
        <v>2500</v>
      </c>
      <c r="G13" s="5">
        <f t="shared" ref="G13:J13" si="4">G24</f>
        <v>2500</v>
      </c>
      <c r="H13" s="5">
        <f t="shared" si="4"/>
        <v>2500</v>
      </c>
      <c r="I13" s="5">
        <f t="shared" si="4"/>
        <v>2500</v>
      </c>
      <c r="J13" s="5">
        <f t="shared" si="4"/>
        <v>2500</v>
      </c>
    </row>
    <row r="14" spans="1:10" outlineLevel="1" x14ac:dyDescent="0.35">
      <c r="B14" s="14" t="s">
        <v>4</v>
      </c>
      <c r="C14" s="14"/>
      <c r="D14" s="15">
        <f>D12-D13</f>
        <v>10000</v>
      </c>
      <c r="E14" s="15">
        <f>E12-E13</f>
        <v>11250</v>
      </c>
      <c r="F14" s="15">
        <f>F12-F13</f>
        <v>12350.000000000002</v>
      </c>
      <c r="G14" s="15">
        <f t="shared" ref="G14:J14" si="5">G12-G13</f>
        <v>13835.000000000004</v>
      </c>
      <c r="H14" s="15">
        <f t="shared" si="5"/>
        <v>15468.500000000007</v>
      </c>
      <c r="I14" s="15">
        <f t="shared" si="5"/>
        <v>17265.350000000006</v>
      </c>
      <c r="J14" s="15">
        <f t="shared" si="5"/>
        <v>19241.885000000009</v>
      </c>
    </row>
    <row r="15" spans="1:10" outlineLevel="1" x14ac:dyDescent="0.35">
      <c r="B15" t="s">
        <v>5</v>
      </c>
      <c r="D15" s="4">
        <v>800</v>
      </c>
      <c r="E15" s="4">
        <v>900</v>
      </c>
      <c r="F15" s="5">
        <f>F10*F25</f>
        <v>1237.5000000000002</v>
      </c>
      <c r="G15" s="5">
        <f t="shared" ref="G15:J15" si="6">G10*G25</f>
        <v>1361.2500000000005</v>
      </c>
      <c r="H15" s="5">
        <f t="shared" si="6"/>
        <v>1497.3750000000007</v>
      </c>
      <c r="I15" s="5">
        <f t="shared" si="6"/>
        <v>1647.1125000000009</v>
      </c>
      <c r="J15" s="5">
        <f t="shared" si="6"/>
        <v>1811.8237500000012</v>
      </c>
    </row>
    <row r="16" spans="1:10" outlineLevel="1" x14ac:dyDescent="0.35">
      <c r="B16" t="s">
        <v>6</v>
      </c>
      <c r="D16" s="4">
        <v>200</v>
      </c>
      <c r="E16" s="4">
        <v>225</v>
      </c>
      <c r="F16" s="5">
        <f>F26</f>
        <v>250</v>
      </c>
      <c r="G16" s="5">
        <f t="shared" ref="G16:J16" si="7">G26</f>
        <v>250</v>
      </c>
      <c r="H16" s="5">
        <f t="shared" si="7"/>
        <v>250</v>
      </c>
      <c r="I16" s="5">
        <f t="shared" si="7"/>
        <v>250</v>
      </c>
      <c r="J16" s="5">
        <f t="shared" si="7"/>
        <v>250</v>
      </c>
    </row>
    <row r="17" spans="1:10" outlineLevel="1" x14ac:dyDescent="0.35">
      <c r="B17" t="s">
        <v>7</v>
      </c>
      <c r="D17" s="5">
        <f>D14-SUM(D15:D16)</f>
        <v>9000</v>
      </c>
      <c r="E17" s="5">
        <f>E14-SUM(E15:E16)</f>
        <v>10125</v>
      </c>
      <c r="F17" s="5">
        <f>F14-SUM(F15:F16)</f>
        <v>10862.500000000002</v>
      </c>
      <c r="G17" s="5">
        <f t="shared" ref="G17:J17" si="8">G14-SUM(G15:G16)</f>
        <v>12223.750000000004</v>
      </c>
      <c r="H17" s="5">
        <f t="shared" si="8"/>
        <v>13721.125000000007</v>
      </c>
      <c r="I17" s="5">
        <f t="shared" si="8"/>
        <v>15368.237500000005</v>
      </c>
      <c r="J17" s="5">
        <f t="shared" si="8"/>
        <v>17180.061250000006</v>
      </c>
    </row>
    <row r="18" spans="1:10" outlineLevel="1" x14ac:dyDescent="0.35">
      <c r="B18" t="s">
        <v>8</v>
      </c>
      <c r="D18" s="4">
        <v>2700</v>
      </c>
      <c r="E18" s="4">
        <v>3037.5</v>
      </c>
      <c r="F18" s="5">
        <f>F17*F27</f>
        <v>3258.7500000000005</v>
      </c>
      <c r="G18" s="5">
        <f t="shared" ref="G18:J18" si="9">G17*G27</f>
        <v>3667.1250000000009</v>
      </c>
      <c r="H18" s="5">
        <f t="shared" si="9"/>
        <v>4116.3375000000024</v>
      </c>
      <c r="I18" s="5">
        <f t="shared" si="9"/>
        <v>4610.4712500000014</v>
      </c>
      <c r="J18" s="5">
        <f t="shared" si="9"/>
        <v>5154.0183750000015</v>
      </c>
    </row>
    <row r="19" spans="1:10" s="11" customFormat="1" ht="15" outlineLevel="1" thickBot="1" x14ac:dyDescent="0.4">
      <c r="B19" s="16" t="s">
        <v>9</v>
      </c>
      <c r="C19" s="16"/>
      <c r="D19" s="17">
        <f>D17-D18</f>
        <v>6300</v>
      </c>
      <c r="E19" s="17">
        <f>E17-E18</f>
        <v>7087.5</v>
      </c>
      <c r="F19" s="17">
        <f>F17-F18</f>
        <v>7603.7500000000018</v>
      </c>
      <c r="G19" s="17">
        <f t="shared" ref="G19:J19" si="10">G17-G18</f>
        <v>8556.6250000000036</v>
      </c>
      <c r="H19" s="17">
        <f t="shared" si="10"/>
        <v>9604.7875000000058</v>
      </c>
      <c r="I19" s="17">
        <f t="shared" si="10"/>
        <v>10757.766250000004</v>
      </c>
      <c r="J19" s="17">
        <f t="shared" si="10"/>
        <v>12026.042875000005</v>
      </c>
    </row>
    <row r="20" spans="1:10" ht="15" thickTop="1" x14ac:dyDescent="0.35"/>
    <row r="21" spans="1:10" x14ac:dyDescent="0.35">
      <c r="A21" t="s">
        <v>22</v>
      </c>
      <c r="B21" s="10" t="str">
        <f>"Assumption Drivers"&amp;" - "&amp;B7</f>
        <v>Assumption Drivers - Tata Steels</v>
      </c>
      <c r="C21" s="9"/>
      <c r="D21" s="9"/>
      <c r="E21" s="9"/>
      <c r="F21" s="9"/>
      <c r="G21" s="9"/>
      <c r="H21" s="9"/>
      <c r="I21" s="9"/>
      <c r="J21" s="9"/>
    </row>
    <row r="22" spans="1:10" outlineLevel="1" x14ac:dyDescent="0.35">
      <c r="B22" t="s">
        <v>11</v>
      </c>
      <c r="D22" s="8" t="s">
        <v>15</v>
      </c>
      <c r="E22" s="6">
        <f>E10/D10-1</f>
        <v>0.125</v>
      </c>
      <c r="F22" s="7">
        <v>0.1</v>
      </c>
      <c r="G22" s="6">
        <f>F22</f>
        <v>0.1</v>
      </c>
      <c r="H22" s="7">
        <v>0.1</v>
      </c>
      <c r="I22" s="6">
        <f t="shared" ref="I22:J22" si="11">H22</f>
        <v>0.1</v>
      </c>
      <c r="J22" s="6">
        <f t="shared" si="11"/>
        <v>0.1</v>
      </c>
    </row>
    <row r="23" spans="1:10" outlineLevel="1" x14ac:dyDescent="0.35">
      <c r="B23" t="s">
        <v>12</v>
      </c>
      <c r="D23" s="6">
        <f>D11/D10</f>
        <v>0.4</v>
      </c>
      <c r="E23" s="6">
        <f>E11/E10</f>
        <v>0.4</v>
      </c>
      <c r="F23" s="7">
        <v>0.4</v>
      </c>
      <c r="G23" s="6">
        <f>F23</f>
        <v>0.4</v>
      </c>
      <c r="H23" s="6">
        <f t="shared" ref="H23:J23" si="12">G23</f>
        <v>0.4</v>
      </c>
      <c r="I23" s="6">
        <f t="shared" si="12"/>
        <v>0.4</v>
      </c>
      <c r="J23" s="6">
        <f t="shared" si="12"/>
        <v>0.4</v>
      </c>
    </row>
    <row r="24" spans="1:10" outlineLevel="1" x14ac:dyDescent="0.35">
      <c r="B24" t="s">
        <v>13</v>
      </c>
      <c r="D24" s="5">
        <f>D13</f>
        <v>2000</v>
      </c>
      <c r="E24" s="5">
        <f>E13</f>
        <v>2250</v>
      </c>
      <c r="F24" s="4">
        <v>2500</v>
      </c>
      <c r="G24" s="5">
        <f t="shared" ref="G24:J27" si="13">F24</f>
        <v>2500</v>
      </c>
      <c r="H24" s="5">
        <f t="shared" si="13"/>
        <v>2500</v>
      </c>
      <c r="I24" s="5">
        <f t="shared" si="13"/>
        <v>2500</v>
      </c>
      <c r="J24" s="5">
        <f t="shared" si="13"/>
        <v>2500</v>
      </c>
    </row>
    <row r="25" spans="1:10" outlineLevel="1" x14ac:dyDescent="0.35">
      <c r="B25" t="s">
        <v>14</v>
      </c>
      <c r="D25" s="6">
        <f>D15/D10</f>
        <v>0.04</v>
      </c>
      <c r="E25" s="6">
        <f>E15/E10</f>
        <v>0.04</v>
      </c>
      <c r="F25" s="7">
        <v>0.05</v>
      </c>
      <c r="G25" s="6">
        <f t="shared" si="13"/>
        <v>0.05</v>
      </c>
      <c r="H25" s="6">
        <f t="shared" si="13"/>
        <v>0.05</v>
      </c>
      <c r="I25" s="6">
        <f t="shared" si="13"/>
        <v>0.05</v>
      </c>
      <c r="J25" s="6">
        <f t="shared" si="13"/>
        <v>0.05</v>
      </c>
    </row>
    <row r="26" spans="1:10" outlineLevel="1" x14ac:dyDescent="0.35">
      <c r="B26" t="s">
        <v>6</v>
      </c>
      <c r="D26" s="5">
        <f>D16</f>
        <v>200</v>
      </c>
      <c r="E26" s="5">
        <f>E16</f>
        <v>225</v>
      </c>
      <c r="F26" s="4">
        <v>250</v>
      </c>
      <c r="G26" s="5">
        <f t="shared" si="13"/>
        <v>250</v>
      </c>
      <c r="H26" s="5">
        <f t="shared" si="13"/>
        <v>250</v>
      </c>
      <c r="I26" s="5">
        <f t="shared" si="13"/>
        <v>250</v>
      </c>
      <c r="J26" s="5">
        <f t="shared" si="13"/>
        <v>250</v>
      </c>
    </row>
    <row r="27" spans="1:10" outlineLevel="1" x14ac:dyDescent="0.35">
      <c r="B27" t="s">
        <v>8</v>
      </c>
      <c r="D27" s="7">
        <v>0.3</v>
      </c>
      <c r="E27" s="7">
        <v>0.3</v>
      </c>
      <c r="F27" s="7">
        <v>0.3</v>
      </c>
      <c r="G27" s="6">
        <f t="shared" si="13"/>
        <v>0.3</v>
      </c>
      <c r="H27" s="6">
        <f t="shared" si="13"/>
        <v>0.3</v>
      </c>
      <c r="I27" s="6">
        <f t="shared" si="13"/>
        <v>0.3</v>
      </c>
      <c r="J27" s="6">
        <f t="shared" si="13"/>
        <v>0.3</v>
      </c>
    </row>
    <row r="29" spans="1:10" x14ac:dyDescent="0.35">
      <c r="A29" t="s">
        <v>22</v>
      </c>
      <c r="B29" s="10" t="str">
        <f>"Common Size Statement"&amp;" - "&amp;B7</f>
        <v>Common Size Statement - Tata Steels</v>
      </c>
      <c r="C29" s="9"/>
      <c r="D29" s="9"/>
      <c r="E29" s="9"/>
      <c r="F29" s="9"/>
      <c r="G29" s="9"/>
      <c r="H29" s="9"/>
      <c r="I29" s="9"/>
      <c r="J29" s="9"/>
    </row>
    <row r="30" spans="1:10" outlineLevel="1" x14ac:dyDescent="0.35">
      <c r="B30" t="s">
        <v>10</v>
      </c>
      <c r="D30" s="6">
        <f>D10/D10</f>
        <v>1</v>
      </c>
      <c r="E30" s="6">
        <f t="shared" ref="E30:J30" si="14">E10/E10</f>
        <v>1</v>
      </c>
      <c r="F30" s="6">
        <f t="shared" si="14"/>
        <v>1</v>
      </c>
      <c r="G30" s="6">
        <f t="shared" si="14"/>
        <v>1</v>
      </c>
      <c r="H30" s="6">
        <f t="shared" si="14"/>
        <v>1</v>
      </c>
      <c r="I30" s="6">
        <f t="shared" si="14"/>
        <v>1</v>
      </c>
      <c r="J30" s="6">
        <f t="shared" si="14"/>
        <v>1</v>
      </c>
    </row>
    <row r="31" spans="1:10" outlineLevel="1" x14ac:dyDescent="0.35">
      <c r="B31" t="s">
        <v>1</v>
      </c>
      <c r="D31" s="6">
        <f>D11/D$10</f>
        <v>0.4</v>
      </c>
      <c r="E31" s="6">
        <f t="shared" ref="E31:J31" si="15">E11/E$10</f>
        <v>0.4</v>
      </c>
      <c r="F31" s="6">
        <f t="shared" si="15"/>
        <v>0.4</v>
      </c>
      <c r="G31" s="6">
        <f t="shared" si="15"/>
        <v>0.4</v>
      </c>
      <c r="H31" s="6">
        <f t="shared" si="15"/>
        <v>0.4</v>
      </c>
      <c r="I31" s="6">
        <f t="shared" si="15"/>
        <v>0.4</v>
      </c>
      <c r="J31" s="6">
        <f t="shared" si="15"/>
        <v>0.4</v>
      </c>
    </row>
    <row r="32" spans="1:10" outlineLevel="1" x14ac:dyDescent="0.35">
      <c r="B32" t="s">
        <v>2</v>
      </c>
      <c r="D32" s="6">
        <f t="shared" ref="D32:J39" si="16">D12/D$10</f>
        <v>0.6</v>
      </c>
      <c r="E32" s="6">
        <f t="shared" si="16"/>
        <v>0.6</v>
      </c>
      <c r="F32" s="6">
        <f t="shared" si="16"/>
        <v>0.6</v>
      </c>
      <c r="G32" s="6">
        <f t="shared" si="16"/>
        <v>0.6</v>
      </c>
      <c r="H32" s="6">
        <f t="shared" si="16"/>
        <v>0.6</v>
      </c>
      <c r="I32" s="6">
        <f t="shared" si="16"/>
        <v>0.59999999999999987</v>
      </c>
      <c r="J32" s="6">
        <f t="shared" si="16"/>
        <v>0.59999999999999987</v>
      </c>
    </row>
    <row r="33" spans="1:10" outlineLevel="1" x14ac:dyDescent="0.35">
      <c r="B33" t="s">
        <v>3</v>
      </c>
      <c r="D33" s="6">
        <f t="shared" si="16"/>
        <v>0.1</v>
      </c>
      <c r="E33" s="6">
        <f t="shared" si="16"/>
        <v>0.1</v>
      </c>
      <c r="F33" s="6">
        <f t="shared" si="16"/>
        <v>0.10101010101010099</v>
      </c>
      <c r="G33" s="6">
        <f t="shared" si="16"/>
        <v>9.1827364554637261E-2</v>
      </c>
      <c r="H33" s="6">
        <f t="shared" si="16"/>
        <v>8.3479422322397495E-2</v>
      </c>
      <c r="I33" s="6">
        <f t="shared" si="16"/>
        <v>7.5890383929452271E-2</v>
      </c>
      <c r="J33" s="6">
        <f t="shared" si="16"/>
        <v>6.8991258117683876E-2</v>
      </c>
    </row>
    <row r="34" spans="1:10" outlineLevel="1" x14ac:dyDescent="0.35">
      <c r="B34" t="s">
        <v>4</v>
      </c>
      <c r="D34" s="6">
        <f t="shared" si="16"/>
        <v>0.5</v>
      </c>
      <c r="E34" s="6">
        <f t="shared" si="16"/>
        <v>0.5</v>
      </c>
      <c r="F34" s="6">
        <f t="shared" si="16"/>
        <v>0.49898989898989898</v>
      </c>
      <c r="G34" s="6">
        <f t="shared" si="16"/>
        <v>0.50817263544536273</v>
      </c>
      <c r="H34" s="6">
        <f t="shared" si="16"/>
        <v>0.51652057767760251</v>
      </c>
      <c r="I34" s="6">
        <f t="shared" si="16"/>
        <v>0.52410961607054762</v>
      </c>
      <c r="J34" s="6">
        <f t="shared" si="16"/>
        <v>0.53100874188231606</v>
      </c>
    </row>
    <row r="35" spans="1:10" outlineLevel="1" x14ac:dyDescent="0.35">
      <c r="B35" t="s">
        <v>5</v>
      </c>
      <c r="D35" s="6">
        <f t="shared" si="16"/>
        <v>0.04</v>
      </c>
      <c r="E35" s="6">
        <f t="shared" si="16"/>
        <v>0.04</v>
      </c>
      <c r="F35" s="6">
        <f t="shared" si="16"/>
        <v>0.05</v>
      </c>
      <c r="G35" s="6">
        <f t="shared" si="16"/>
        <v>0.05</v>
      </c>
      <c r="H35" s="6">
        <f t="shared" si="16"/>
        <v>0.05</v>
      </c>
      <c r="I35" s="6">
        <f t="shared" si="16"/>
        <v>0.05</v>
      </c>
      <c r="J35" s="6">
        <f t="shared" si="16"/>
        <v>0.05</v>
      </c>
    </row>
    <row r="36" spans="1:10" outlineLevel="1" x14ac:dyDescent="0.35">
      <c r="B36" t="s">
        <v>6</v>
      </c>
      <c r="D36" s="6">
        <f t="shared" si="16"/>
        <v>0.01</v>
      </c>
      <c r="E36" s="6">
        <f t="shared" si="16"/>
        <v>0.01</v>
      </c>
      <c r="F36" s="6">
        <f t="shared" si="16"/>
        <v>1.01010101010101E-2</v>
      </c>
      <c r="G36" s="6">
        <f t="shared" si="16"/>
        <v>9.1827364554637261E-3</v>
      </c>
      <c r="H36" s="6">
        <f t="shared" si="16"/>
        <v>8.3479422322397506E-3</v>
      </c>
      <c r="I36" s="6">
        <f t="shared" si="16"/>
        <v>7.5890383929452269E-3</v>
      </c>
      <c r="J36" s="6">
        <f t="shared" si="16"/>
        <v>6.8991258117683868E-3</v>
      </c>
    </row>
    <row r="37" spans="1:10" outlineLevel="1" x14ac:dyDescent="0.35">
      <c r="B37" t="s">
        <v>7</v>
      </c>
      <c r="D37" s="6">
        <f t="shared" si="16"/>
        <v>0.45</v>
      </c>
      <c r="E37" s="6">
        <f t="shared" si="16"/>
        <v>0.45</v>
      </c>
      <c r="F37" s="6">
        <f t="shared" si="16"/>
        <v>0.43888888888888888</v>
      </c>
      <c r="G37" s="6">
        <f t="shared" si="16"/>
        <v>0.44898989898989899</v>
      </c>
      <c r="H37" s="6">
        <f t="shared" si="16"/>
        <v>0.4581726354453628</v>
      </c>
      <c r="I37" s="6">
        <f t="shared" si="16"/>
        <v>0.46652057767760241</v>
      </c>
      <c r="J37" s="6">
        <f t="shared" si="16"/>
        <v>0.47410961607054758</v>
      </c>
    </row>
    <row r="38" spans="1:10" outlineLevel="1" x14ac:dyDescent="0.35">
      <c r="B38" t="s">
        <v>8</v>
      </c>
      <c r="D38" s="6">
        <f t="shared" si="16"/>
        <v>0.13500000000000001</v>
      </c>
      <c r="E38" s="6">
        <f t="shared" si="16"/>
        <v>0.13500000000000001</v>
      </c>
      <c r="F38" s="6">
        <f t="shared" si="16"/>
        <v>0.13166666666666665</v>
      </c>
      <c r="G38" s="6">
        <f t="shared" si="16"/>
        <v>0.1346969696969697</v>
      </c>
      <c r="H38" s="6">
        <f t="shared" si="16"/>
        <v>0.13745179063360885</v>
      </c>
      <c r="I38" s="6">
        <f t="shared" si="16"/>
        <v>0.13995617330328072</v>
      </c>
      <c r="J38" s="6">
        <f t="shared" si="16"/>
        <v>0.14223288482116428</v>
      </c>
    </row>
    <row r="39" spans="1:10" outlineLevel="1" x14ac:dyDescent="0.35">
      <c r="B39" t="s">
        <v>9</v>
      </c>
      <c r="D39" s="6">
        <f t="shared" si="16"/>
        <v>0.315</v>
      </c>
      <c r="E39" s="6">
        <f t="shared" si="16"/>
        <v>0.315</v>
      </c>
      <c r="F39" s="6">
        <f t="shared" si="16"/>
        <v>0.30722222222222223</v>
      </c>
      <c r="G39" s="6">
        <f t="shared" si="16"/>
        <v>0.31429292929292935</v>
      </c>
      <c r="H39" s="6">
        <f t="shared" si="16"/>
        <v>0.320720844811754</v>
      </c>
      <c r="I39" s="6">
        <f t="shared" si="16"/>
        <v>0.32656440437432172</v>
      </c>
      <c r="J39" s="6">
        <f t="shared" si="16"/>
        <v>0.33187673124938333</v>
      </c>
    </row>
    <row r="41" spans="1:10" x14ac:dyDescent="0.35">
      <c r="A41" t="s">
        <v>22</v>
      </c>
      <c r="B41" s="10" t="str">
        <f>"Change Analysis Statement"&amp;" - "&amp;B7</f>
        <v>Change Analysis Statement - Tata Steels</v>
      </c>
      <c r="C41" s="9"/>
      <c r="D41" s="9"/>
      <c r="E41" s="9"/>
      <c r="F41" s="9"/>
      <c r="G41" s="9"/>
      <c r="H41" s="9"/>
      <c r="I41" s="9"/>
      <c r="J41" s="9"/>
    </row>
    <row r="42" spans="1:10" s="19" customFormat="1" x14ac:dyDescent="0.35">
      <c r="B42" s="18"/>
      <c r="D42" s="20">
        <v>0.5</v>
      </c>
    </row>
    <row r="43" spans="1:10" outlineLevel="1" x14ac:dyDescent="0.35">
      <c r="B43" s="11" t="s">
        <v>10</v>
      </c>
      <c r="C43" s="11"/>
      <c r="D43" s="13">
        <f>D10*(1+$D$42)</f>
        <v>30000</v>
      </c>
      <c r="E43" s="13">
        <f t="shared" ref="E43:J43" si="17">E10*(1+$D$42)</f>
        <v>33750</v>
      </c>
      <c r="F43" s="13">
        <f t="shared" si="17"/>
        <v>37125.000000000007</v>
      </c>
      <c r="G43" s="13">
        <f t="shared" si="17"/>
        <v>40837.500000000015</v>
      </c>
      <c r="H43" s="13">
        <f t="shared" si="17"/>
        <v>44921.250000000015</v>
      </c>
      <c r="I43" s="13">
        <f t="shared" si="17"/>
        <v>49413.375000000022</v>
      </c>
      <c r="J43" s="13">
        <f t="shared" si="17"/>
        <v>54354.712500000031</v>
      </c>
    </row>
    <row r="44" spans="1:10" outlineLevel="1" x14ac:dyDescent="0.35">
      <c r="B44" t="s">
        <v>1</v>
      </c>
      <c r="D44" s="5">
        <f t="shared" ref="D44:J44" si="18">D11*(1+$D$42)</f>
        <v>12000</v>
      </c>
      <c r="E44" s="5">
        <f t="shared" si="18"/>
        <v>13500</v>
      </c>
      <c r="F44">
        <f t="shared" si="18"/>
        <v>14850.000000000004</v>
      </c>
      <c r="G44">
        <f t="shared" si="18"/>
        <v>16335.000000000005</v>
      </c>
      <c r="H44">
        <f t="shared" si="18"/>
        <v>17968.500000000007</v>
      </c>
      <c r="I44">
        <f t="shared" si="18"/>
        <v>19765.350000000009</v>
      </c>
      <c r="J44" s="5">
        <f t="shared" si="18"/>
        <v>21741.885000000013</v>
      </c>
    </row>
    <row r="45" spans="1:10" outlineLevel="1" x14ac:dyDescent="0.35">
      <c r="B45" s="14" t="s">
        <v>2</v>
      </c>
      <c r="C45" s="14"/>
      <c r="D45" s="15">
        <f t="shared" ref="D45:J45" si="19">D12*(1+$D$42)</f>
        <v>18000</v>
      </c>
      <c r="E45" s="15">
        <f t="shared" si="19"/>
        <v>20250</v>
      </c>
      <c r="F45" s="15">
        <f t="shared" si="19"/>
        <v>22275.000000000004</v>
      </c>
      <c r="G45" s="15">
        <f t="shared" si="19"/>
        <v>24502.500000000007</v>
      </c>
      <c r="H45" s="15">
        <f t="shared" si="19"/>
        <v>26952.750000000011</v>
      </c>
      <c r="I45" s="15">
        <f t="shared" si="19"/>
        <v>29648.025000000009</v>
      </c>
      <c r="J45" s="15">
        <f t="shared" si="19"/>
        <v>32612.827500000014</v>
      </c>
    </row>
    <row r="46" spans="1:10" outlineLevel="1" x14ac:dyDescent="0.35">
      <c r="B46" t="s">
        <v>3</v>
      </c>
      <c r="D46" s="5">
        <f t="shared" ref="D46:J46" si="20">D13*(1+$D$42)</f>
        <v>3000</v>
      </c>
      <c r="E46" s="5">
        <f t="shared" si="20"/>
        <v>3375</v>
      </c>
      <c r="F46" s="5">
        <f t="shared" si="20"/>
        <v>3750</v>
      </c>
      <c r="G46" s="5">
        <f t="shared" si="20"/>
        <v>3750</v>
      </c>
      <c r="H46" s="5">
        <f t="shared" si="20"/>
        <v>3750</v>
      </c>
      <c r="I46" s="5">
        <f t="shared" si="20"/>
        <v>3750</v>
      </c>
      <c r="J46" s="5">
        <f t="shared" si="20"/>
        <v>3750</v>
      </c>
    </row>
    <row r="47" spans="1:10" outlineLevel="1" x14ac:dyDescent="0.35">
      <c r="B47" s="14" t="s">
        <v>4</v>
      </c>
      <c r="C47" s="14"/>
      <c r="D47" s="15">
        <f t="shared" ref="D47:J47" si="21">D14*(1+$D$42)</f>
        <v>15000</v>
      </c>
      <c r="E47" s="15">
        <f t="shared" si="21"/>
        <v>16875</v>
      </c>
      <c r="F47" s="15">
        <f t="shared" si="21"/>
        <v>18525.000000000004</v>
      </c>
      <c r="G47" s="15">
        <f t="shared" si="21"/>
        <v>20752.500000000007</v>
      </c>
      <c r="H47" s="15">
        <f t="shared" si="21"/>
        <v>23202.750000000011</v>
      </c>
      <c r="I47" s="15">
        <f t="shared" si="21"/>
        <v>25898.025000000009</v>
      </c>
      <c r="J47" s="15">
        <f t="shared" si="21"/>
        <v>28862.827500000014</v>
      </c>
    </row>
    <row r="48" spans="1:10" outlineLevel="1" x14ac:dyDescent="0.35">
      <c r="B48" t="s">
        <v>5</v>
      </c>
      <c r="D48" s="5">
        <f t="shared" ref="D48:J48" si="22">D15*(1+$D$42)</f>
        <v>1200</v>
      </c>
      <c r="E48" s="5">
        <f t="shared" si="22"/>
        <v>1350</v>
      </c>
      <c r="F48" s="5">
        <f t="shared" si="22"/>
        <v>1856.2500000000005</v>
      </c>
      <c r="G48" s="5">
        <f t="shared" si="22"/>
        <v>2041.8750000000007</v>
      </c>
      <c r="H48" s="5">
        <f t="shared" si="22"/>
        <v>2246.0625000000009</v>
      </c>
      <c r="I48" s="5">
        <f t="shared" si="22"/>
        <v>2470.6687500000012</v>
      </c>
      <c r="J48" s="5">
        <f t="shared" si="22"/>
        <v>2717.7356250000016</v>
      </c>
    </row>
    <row r="49" spans="1:10" outlineLevel="1" x14ac:dyDescent="0.35">
      <c r="B49" t="s">
        <v>6</v>
      </c>
      <c r="D49" s="5">
        <f t="shared" ref="D49:J49" si="23">D16*(1+$D$42)</f>
        <v>300</v>
      </c>
      <c r="E49" s="5">
        <f t="shared" si="23"/>
        <v>337.5</v>
      </c>
      <c r="F49" s="5">
        <f t="shared" si="23"/>
        <v>375</v>
      </c>
      <c r="G49" s="5">
        <f t="shared" si="23"/>
        <v>375</v>
      </c>
      <c r="H49" s="5">
        <f t="shared" si="23"/>
        <v>375</v>
      </c>
      <c r="I49" s="5">
        <f t="shared" si="23"/>
        <v>375</v>
      </c>
      <c r="J49" s="5">
        <f t="shared" si="23"/>
        <v>375</v>
      </c>
    </row>
    <row r="50" spans="1:10" outlineLevel="1" x14ac:dyDescent="0.35">
      <c r="B50" t="s">
        <v>7</v>
      </c>
      <c r="D50" s="5">
        <f t="shared" ref="D50:J50" si="24">D17*(1+$D$42)</f>
        <v>13500</v>
      </c>
      <c r="E50" s="5">
        <f t="shared" si="24"/>
        <v>15187.5</v>
      </c>
      <c r="F50" s="5">
        <f t="shared" si="24"/>
        <v>16293.750000000004</v>
      </c>
      <c r="G50" s="5">
        <f t="shared" si="24"/>
        <v>18335.625000000007</v>
      </c>
      <c r="H50" s="5">
        <f t="shared" si="24"/>
        <v>20581.687500000011</v>
      </c>
      <c r="I50" s="5">
        <f t="shared" si="24"/>
        <v>23052.356250000008</v>
      </c>
      <c r="J50" s="5">
        <f t="shared" si="24"/>
        <v>25770.091875000009</v>
      </c>
    </row>
    <row r="51" spans="1:10" outlineLevel="1" x14ac:dyDescent="0.35">
      <c r="B51" t="s">
        <v>8</v>
      </c>
      <c r="D51" s="5">
        <f t="shared" ref="D51:J51" si="25">D18*(1+$D$42)</f>
        <v>4050</v>
      </c>
      <c r="E51" s="5">
        <f t="shared" si="25"/>
        <v>4556.25</v>
      </c>
      <c r="F51" s="5">
        <f t="shared" si="25"/>
        <v>4888.1250000000009</v>
      </c>
      <c r="G51" s="5">
        <f t="shared" si="25"/>
        <v>5500.6875000000018</v>
      </c>
      <c r="H51" s="5">
        <f t="shared" si="25"/>
        <v>6174.506250000004</v>
      </c>
      <c r="I51" s="5">
        <f t="shared" si="25"/>
        <v>6915.7068750000017</v>
      </c>
      <c r="J51" s="5">
        <f t="shared" si="25"/>
        <v>7731.0275625000022</v>
      </c>
    </row>
    <row r="52" spans="1:10" ht="15" outlineLevel="1" thickBot="1" x14ac:dyDescent="0.4">
      <c r="B52" s="16" t="s">
        <v>9</v>
      </c>
      <c r="C52" s="16"/>
      <c r="D52" s="17">
        <f t="shared" ref="D52:J52" si="26">D19*(1+$D$42)</f>
        <v>9450</v>
      </c>
      <c r="E52" s="17">
        <f t="shared" si="26"/>
        <v>10631.25</v>
      </c>
      <c r="F52" s="17">
        <f t="shared" si="26"/>
        <v>11405.625000000004</v>
      </c>
      <c r="G52" s="17">
        <f t="shared" si="26"/>
        <v>12834.937500000005</v>
      </c>
      <c r="H52" s="17">
        <f t="shared" si="26"/>
        <v>14407.181250000009</v>
      </c>
      <c r="I52" s="17">
        <f t="shared" si="26"/>
        <v>16136.649375000006</v>
      </c>
      <c r="J52" s="17">
        <f t="shared" si="26"/>
        <v>18039.064312500006</v>
      </c>
    </row>
    <row r="53" spans="1:10" ht="15" thickTop="1" x14ac:dyDescent="0.35"/>
    <row r="55" spans="1:10" x14ac:dyDescent="0.35">
      <c r="A55" t="s">
        <v>22</v>
      </c>
      <c r="B55" s="10" t="s">
        <v>17</v>
      </c>
      <c r="C55" s="22">
        <v>44788</v>
      </c>
      <c r="D55" s="9">
        <v>0</v>
      </c>
      <c r="E55" s="9">
        <f>D55+1</f>
        <v>1</v>
      </c>
      <c r="F55" s="9">
        <f t="shared" ref="F55:H55" si="27">E55+1</f>
        <v>2</v>
      </c>
      <c r="G55" s="9">
        <f t="shared" si="27"/>
        <v>3</v>
      </c>
      <c r="H55" s="9">
        <f t="shared" si="27"/>
        <v>4</v>
      </c>
      <c r="I55" s="9">
        <f>H55+1</f>
        <v>5</v>
      </c>
      <c r="J55" s="9"/>
    </row>
    <row r="56" spans="1:10" outlineLevel="1" x14ac:dyDescent="0.35">
      <c r="B56" t="s">
        <v>18</v>
      </c>
      <c r="D56" s="21">
        <f>EOMONTH($C$55,D55)</f>
        <v>44804</v>
      </c>
      <c r="E56" s="21">
        <f t="shared" ref="E56:I56" si="28">EOMONTH($C$55,E55)</f>
        <v>44834</v>
      </c>
      <c r="F56" s="21">
        <f t="shared" si="28"/>
        <v>44865</v>
      </c>
      <c r="G56" s="21">
        <f t="shared" si="28"/>
        <v>44895</v>
      </c>
      <c r="H56" s="21">
        <f t="shared" si="28"/>
        <v>44926</v>
      </c>
      <c r="I56" s="21">
        <f t="shared" si="28"/>
        <v>44957</v>
      </c>
    </row>
    <row r="57" spans="1:10" outlineLevel="1" x14ac:dyDescent="0.35">
      <c r="B57" t="s">
        <v>19</v>
      </c>
      <c r="D57" s="21">
        <f>DATE(YEAR($C$55)+D55,12,31)</f>
        <v>44926</v>
      </c>
      <c r="E57" s="21">
        <f t="shared" ref="E57:I57" si="29">DATE(YEAR($C$55)+E55,12,31)</f>
        <v>45291</v>
      </c>
      <c r="F57" s="21">
        <f t="shared" si="29"/>
        <v>45657</v>
      </c>
      <c r="G57" s="21">
        <f t="shared" si="29"/>
        <v>46022</v>
      </c>
      <c r="H57" s="21">
        <f t="shared" si="29"/>
        <v>46387</v>
      </c>
      <c r="I57" s="21">
        <f t="shared" si="29"/>
        <v>46752</v>
      </c>
    </row>
    <row r="58" spans="1:10" outlineLevel="1" x14ac:dyDescent="0.35"/>
    <row r="59" spans="1:10" outlineLevel="1" x14ac:dyDescent="0.35">
      <c r="B59" t="s">
        <v>20</v>
      </c>
      <c r="D59">
        <f>YEARFRAC(C55,D56)</f>
        <v>4.4444444444444446E-2</v>
      </c>
      <c r="E59">
        <f t="shared" ref="E59:I59" si="30">YEARFRAC(D55,E56)</f>
        <v>122.75</v>
      </c>
      <c r="F59">
        <f t="shared" si="30"/>
        <v>122.83333333333333</v>
      </c>
      <c r="G59">
        <f t="shared" si="30"/>
        <v>122.91111111111111</v>
      </c>
      <c r="H59">
        <f t="shared" si="30"/>
        <v>122.99444444444444</v>
      </c>
      <c r="I59">
        <f t="shared" si="30"/>
        <v>123.075</v>
      </c>
    </row>
    <row r="60" spans="1:10" outlineLevel="1" x14ac:dyDescent="0.35">
      <c r="B60" t="s">
        <v>21</v>
      </c>
      <c r="D60">
        <f>YEARFRAC($C$55,D57)</f>
        <v>0.37777777777777777</v>
      </c>
      <c r="E60">
        <f t="shared" ref="E60:I60" si="31">YEARFRAC($C$55,E57)</f>
        <v>1.3777777777777778</v>
      </c>
      <c r="F60">
        <f t="shared" si="31"/>
        <v>2.3777777777777778</v>
      </c>
      <c r="G60">
        <f t="shared" si="31"/>
        <v>3.3777777777777778</v>
      </c>
      <c r="H60">
        <f t="shared" si="31"/>
        <v>4.3777777777777782</v>
      </c>
      <c r="I60">
        <f t="shared" si="31"/>
        <v>5.3777777777777782</v>
      </c>
    </row>
    <row r="61" spans="1:10" x14ac:dyDescent="0.35">
      <c r="B61" t="s">
        <v>32</v>
      </c>
      <c r="D61" t="str">
        <f>IF(D60&lt;1,"Stub","Full Year")</f>
        <v>Stub</v>
      </c>
      <c r="E61" t="str">
        <f t="shared" ref="E61:I61" si="32">IF(E60&lt;1,"Stub","Full Year")</f>
        <v>Full Year</v>
      </c>
      <c r="F61" t="str">
        <f t="shared" si="32"/>
        <v>Full Year</v>
      </c>
      <c r="G61" t="str">
        <f t="shared" si="32"/>
        <v>Full Year</v>
      </c>
      <c r="H61" t="str">
        <f t="shared" si="32"/>
        <v>Full Year</v>
      </c>
      <c r="I61" t="str">
        <f t="shared" si="32"/>
        <v>Full Year</v>
      </c>
    </row>
    <row r="63" spans="1:10" x14ac:dyDescent="0.35">
      <c r="B63" s="11" t="s">
        <v>23</v>
      </c>
    </row>
    <row r="64" spans="1:10" outlineLevel="1" x14ac:dyDescent="0.35">
      <c r="B64" t="s">
        <v>1</v>
      </c>
      <c r="C64" s="4">
        <v>0.1</v>
      </c>
      <c r="D64" s="5">
        <f t="shared" ref="D64:J64" si="33">D11</f>
        <v>8000</v>
      </c>
      <c r="E64" s="5">
        <f t="shared" si="33"/>
        <v>9000</v>
      </c>
      <c r="F64" s="5">
        <f t="shared" si="33"/>
        <v>9900.0000000000018</v>
      </c>
      <c r="G64" s="5">
        <f t="shared" si="33"/>
        <v>10890.000000000004</v>
      </c>
      <c r="H64" s="5">
        <f t="shared" si="33"/>
        <v>11979.000000000005</v>
      </c>
      <c r="I64" s="5">
        <f t="shared" si="33"/>
        <v>13176.900000000007</v>
      </c>
      <c r="J64" s="5">
        <f t="shared" si="33"/>
        <v>14494.590000000009</v>
      </c>
    </row>
    <row r="65" spans="2:11" outlineLevel="1" x14ac:dyDescent="0.35">
      <c r="B65" t="s">
        <v>3</v>
      </c>
      <c r="C65" s="4">
        <v>0.2</v>
      </c>
      <c r="D65" s="5">
        <f t="shared" ref="D65:J65" si="34">D13</f>
        <v>2000</v>
      </c>
      <c r="E65" s="5">
        <f t="shared" si="34"/>
        <v>2250</v>
      </c>
      <c r="F65" s="5">
        <f t="shared" si="34"/>
        <v>2500</v>
      </c>
      <c r="G65" s="5">
        <f t="shared" si="34"/>
        <v>2500</v>
      </c>
      <c r="H65" s="5">
        <f t="shared" si="34"/>
        <v>2500</v>
      </c>
      <c r="I65" s="5">
        <f t="shared" si="34"/>
        <v>2500</v>
      </c>
      <c r="J65" s="5">
        <f t="shared" si="34"/>
        <v>2500</v>
      </c>
    </row>
    <row r="66" spans="2:11" outlineLevel="1" x14ac:dyDescent="0.35">
      <c r="B66" t="s">
        <v>5</v>
      </c>
      <c r="C66" s="4">
        <v>0.2</v>
      </c>
      <c r="D66" s="5">
        <f t="shared" ref="D66:J67" si="35">D15</f>
        <v>800</v>
      </c>
      <c r="E66" s="5">
        <f t="shared" si="35"/>
        <v>900</v>
      </c>
      <c r="F66" s="5">
        <f t="shared" si="35"/>
        <v>1237.5000000000002</v>
      </c>
      <c r="G66" s="5">
        <f t="shared" si="35"/>
        <v>1361.2500000000005</v>
      </c>
      <c r="H66" s="5">
        <f t="shared" si="35"/>
        <v>1497.3750000000007</v>
      </c>
      <c r="I66" s="5">
        <f t="shared" si="35"/>
        <v>1647.1125000000009</v>
      </c>
      <c r="J66" s="5">
        <f t="shared" si="35"/>
        <v>1811.8237500000012</v>
      </c>
    </row>
    <row r="67" spans="2:11" outlineLevel="1" x14ac:dyDescent="0.35">
      <c r="B67" t="s">
        <v>6</v>
      </c>
      <c r="C67" s="4">
        <v>0.3</v>
      </c>
      <c r="D67" s="5">
        <f t="shared" si="35"/>
        <v>200</v>
      </c>
      <c r="E67" s="5">
        <f t="shared" si="35"/>
        <v>225</v>
      </c>
      <c r="F67" s="5">
        <f t="shared" si="35"/>
        <v>250</v>
      </c>
      <c r="G67" s="5">
        <f t="shared" si="35"/>
        <v>250</v>
      </c>
      <c r="H67" s="5">
        <f t="shared" si="35"/>
        <v>250</v>
      </c>
      <c r="I67" s="5">
        <f t="shared" si="35"/>
        <v>250</v>
      </c>
      <c r="J67" s="5">
        <f t="shared" si="35"/>
        <v>250</v>
      </c>
    </row>
    <row r="68" spans="2:11" ht="15" outlineLevel="1" thickBot="1" x14ac:dyDescent="0.4">
      <c r="B68" t="s">
        <v>8</v>
      </c>
      <c r="C68" s="4">
        <v>0.2</v>
      </c>
      <c r="D68" s="5">
        <f t="shared" ref="D68:J68" si="36">D18</f>
        <v>2700</v>
      </c>
      <c r="E68" s="5">
        <f t="shared" si="36"/>
        <v>3037.5</v>
      </c>
      <c r="F68" s="5">
        <f t="shared" si="36"/>
        <v>3258.7500000000005</v>
      </c>
      <c r="G68" s="5">
        <f t="shared" si="36"/>
        <v>3667.1250000000009</v>
      </c>
      <c r="H68" s="5">
        <f t="shared" si="36"/>
        <v>4116.3375000000024</v>
      </c>
      <c r="I68" s="5">
        <f t="shared" si="36"/>
        <v>4610.4712500000014</v>
      </c>
      <c r="J68" s="5">
        <f t="shared" si="36"/>
        <v>5154.0183750000015</v>
      </c>
    </row>
    <row r="69" spans="2:11" ht="15" outlineLevel="1" thickTop="1" x14ac:dyDescent="0.35">
      <c r="B69" s="23" t="s">
        <v>24</v>
      </c>
      <c r="C69" s="25">
        <f t="shared" ref="C69:J69" si="37">SUM(C64:C68)</f>
        <v>1</v>
      </c>
      <c r="D69" s="24">
        <f t="shared" si="37"/>
        <v>13700</v>
      </c>
      <c r="E69" s="24">
        <f t="shared" si="37"/>
        <v>15412.5</v>
      </c>
      <c r="F69" s="24">
        <f t="shared" si="37"/>
        <v>17146.250000000004</v>
      </c>
      <c r="G69" s="24">
        <f t="shared" si="37"/>
        <v>18668.375000000004</v>
      </c>
      <c r="H69" s="24">
        <f t="shared" si="37"/>
        <v>20342.712500000009</v>
      </c>
      <c r="I69" s="24">
        <f t="shared" si="37"/>
        <v>22184.48375000001</v>
      </c>
      <c r="J69" s="24">
        <f t="shared" si="37"/>
        <v>24210.432125000014</v>
      </c>
    </row>
    <row r="70" spans="2:11" x14ac:dyDescent="0.35">
      <c r="B70" s="11"/>
      <c r="C70" s="27"/>
      <c r="D70" s="13"/>
      <c r="E70" s="13"/>
      <c r="F70" s="13"/>
      <c r="G70" s="13"/>
      <c r="H70" s="13"/>
      <c r="I70" s="13"/>
      <c r="J70" s="13"/>
    </row>
    <row r="71" spans="2:11" x14ac:dyDescent="0.35">
      <c r="B71" s="11" t="s">
        <v>33</v>
      </c>
      <c r="C71" s="27"/>
      <c r="D71" s="13"/>
      <c r="E71" s="13"/>
      <c r="F71" s="13"/>
      <c r="G71" s="13"/>
      <c r="H71" s="13"/>
      <c r="I71" s="13"/>
      <c r="J71" s="13"/>
    </row>
    <row r="72" spans="2:11" x14ac:dyDescent="0.35">
      <c r="B72" s="11" t="s">
        <v>34</v>
      </c>
      <c r="C72" s="28">
        <v>17500</v>
      </c>
      <c r="D72" s="13">
        <f>IF(D69&lt;$C$72,D69,0)</f>
        <v>13700</v>
      </c>
      <c r="E72" s="13">
        <f t="shared" ref="E72:J72" si="38">IF(E69&lt;$C$72,E69,0)</f>
        <v>15412.5</v>
      </c>
      <c r="F72" s="13">
        <f t="shared" si="38"/>
        <v>17146.250000000004</v>
      </c>
      <c r="G72" s="13">
        <f t="shared" si="38"/>
        <v>0</v>
      </c>
      <c r="H72" s="13">
        <f t="shared" si="38"/>
        <v>0</v>
      </c>
      <c r="I72" s="13">
        <f t="shared" si="38"/>
        <v>0</v>
      </c>
      <c r="J72" s="13">
        <f t="shared" si="38"/>
        <v>0</v>
      </c>
      <c r="K72" s="13"/>
    </row>
    <row r="73" spans="2:11" x14ac:dyDescent="0.35">
      <c r="B73" s="11" t="s">
        <v>35</v>
      </c>
      <c r="D73" s="13">
        <f>IF(D69&gt;=$C$72,D69,0)</f>
        <v>0</v>
      </c>
      <c r="E73" s="13">
        <f t="shared" ref="E73:J73" si="39">IF(E69&gt;=$C$72,E69,0)</f>
        <v>0</v>
      </c>
      <c r="F73" s="13">
        <f t="shared" si="39"/>
        <v>0</v>
      </c>
      <c r="G73" s="13">
        <f t="shared" si="39"/>
        <v>18668.375000000004</v>
      </c>
      <c r="H73" s="13">
        <f t="shared" si="39"/>
        <v>20342.712500000009</v>
      </c>
      <c r="I73" s="13">
        <f t="shared" si="39"/>
        <v>22184.48375000001</v>
      </c>
      <c r="J73" s="13">
        <f t="shared" si="39"/>
        <v>24210.432125000014</v>
      </c>
    </row>
    <row r="74" spans="2:11" x14ac:dyDescent="0.35">
      <c r="B74" s="11" t="s">
        <v>36</v>
      </c>
    </row>
    <row r="75" spans="2:11" x14ac:dyDescent="0.35">
      <c r="B75" s="11"/>
    </row>
    <row r="76" spans="2:11" x14ac:dyDescent="0.35">
      <c r="B76" t="s">
        <v>25</v>
      </c>
      <c r="D76" s="5">
        <f>AVERAGE(D64:D68)</f>
        <v>2740</v>
      </c>
      <c r="E76" s="5">
        <f t="shared" ref="E76:J76" si="40">AVERAGE(E64:E68)</f>
        <v>3082.5</v>
      </c>
      <c r="F76" s="5">
        <f t="shared" si="40"/>
        <v>3429.2500000000009</v>
      </c>
      <c r="G76" s="5">
        <f t="shared" si="40"/>
        <v>3733.6750000000006</v>
      </c>
      <c r="H76" s="5">
        <f t="shared" si="40"/>
        <v>4068.5425000000018</v>
      </c>
      <c r="I76" s="5">
        <f t="shared" si="40"/>
        <v>4436.8967500000017</v>
      </c>
      <c r="J76" s="5">
        <f t="shared" si="40"/>
        <v>4842.0864250000031</v>
      </c>
    </row>
    <row r="77" spans="2:11" x14ac:dyDescent="0.35">
      <c r="B77" t="s">
        <v>26</v>
      </c>
      <c r="D77">
        <f>SUMPRODUCT($C$64:$C$68,D64:D68)</f>
        <v>1960</v>
      </c>
      <c r="E77">
        <f t="shared" ref="E77:J77" si="41">SUMPRODUCT($C$64:$C$68,E64:E68)</f>
        <v>2205</v>
      </c>
      <c r="F77" s="5">
        <f t="shared" si="41"/>
        <v>2464.2500000000005</v>
      </c>
      <c r="G77" s="5">
        <f t="shared" si="41"/>
        <v>2669.6750000000006</v>
      </c>
      <c r="H77" s="5">
        <f t="shared" si="41"/>
        <v>2895.6425000000013</v>
      </c>
      <c r="I77" s="5">
        <f t="shared" si="41"/>
        <v>3144.2067500000012</v>
      </c>
      <c r="J77" s="5">
        <f t="shared" si="41"/>
        <v>3417.6274250000015</v>
      </c>
    </row>
    <row r="78" spans="2:11" x14ac:dyDescent="0.35">
      <c r="B78" t="s">
        <v>27</v>
      </c>
      <c r="D78" s="5">
        <f>MEDIAN(D64:D68)</f>
        <v>2000</v>
      </c>
      <c r="E78" s="5">
        <f t="shared" ref="E78:J78" si="42">MEDIAN(E64:E68)</f>
        <v>2250</v>
      </c>
      <c r="F78" s="5">
        <f t="shared" si="42"/>
        <v>2500</v>
      </c>
      <c r="G78" s="5">
        <f t="shared" si="42"/>
        <v>2500</v>
      </c>
      <c r="H78" s="5">
        <f t="shared" si="42"/>
        <v>2500</v>
      </c>
      <c r="I78" s="5">
        <f t="shared" si="42"/>
        <v>2500</v>
      </c>
      <c r="J78" s="5">
        <f t="shared" si="42"/>
        <v>2500</v>
      </c>
    </row>
    <row r="80" spans="2:11" x14ac:dyDescent="0.35">
      <c r="B80" t="s">
        <v>28</v>
      </c>
      <c r="D80" s="5">
        <f>MIN(D64:D68)</f>
        <v>200</v>
      </c>
      <c r="E80" s="5">
        <f t="shared" ref="E80:J80" si="43">MIN(E64:E68)</f>
        <v>225</v>
      </c>
      <c r="F80" s="5">
        <f t="shared" si="43"/>
        <v>250</v>
      </c>
      <c r="G80" s="5">
        <f t="shared" si="43"/>
        <v>250</v>
      </c>
      <c r="H80" s="5">
        <f t="shared" si="43"/>
        <v>250</v>
      </c>
      <c r="I80" s="5">
        <f t="shared" si="43"/>
        <v>250</v>
      </c>
      <c r="J80" s="5">
        <f t="shared" si="43"/>
        <v>250</v>
      </c>
    </row>
    <row r="81" spans="2:10" x14ac:dyDescent="0.35">
      <c r="B81" t="s">
        <v>29</v>
      </c>
      <c r="D81" s="5">
        <f>MAX(D64:D68)</f>
        <v>8000</v>
      </c>
      <c r="E81" s="5">
        <f t="shared" ref="E81:J81" si="44">MAX(E64:E68)</f>
        <v>9000</v>
      </c>
      <c r="F81" s="5">
        <f t="shared" si="44"/>
        <v>9900.0000000000018</v>
      </c>
      <c r="G81" s="5">
        <f t="shared" si="44"/>
        <v>10890.000000000004</v>
      </c>
      <c r="H81" s="5">
        <f t="shared" si="44"/>
        <v>11979.000000000005</v>
      </c>
      <c r="I81" s="5">
        <f t="shared" si="44"/>
        <v>13176.900000000007</v>
      </c>
      <c r="J81" s="5">
        <f t="shared" si="44"/>
        <v>14494.590000000009</v>
      </c>
    </row>
    <row r="82" spans="2:10" x14ac:dyDescent="0.35">
      <c r="B82" t="s">
        <v>30</v>
      </c>
      <c r="C82" s="26">
        <v>3</v>
      </c>
      <c r="D82" s="5">
        <f>SMALL(D64:D68,$C$82)</f>
        <v>2000</v>
      </c>
      <c r="E82" s="5">
        <f t="shared" ref="E82:J82" si="45">SMALL(E64:E68,$C$82)</f>
        <v>2250</v>
      </c>
      <c r="F82" s="5">
        <f t="shared" si="45"/>
        <v>2500</v>
      </c>
      <c r="G82" s="5">
        <f t="shared" si="45"/>
        <v>2500</v>
      </c>
      <c r="H82" s="5">
        <f t="shared" si="45"/>
        <v>2500</v>
      </c>
      <c r="I82" s="5">
        <f t="shared" si="45"/>
        <v>2500</v>
      </c>
      <c r="J82" s="5">
        <f t="shared" si="45"/>
        <v>2500</v>
      </c>
    </row>
    <row r="83" spans="2:10" x14ac:dyDescent="0.35">
      <c r="B83" t="s">
        <v>31</v>
      </c>
      <c r="C83" s="26">
        <v>3</v>
      </c>
      <c r="D83" s="5">
        <f>LARGE(D64:D68,$C$83)</f>
        <v>2000</v>
      </c>
      <c r="E83" s="5">
        <f t="shared" ref="E83:J83" si="46">LARGE(E64:E68,$C$83)</f>
        <v>2250</v>
      </c>
      <c r="F83" s="5">
        <f t="shared" si="46"/>
        <v>2500</v>
      </c>
      <c r="G83" s="5">
        <f t="shared" si="46"/>
        <v>2500</v>
      </c>
      <c r="H83" s="5">
        <f t="shared" si="46"/>
        <v>2500</v>
      </c>
      <c r="I83" s="5">
        <f t="shared" si="46"/>
        <v>2500</v>
      </c>
      <c r="J83" s="5">
        <f t="shared" si="46"/>
        <v>2500</v>
      </c>
    </row>
  </sheetData>
  <dataConsolidate/>
  <conditionalFormatting sqref="D30:J39">
    <cfRule type="cellIs" dxfId="2" priority="3" operator="lessThan">
      <formula>0.1</formula>
    </cfRule>
  </conditionalFormatting>
  <conditionalFormatting sqref="D47:J47">
    <cfRule type="cellIs" dxfId="1" priority="1" operator="greaterThan">
      <formula>15000</formula>
    </cfRule>
    <cfRule type="cellIs" dxfId="0" priority="2" operator="greaterThan">
      <formula>15000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0C21C-FF8B-4B91-A2FA-DBCE979BE02D}">
  <dimension ref="A2:B10"/>
  <sheetViews>
    <sheetView workbookViewId="0">
      <selection activeCell="B10" sqref="B10"/>
    </sheetView>
  </sheetViews>
  <sheetFormatPr defaultRowHeight="14.5" x14ac:dyDescent="0.35"/>
  <cols>
    <col min="1" max="1" width="13.81640625" bestFit="1" customWidth="1"/>
  </cols>
  <sheetData>
    <row r="2" spans="1:2" x14ac:dyDescent="0.35">
      <c r="A2" t="s">
        <v>39</v>
      </c>
      <c r="B2" s="29">
        <v>0.04</v>
      </c>
    </row>
    <row r="3" spans="1:2" x14ac:dyDescent="0.35">
      <c r="A3" t="s">
        <v>40</v>
      </c>
      <c r="B3" s="29">
        <v>0.1</v>
      </c>
    </row>
    <row r="4" spans="1:2" x14ac:dyDescent="0.35">
      <c r="A4" t="s">
        <v>37</v>
      </c>
      <c r="B4" s="26">
        <v>1.25</v>
      </c>
    </row>
    <row r="5" spans="1:2" x14ac:dyDescent="0.35">
      <c r="A5" t="s">
        <v>41</v>
      </c>
      <c r="B5" s="29">
        <v>0.14000000000000001</v>
      </c>
    </row>
    <row r="6" spans="1:2" x14ac:dyDescent="0.35">
      <c r="A6" t="s">
        <v>42</v>
      </c>
      <c r="B6" s="29">
        <v>0.3</v>
      </c>
    </row>
    <row r="7" spans="1:2" x14ac:dyDescent="0.35">
      <c r="A7" t="s">
        <v>43</v>
      </c>
      <c r="B7" s="26">
        <v>125000</v>
      </c>
    </row>
    <row r="8" spans="1:2" x14ac:dyDescent="0.35">
      <c r="A8" t="s">
        <v>44</v>
      </c>
      <c r="B8" s="26">
        <v>125000</v>
      </c>
    </row>
    <row r="10" spans="1:2" x14ac:dyDescent="0.35">
      <c r="A10" t="s">
        <v>38</v>
      </c>
      <c r="B10">
        <f>((RiskFreeRate+(MarketReturns-RiskFreeRate)*Beta)*EquityValue/(EquityValue+DebtValue))+(CostofDebt*(1-TaxRate))*(DebtValue/(DebtValue+EquityValue))</f>
        <v>0.10650000000000001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Income Statement</vt:lpstr>
      <vt:lpstr>Sheet2</vt:lpstr>
      <vt:lpstr>Beta</vt:lpstr>
      <vt:lpstr>CostofDebt</vt:lpstr>
      <vt:lpstr>DebtValue</vt:lpstr>
      <vt:lpstr>EquityValue</vt:lpstr>
      <vt:lpstr>MarketReturns</vt:lpstr>
      <vt:lpstr>RiskFreeRate</vt:lpstr>
      <vt:lpstr>TaxRate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Gauri Tiwari</dc:creator>
  <cp:lastModifiedBy>Gauri Tiwari</cp:lastModifiedBy>
  <dcterms:created xsi:type="dcterms:W3CDTF">2025-07-21T09:17:51Z</dcterms:created>
  <dcterms:modified xsi:type="dcterms:W3CDTF">2025-09-26T16:03:55Z</dcterms:modified>
</cp:coreProperties>
</file>