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91691F27-A490-4E0E-B1EA-E9B69A85CB1A}" xr6:coauthVersionLast="47" xr6:coauthVersionMax="47" xr10:uidLastSave="{00000000-0000-0000-0000-000000000000}"/>
  <bookViews>
    <workbookView xWindow="390" yWindow="39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100" r:id="rId3"/>
    <sheet name="AEB Pedestrian" sheetId="101" r:id="rId4"/>
    <sheet name="AEB Cyclist" sheetId="102" r:id="rId5"/>
    <sheet name="LSS" sheetId="103" r:id="rId6"/>
    <sheet name="SAS" sheetId="104" r:id="rId7"/>
    <sheet name="OSM" sheetId="105" r:id="rId8"/>
  </sheets>
  <externalReferences>
    <externalReference r:id="rId9"/>
  </externalReference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D_AEB_City">#REF!,#REF!,#REF!,#REF!</definedName>
    <definedName name="ID_AOP_Frontal_FW_1">#REF!,#REF!,#REF!,#REF!,#REF!,#REF!,#REF!,#REF!,#REF!,#REF!,#REF!,#REF!,#REF!,#REF!,#REF!,#REF!,#REF!,#REF!,#REF!,#REF!,#REF!,#REF!,#REF!,#REF!</definedName>
    <definedName name="ID_AOP_Frontal_FW_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ID_AOP_Frontal_ODB_1">#REF!,#REF!,#REF!,#REF!,#REF!,#REF!,#REF!,#REF!,#REF!,#REF!,#REF!,#REF!,#REF!,#REF!,#REF!,#REF!,#REF!,#REF!</definedName>
    <definedName name="ID_AOP_Frontal_ODB_2">#REF!,#REF!,#REF!,#REF!,#REF!,#REF!,#REF!,#REF!,#REF!,#REF!,#REF!,#REF!,#REF!,#REF!,#REF!,#REF!,#REF!,#REF!,#REF!,#REF!,#REF!,#REF!,#REF!,#REF!,#REF!,#REF!,#REF!,#REF!,#REF!,#REF!,#REF!,#REF!,#REF!</definedName>
    <definedName name="ID_AOP_Side_MDB_1">#REF!,#REF!,#REF!,#REF!,#REF!,#REF!,#REF!,#REF!</definedName>
    <definedName name="ID_AOP_Side_MDB_2">#REF!,#REF!,#REF!,#REF!,#REF!,#REF!,#REF!,#REF!,#REF!,#REF!,#REF!,#REF!,#REF!,#REF!</definedName>
    <definedName name="ID_AOP_Side_Pole_1">#REF!,#REF!,#REF!,#REF!,#REF!,#REF!,#REF!,#REF!,#REF!,#REF!,#REF!,#REF!,#REF!,#REF!</definedName>
    <definedName name="ID_AOP_Side_Pole_2">#REF!,#REF!,#REF!,#REF!,#REF!,#REF!,#REF!,#REF!,#REF!,#REF!,#REF!,#REF!,#REF!,#REF!</definedName>
    <definedName name="ID_AOP_Whiplash_1">#REF!,#REF!,#REF!,#REF!,#REF!,#REF!,#REF!,#REF!,#REF!,#REF!,#REF!,#REF!,#REF!,#REF!,#REF!,#REF!,#REF!,#REF!,#REF!,#REF!,#REF!,#REF!</definedName>
    <definedName name="ID_AOP_Whiplash_2">#REF!,#REF!,#REF!,#REF!,#REF!,#REF!,#REF!,#REF!,#REF!,#REF!,#REF!,#REF!,#REF!,#REF!,#REF!,#REF!,#REF!,#REF!,#REF!,#REF!,#REF!,#REF!,#REF!,#REF!,#REF!,#REF!,#REF!,#REF!,#REF!,#REF!</definedName>
    <definedName name="ID_General_Overview">'[1]General Overview'!$C$3:$E$21,'[1]General Overview'!$G$3:$G$17,'[1]General Overview'!#REF!,'[1]General Overview'!#REF!,'[1]General Overview'!#REF!,'[1]General Overview'!#REF!,'[1]General Overview'!#REF!,'[1]General Overview'!#REF!,'[1]General Overview'!#REF!,'[1]General Overview'!#REF!,'[1]General Overview'!#REF!</definedName>
    <definedName name="ID_PP_Headform">#REF!,#REF!,#REF!,#REF!,#REF!</definedName>
    <definedName name="ID_PP_Lower_Legform">#REF!,#REF!,#REF!,#REF!</definedName>
    <definedName name="ID_PP_Upper_Legform">#REF!,#REF!,#REF!,#REF!,#REF!</definedName>
    <definedName name="ID_SA_AEB_Inter_Urban">#REF!,#REF!,#REF!,#REF!,#REF!,#REF!,#REF!,#REF!,#REF!,#REF!,#REF!</definedName>
    <definedName name="ID_SA_SAS">[1]SAS!$D$6:$E$6,[1]SAS!$D$10:$E$10,[1]SAS!#REF!,[1]SAS!#REF!,[1]SAS!#REF!,[1]SAS!#REF!,[1]SAS!#REF!,[1]SAS!$D$31:$E$31,[1]SAS!$D$34:$D$35,[1]SAS!$D$37:$D$38,[1]SAS!$D$40:$D$41</definedName>
    <definedName name="ID_SA_SBR">[1]OSM!$D$7:$G$8,[1]OSM!#REF!,[1]OSM!#REF!</definedName>
    <definedName name="ID_Vehicle_Settings">#REF!,#REF!,#REF!,#REF!,#REF!,#REF!,#REF!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05" l="1"/>
  <c r="D9" i="105"/>
  <c r="D21" i="105" s="1"/>
  <c r="D41" i="104"/>
  <c r="E40" i="104"/>
  <c r="D38" i="104"/>
  <c r="E37" i="104"/>
  <c r="D35" i="104"/>
  <c r="E34" i="104"/>
  <c r="E27" i="104"/>
  <c r="E26" i="104"/>
  <c r="E25" i="104"/>
  <c r="E22" i="104"/>
  <c r="E21" i="104"/>
  <c r="E20" i="104"/>
  <c r="E19" i="104"/>
  <c r="E18" i="104"/>
  <c r="E17" i="104"/>
  <c r="E16" i="104"/>
  <c r="E15" i="104"/>
  <c r="E14" i="104"/>
  <c r="E13" i="104"/>
  <c r="E11" i="104"/>
  <c r="J76" i="103"/>
  <c r="D76" i="103"/>
  <c r="J66" i="103"/>
  <c r="D66" i="103"/>
  <c r="J59" i="103"/>
  <c r="D59" i="103"/>
  <c r="J52" i="103"/>
  <c r="D52" i="103"/>
  <c r="D42" i="103"/>
  <c r="D29" i="103"/>
  <c r="L22" i="103"/>
  <c r="H22" i="103"/>
  <c r="D22" i="103"/>
  <c r="D14" i="103"/>
  <c r="E47" i="102"/>
  <c r="E46" i="102"/>
  <c r="E45" i="102"/>
  <c r="E44" i="102"/>
  <c r="E43" i="102"/>
  <c r="E42" i="102"/>
  <c r="E41" i="102"/>
  <c r="E37" i="102"/>
  <c r="E36" i="102"/>
  <c r="E35" i="102"/>
  <c r="E34" i="102"/>
  <c r="E33" i="102"/>
  <c r="E32" i="102"/>
  <c r="E31" i="102"/>
  <c r="E30" i="102"/>
  <c r="E26" i="102"/>
  <c r="E25" i="102"/>
  <c r="E24" i="102"/>
  <c r="E23" i="102"/>
  <c r="E22" i="102"/>
  <c r="E21" i="102"/>
  <c r="E20" i="102"/>
  <c r="E19" i="102"/>
  <c r="E18" i="102"/>
  <c r="D15" i="102"/>
  <c r="D23" i="103" l="1"/>
  <c r="D44" i="103" s="1"/>
  <c r="D86" i="103" s="1"/>
  <c r="E23" i="104"/>
  <c r="D48" i="102"/>
  <c r="D78" i="103"/>
  <c r="D81" i="103" s="1"/>
  <c r="D83" i="103" s="1"/>
  <c r="D88" i="103" s="1"/>
  <c r="E24" i="104"/>
  <c r="D27" i="102"/>
  <c r="D51" i="102" s="1"/>
  <c r="D38" i="102"/>
  <c r="D17" i="105"/>
  <c r="D68" i="103"/>
  <c r="D87" i="103" s="1"/>
  <c r="D28" i="104" l="1"/>
  <c r="D45" i="104" s="1"/>
  <c r="D90" i="103"/>
  <c r="D52" i="102"/>
  <c r="D54" i="102" s="1"/>
  <c r="D42" i="104" l="1"/>
  <c r="D46" i="104" s="1"/>
  <c r="D48" i="104" s="1"/>
  <c r="F12" i="105" l="1"/>
  <c r="D14" i="105" s="1"/>
  <c r="D18" i="105" l="1"/>
  <c r="D20" i="10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<sst xmlns="http://schemas.openxmlformats.org/spreadsheetml/2006/main" count="557" uniqueCount="231">
  <si>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</si>
  <si>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</si>
  <si>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</si>
  <si>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</si>
  <si>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</si>
  <si>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</si>
  <si>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</si>
  <si>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</si>
  <si>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</si>
  <si>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</si>
  <si>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</si>
  <si>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</si>
  <si>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</si>
  <si>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</si>
  <si>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</si>
  <si>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</si>
  <si>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</si>
  <si>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</si>
  <si>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</si>
  <si>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</si>
  <si>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</si>
  <si>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</si>
  <si>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</si>
  <si>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</si>
  <si>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</si>
  <si>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</si>
  <si>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</si>
  <si>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</si>
  <si>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</si>
  <si>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</si>
  <si>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</si>
  <si>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</si>
  <si>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</si>
  <si>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</si>
  <si>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</si>
  <si>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</si>
  <si>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</si>
  <si>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</si>
  <si>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</si>
  <si>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</si>
  <si>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</si>
  <si>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</si>
  <si>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</si>
  <si>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</si>
  <si>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</si>
  <si>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</si>
  <si>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</si>
  <si>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</si>
  <si>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</si>
  <si>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</si>
  <si>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</si>
  <si>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</si>
  <si>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</si>
  <si>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</si>
  <si>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</si>
  <si>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</si>
  <si>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</si>
  <si>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</si>
  <si>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</si>
  <si>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</si>
  <si>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</si>
  <si>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</si>
  <si>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</si>
  <si>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</si>
  <si>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</si>
  <si>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</si>
  <si>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</si>
  <si>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</si>
  <si>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</si>
  <si>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</si>
  <si>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</si>
  <si>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</si>
  <si>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</si>
  <si>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</si>
  <si>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</si>
  <si>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</si>
  <si>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</si>
  <si>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</si>
  <si>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</si>
  <si>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</si>
  <si>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</si>
  <si>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</si>
  <si>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</si>
  <si>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</si>
  <si>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</si>
  <si>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</si>
  <si>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</si>
  <si>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</si>
  <si>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</si>
  <si>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</si>
  <si>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</si>
  <si>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</si>
  <si>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</si>
  <si>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</si>
  <si>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</si>
  <si>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</si>
  <si>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</si>
  <si>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</si>
  <si>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</si>
  <si>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</si>
  <si>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</si>
  <si>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</si>
  <si>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</si>
  <si>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</si>
  <si>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</si>
  <si>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</si>
  <si>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</si>
  <si>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</si>
  <si>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</si>
  <si>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</si>
  <si>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</si>
  <si>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</si>
  <si>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</si>
  <si>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</si>
  <si>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</si>
  <si>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</si>
  <si>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</si>
  <si>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</si>
  <si>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</si>
  <si>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</si>
  <si>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</si>
  <si>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</si>
  <si>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</si>
  <si>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</si>
  <si>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</si>
  <si>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</si>
  <si>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</si>
  <si>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</si>
  <si>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</si>
  <si>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</si>
  <si>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</si>
  <si>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</si>
  <si>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</si>
  <si>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</si>
  <si>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</si>
  <si>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</si>
  <si>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</si>
  <si>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</si>
  <si>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</si>
  <si>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</si>
  <si>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</si>
  <si>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</si>
  <si>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</si>
  <si>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</si>
  <si>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</si>
  <si>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</si>
  <si>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</si>
  <si>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</si>
  <si>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</si>
  <si>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</si>
  <si>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</si>
  <si>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</si>
  <si>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</si>
  <si>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</si>
  <si>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</si>
  <si>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</si>
  <si>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</si>
  <si>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</si>
  <si>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</si>
  <si>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</si>
  <si>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</si>
  <si>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</si>
  <si>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</si>
  <si>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</si>
  <si>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</si>
  <si>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</si>
  <si>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</si>
  <si>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</si>
  <si>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</si>
  <si>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</si>
  <si>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</si>
  <si>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</si>
  <si>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</si>
  <si>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</si>
  <si>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</si>
  <si>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</si>
  <si>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</si>
  <si>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</si>
  <si>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</si>
  <si>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</si>
  <si>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</si>
  <si>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</si>
  <si>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</si>
  <si>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</si>
  <si>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</si>
  <si>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</si>
  <si>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</si>
  <si>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</si>
  <si>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</si>
  <si>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</si>
  <si>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</si>
  <si>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</si>
  <si>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</si>
  <si>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</si>
  <si>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</si>
  <si>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</si>
  <si>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</si>
  <si>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</si>
  <si>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</si>
  <si>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</si>
  <si>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</si>
  <si>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</si>
  <si>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</si>
  <si>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</si>
  <si>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</si>
  <si>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</si>
  <si>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Active Brake Assist</t>
  </si>
  <si>
    <t>YES</t>
  </si>
  <si>
    <t>v_max</t>
  </si>
  <si>
    <t>PASS</t>
  </si>
  <si>
    <t>Auto-Brake with Forward Collision Warning</t>
  </si>
  <si>
    <t>Manually set</t>
  </si>
  <si>
    <t>Mercedes-Benz</t>
  </si>
  <si>
    <t>Vito</t>
  </si>
  <si>
    <t>119 CDI BlueTEC</t>
  </si>
  <si>
    <t>N1</t>
  </si>
  <si>
    <t>W1V44760313699084</t>
  </si>
  <si>
    <t>V250 d 119 BlueTEC , 2143cc, 140kW</t>
  </si>
  <si>
    <t>Driving Assistance package</t>
  </si>
  <si>
    <t>Rear loading doors and side loading door</t>
  </si>
  <si>
    <t>3rd generation 2014 to present</t>
  </si>
  <si>
    <t>LHD</t>
  </si>
  <si>
    <t>2</t>
  </si>
  <si>
    <t>Mercedes-Benz Vito</t>
  </si>
  <si>
    <t>GOLD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</si>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</sst>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3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4" xfId="2" applyFont="1" applyBorder="1" applyAlignment="1">
      <alignment horizontal="center" vertical="distributed"/>
    </xf>
    <xf numFmtId="9" fontId="8" fillId="0" borderId="28" xfId="2" applyFont="1" applyBorder="1" applyAlignment="1">
      <alignment horizontal="center" vertical="distributed"/>
    </xf>
    <xf numFmtId="9" fontId="8" fillId="0" borderId="35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6" xfId="1" applyFont="1" applyBorder="1"/>
    <xf numFmtId="9" fontId="8" fillId="0" borderId="38" xfId="2" applyFont="1" applyFill="1" applyBorder="1" applyAlignment="1">
      <alignment horizontal="center" vertical="distributed"/>
    </xf>
    <xf numFmtId="9" fontId="8" fillId="0" borderId="28" xfId="2" applyFont="1" applyFill="1" applyBorder="1" applyAlignment="1">
      <alignment horizontal="center" vertical="distributed"/>
    </xf>
    <xf numFmtId="9" fontId="8" fillId="0" borderId="35" xfId="2" applyFont="1" applyFill="1" applyBorder="1" applyAlignment="1">
      <alignment horizontal="center" vertical="distributed"/>
    </xf>
    <xf numFmtId="49" fontId="31" fillId="8" borderId="27" xfId="1" applyNumberFormat="1" applyFont="1" applyFill="1" applyBorder="1" applyAlignment="1" applyProtection="1">
      <alignment horizontal="center" vertical="center"/>
      <protection locked="0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0" fontId="0" fillId="0" borderId="0" xfId="0"/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40" xfId="1" applyNumberFormat="1" applyFont="1" applyFill="1" applyBorder="1" applyAlignment="1" applyProtection="1">
      <alignment horizontal="right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2" borderId="51" xfId="1" applyNumberFormat="1" applyFont="1" applyFill="1" applyBorder="1" applyAlignment="1" applyProtection="1">
      <alignment horizontal="center" vertical="center"/>
      <protection locked="0"/>
    </xf>
    <xf numFmtId="165" fontId="9" fillId="2" borderId="52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0" fontId="10" fillId="2" borderId="55" xfId="1" applyFont="1" applyFill="1" applyBorder="1" applyAlignment="1" applyProtection="1">
      <alignment horizontal="center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49" fontId="31" fillId="8" borderId="60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0" fontId="9" fillId="3" borderId="0" xfId="1" applyFont="1" applyFill="1" applyAlignment="1">
      <alignment horizontal="left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165" fontId="10" fillId="2" borderId="73" xfId="1" applyNumberFormat="1" applyFont="1" applyFill="1" applyBorder="1" applyAlignment="1" applyProtection="1">
      <alignment horizontal="right" vertical="center"/>
      <protection locked="0"/>
    </xf>
    <xf numFmtId="49" fontId="9" fillId="3" borderId="0" xfId="1" applyNumberFormat="1" applyFont="1" applyFill="1" applyAlignment="1">
      <alignment horizontal="center"/>
    </xf>
    <xf numFmtId="165" fontId="10" fillId="0" borderId="73" xfId="1" applyNumberFormat="1" applyFont="1" applyFill="1" applyBorder="1" applyAlignment="1" applyProtection="1">
      <alignment horizontal="right" vertical="center"/>
      <protection locked="0"/>
    </xf>
    <xf numFmtId="165" fontId="10" fillId="0" borderId="36" xfId="1" applyNumberFormat="1" applyFont="1" applyFill="1" applyBorder="1" applyAlignment="1" applyProtection="1">
      <alignment horizontal="right" vertical="center"/>
      <protection locked="0"/>
    </xf>
    <xf numFmtId="49" fontId="9" fillId="3" borderId="0" xfId="1" applyNumberFormat="1" applyFont="1" applyFill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1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1" fontId="17" fillId="0" borderId="57" xfId="2" applyNumberFormat="1" applyFont="1" applyBorder="1" applyAlignment="1" applyProtection="1">
      <alignment horizontal="center" vertical="center"/>
      <protection locked="0"/>
    </xf>
    <xf numFmtId="1" fontId="17" fillId="0" borderId="58" xfId="2" applyNumberFormat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53" xfId="2" applyNumberFormat="1" applyFont="1" applyBorder="1" applyAlignment="1" applyProtection="1">
      <alignment horizontal="center" vertical="center"/>
      <protection locked="0"/>
    </xf>
    <xf numFmtId="164" fontId="14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4" fillId="0" borderId="34" xfId="1" applyFont="1" applyBorder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39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165" fontId="23" fillId="0" borderId="62" xfId="1" applyNumberFormat="1" applyFont="1" applyBorder="1" applyAlignment="1">
      <alignment horizontal="center"/>
    </xf>
    <xf numFmtId="165" fontId="23" fillId="0" borderId="36" xfId="1" applyNumberFormat="1" applyFont="1" applyBorder="1" applyAlignment="1">
      <alignment horizontal="center"/>
    </xf>
    <xf numFmtId="165" fontId="23" fillId="0" borderId="55" xfId="1" applyNumberFormat="1" applyFont="1" applyBorder="1" applyAlignment="1">
      <alignment horizontal="center"/>
    </xf>
    <xf numFmtId="165" fontId="23" fillId="0" borderId="53" xfId="1" applyNumberFormat="1" applyFont="1" applyBorder="1" applyAlignment="1">
      <alignment horizontal="center"/>
    </xf>
    <xf numFmtId="165" fontId="23" fillId="0" borderId="56" xfId="1" applyNumberFormat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9" fillId="10" borderId="2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8" xfId="0" applyNumberFormat="1" applyFont="1" applyBorder="1" applyAlignment="1">
      <alignment horizontal="center"/>
    </xf>
    <xf numFmtId="165" fontId="10" fillId="0" borderId="35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460"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1202975</xdr:colOff>
      <xdr:row>3</xdr:row>
      <xdr:rowOff>190571</xdr:rowOff>
    </xdr:from>
    <xdr:to>
      <xdr:col>6</xdr:col>
      <xdr:colOff>857249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451250" y="952571"/>
          <a:ext cx="1359249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61%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d\Euro%20NCAP\Operations%20-%20Test%20Data\TestData-20-MER-9009-Mercedes-Benz%20Vito\20-MER-9009-Mercedes-Benz%20Vito%20Euro%20NCAP%20Spreadsheet%20CV%202020.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FITMENT"/>
      <sheetName val="AEB Car-to-Car"/>
      <sheetName val="AEB Pedestrian"/>
      <sheetName val="AEB Cyclist"/>
      <sheetName val="LSS"/>
      <sheetName val="SAS"/>
      <sheetName val="OSM"/>
      <sheetName val="Summary"/>
    </sheetNames>
    <sheetDataSet>
      <sheetData sheetId="0">
        <row r="3">
          <cell r="C3" t="str">
            <v>Mercedes-Benz</v>
          </cell>
          <cell r="D3"/>
          <cell r="E3"/>
          <cell r="G3"/>
        </row>
        <row r="4">
          <cell r="C4" t="str">
            <v>Vito</v>
          </cell>
          <cell r="D4"/>
          <cell r="E4"/>
          <cell r="G4"/>
        </row>
        <row r="5">
          <cell r="C5" t="str">
            <v>119 CDI BlueTEC</v>
          </cell>
          <cell r="D5"/>
          <cell r="E5"/>
          <cell r="G5"/>
        </row>
        <row r="6">
          <cell r="C6" t="str">
            <v>Monocoque</v>
          </cell>
          <cell r="D6"/>
          <cell r="E6"/>
          <cell r="G6"/>
        </row>
        <row r="7">
          <cell r="C7" t="str">
            <v>N1</v>
          </cell>
          <cell r="D7"/>
          <cell r="E7"/>
          <cell r="G7"/>
        </row>
        <row r="8">
          <cell r="C8" t="str">
            <v>W1V44760313699084</v>
          </cell>
          <cell r="D8"/>
          <cell r="E8"/>
          <cell r="G8"/>
        </row>
        <row r="9">
          <cell r="C9">
            <v>2109</v>
          </cell>
          <cell r="D9"/>
          <cell r="E9"/>
          <cell r="G9"/>
        </row>
        <row r="10">
          <cell r="C10">
            <v>3050</v>
          </cell>
          <cell r="D10"/>
          <cell r="E10"/>
          <cell r="G10"/>
        </row>
        <row r="11">
          <cell r="C11">
            <v>941</v>
          </cell>
          <cell r="D11"/>
          <cell r="E11"/>
          <cell r="G11"/>
        </row>
        <row r="12">
          <cell r="C12">
            <v>2635</v>
          </cell>
          <cell r="D12"/>
          <cell r="E12"/>
          <cell r="G12"/>
        </row>
        <row r="13">
          <cell r="C13" t="str">
            <v>V250 d 119 BlueTEC , 2143cc, 140kW</v>
          </cell>
          <cell r="D13"/>
          <cell r="E13"/>
          <cell r="G13"/>
        </row>
        <row r="14">
          <cell r="C14"/>
          <cell r="D14"/>
          <cell r="E14"/>
          <cell r="G14"/>
        </row>
        <row r="15">
          <cell r="C15" t="str">
            <v>Driving Assistance package</v>
          </cell>
          <cell r="D15"/>
          <cell r="E15"/>
          <cell r="G15"/>
        </row>
        <row r="16">
          <cell r="C16" t="str">
            <v>Rear loading doors and side loading door</v>
          </cell>
          <cell r="D16"/>
          <cell r="E16"/>
          <cell r="G16"/>
        </row>
        <row r="17">
          <cell r="C17" t="str">
            <v>3rd generation 2014 to present</v>
          </cell>
          <cell r="D17"/>
          <cell r="E17"/>
          <cell r="G17"/>
        </row>
        <row r="18">
          <cell r="C18" t="str">
            <v>LHD</v>
          </cell>
          <cell r="D18"/>
          <cell r="E18"/>
        </row>
        <row r="19">
          <cell r="C19"/>
          <cell r="D19"/>
          <cell r="E19"/>
        </row>
        <row r="20">
          <cell r="C20">
            <v>2</v>
          </cell>
          <cell r="D20"/>
          <cell r="E20" t="str">
            <v>2</v>
          </cell>
        </row>
        <row r="21">
          <cell r="C21"/>
          <cell r="D21"/>
          <cell r="E21"/>
        </row>
      </sheetData>
      <sheetData sheetId="1"/>
      <sheetData sheetId="2"/>
      <sheetData sheetId="3"/>
      <sheetData sheetId="4"/>
      <sheetData sheetId="5"/>
      <sheetData sheetId="6"/>
      <sheetData sheetId="7">
        <row r="6">
          <cell r="D6"/>
          <cell r="E6"/>
        </row>
        <row r="10">
          <cell r="D10"/>
          <cell r="E10"/>
        </row>
        <row r="31">
          <cell r="D31" t="str">
            <v>Manually set</v>
          </cell>
          <cell r="E31"/>
        </row>
        <row r="34">
          <cell r="D34">
            <v>47.29</v>
          </cell>
        </row>
        <row r="35">
          <cell r="D35">
            <v>2.7100000000000009</v>
          </cell>
        </row>
        <row r="37">
          <cell r="D37">
            <v>76.709999999999994</v>
          </cell>
        </row>
        <row r="38">
          <cell r="D38">
            <v>3.2900000000000063</v>
          </cell>
        </row>
        <row r="40">
          <cell r="D40">
            <v>115.73</v>
          </cell>
        </row>
        <row r="41">
          <cell r="D41">
            <v>4.269999999999996</v>
          </cell>
        </row>
      </sheetData>
      <sheetData sheetId="8">
        <row r="7">
          <cell r="D7" t="str">
            <v>PASS</v>
          </cell>
          <cell r="E7"/>
          <cell r="F7" t="str">
            <v>PASS</v>
          </cell>
          <cell r="G7"/>
        </row>
        <row r="8">
          <cell r="D8" t="str">
            <v>PASS</v>
          </cell>
          <cell r="E8"/>
          <cell r="F8" t="str">
            <v>PASS</v>
          </cell>
          <cell r="G8"/>
        </row>
      </sheetData>
      <sheetData sheetId="9"/>
    </sheetDataSet>
  </externalBook>
</externalLink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18" customWidth="1"/>
    <col min="2" max="2" width="18.42578125" style="18" bestFit="1" customWidth="1"/>
    <col min="3" max="4" width="9.140625" style="18"/>
    <col min="5" max="7" width="24.42578125" style="18" customWidth="1"/>
    <col min="8" max="8" width="24.5703125" style="18" hidden="1" customWidth="1"/>
    <col min="9" max="10" width="9.140625" style="18"/>
    <col min="11" max="11" width="15.85546875" style="18" customWidth="1"/>
    <col min="12" max="14" width="9.140625" style="18"/>
    <col min="15" max="17" width="8.5703125" customWidth="1"/>
    <col min="18" max="23" width="9.140625" style="18"/>
    <col min="24" max="24" width="0" style="18" hidden="1" customWidth="1"/>
    <col min="25" max="16384" width="9.140625" style="18"/>
  </cols>
  <sheetData>
    <row r="1" spans="1:24" ht="13.5" thickBot="1"/>
    <row r="2" spans="1:24" ht="23.25" customHeight="1" thickBot="1">
      <c r="A2" s="56">
        <v>3</v>
      </c>
      <c r="B2" s="201" t="s">
        <v>18</v>
      </c>
      <c r="C2" s="202"/>
      <c r="D2" s="202"/>
      <c r="E2" s="203"/>
      <c r="F2" s="77" t="s">
        <v>19</v>
      </c>
      <c r="G2" s="76">
        <v>2022</v>
      </c>
      <c r="X2" s="18" t="s">
        <v>42</v>
      </c>
    </row>
    <row r="3" spans="1:24" ht="13.5" customHeight="1">
      <c r="B3" s="58" t="s">
        <v>20</v>
      </c>
      <c r="C3" s="204" t="s">
        <v>212</v>
      </c>
      <c r="D3" s="204"/>
      <c r="E3" s="204"/>
      <c r="F3" s="124" t="s">
        <v>175</v>
      </c>
      <c r="G3" s="57"/>
      <c r="X3" s="18" t="s">
        <v>43</v>
      </c>
    </row>
    <row r="4" spans="1:24" ht="13.5" customHeight="1">
      <c r="B4" s="19" t="s">
        <v>50</v>
      </c>
      <c r="C4" s="199" t="s">
        <v>213</v>
      </c>
      <c r="D4" s="199"/>
      <c r="E4" s="199"/>
      <c r="F4" s="22" t="s">
        <v>80</v>
      </c>
      <c r="G4" s="57"/>
      <c r="X4" s="18" t="s">
        <v>44</v>
      </c>
    </row>
    <row r="5" spans="1:24" ht="13.5" customHeight="1">
      <c r="B5" s="19" t="s">
        <v>199</v>
      </c>
      <c r="C5" s="183" t="s">
        <v>214</v>
      </c>
      <c r="D5" s="183"/>
      <c r="E5" s="183"/>
      <c r="F5" s="22" t="s">
        <v>101</v>
      </c>
      <c r="G5" s="164"/>
      <c r="O5" s="165"/>
      <c r="P5" s="165"/>
      <c r="Q5" s="165"/>
    </row>
    <row r="6" spans="1:24" ht="13.5" customHeight="1">
      <c r="B6" s="19" t="s">
        <v>200</v>
      </c>
      <c r="C6" s="183" t="s">
        <v>195</v>
      </c>
      <c r="D6" s="183"/>
      <c r="E6" s="183"/>
      <c r="F6" s="124" t="s">
        <v>84</v>
      </c>
      <c r="G6" s="164"/>
    </row>
    <row r="7" spans="1:24" ht="13.5" customHeight="1">
      <c r="B7" s="19" t="s">
        <v>196</v>
      </c>
      <c r="C7" s="183" t="s">
        <v>215</v>
      </c>
      <c r="D7" s="183"/>
      <c r="E7" s="183"/>
      <c r="F7" s="124" t="s">
        <v>53</v>
      </c>
      <c r="G7" s="164"/>
      <c r="X7" s="18" t="s">
        <v>45</v>
      </c>
    </row>
    <row r="8" spans="1:24" ht="13.5" customHeight="1">
      <c r="B8" s="19" t="s">
        <v>197</v>
      </c>
      <c r="C8" s="199" t="s">
        <v>216</v>
      </c>
      <c r="D8" s="199"/>
      <c r="E8" s="199"/>
      <c r="F8" s="124" t="s">
        <v>184</v>
      </c>
      <c r="G8" s="164"/>
      <c r="O8" s="130"/>
      <c r="P8" s="130"/>
      <c r="Q8" s="130"/>
    </row>
    <row r="9" spans="1:24" ht="13.5" customHeight="1">
      <c r="B9" s="166" t="s">
        <v>22</v>
      </c>
      <c r="C9" s="205">
        <v>2109</v>
      </c>
      <c r="D9" s="205"/>
      <c r="E9" s="205"/>
      <c r="F9" s="124"/>
      <c r="G9" s="127"/>
      <c r="O9" s="131"/>
      <c r="P9" s="131"/>
      <c r="Q9" s="131"/>
    </row>
    <row r="10" spans="1:24" ht="13.5" customHeight="1">
      <c r="B10" s="166" t="s">
        <v>198</v>
      </c>
      <c r="C10" s="205">
        <v>3050</v>
      </c>
      <c r="D10" s="205"/>
      <c r="E10" s="205"/>
      <c r="F10" s="124"/>
      <c r="G10" s="127"/>
      <c r="X10" s="18" t="s">
        <v>46</v>
      </c>
    </row>
    <row r="11" spans="1:24" ht="13.5" customHeight="1">
      <c r="B11" s="166" t="s">
        <v>201</v>
      </c>
      <c r="C11" s="184">
        <v>941</v>
      </c>
      <c r="D11" s="184"/>
      <c r="E11" s="184"/>
      <c r="F11" s="124"/>
      <c r="G11" s="127"/>
      <c r="O11" s="165"/>
      <c r="P11" s="165"/>
      <c r="Q11" s="165"/>
    </row>
    <row r="12" spans="1:24" ht="13.5" customHeight="1">
      <c r="B12" s="166" t="s">
        <v>188</v>
      </c>
      <c r="C12" s="205">
        <v>2635</v>
      </c>
      <c r="D12" s="205"/>
      <c r="E12" s="205"/>
      <c r="F12" s="124"/>
      <c r="G12" s="127"/>
      <c r="X12" s="18" t="s">
        <v>47</v>
      </c>
    </row>
    <row r="13" spans="1:24" ht="13.5" customHeight="1">
      <c r="B13" s="19" t="s">
        <v>17</v>
      </c>
      <c r="C13" s="199" t="s">
        <v>217</v>
      </c>
      <c r="D13" s="199"/>
      <c r="E13" s="199"/>
      <c r="F13" s="124"/>
      <c r="G13" s="127"/>
    </row>
    <row r="14" spans="1:24" ht="13.5" customHeight="1">
      <c r="B14" s="19" t="s">
        <v>21</v>
      </c>
      <c r="C14" s="199"/>
      <c r="D14" s="199"/>
      <c r="E14" s="199"/>
      <c r="G14" s="127"/>
    </row>
    <row r="15" spans="1:24" ht="13.5" customHeight="1">
      <c r="B15" s="19" t="s">
        <v>79</v>
      </c>
      <c r="C15" s="199" t="s">
        <v>218</v>
      </c>
      <c r="D15" s="199"/>
      <c r="E15" s="199"/>
      <c r="G15" s="127"/>
    </row>
    <row r="16" spans="1:24" ht="13.5" customHeight="1">
      <c r="B16" s="19" t="s">
        <v>9</v>
      </c>
      <c r="C16" s="199" t="s">
        <v>219</v>
      </c>
      <c r="D16" s="199"/>
      <c r="E16" s="199"/>
      <c r="G16" s="127"/>
    </row>
    <row r="17" spans="2:12" ht="13.5" customHeight="1">
      <c r="B17" s="19" t="s">
        <v>202</v>
      </c>
      <c r="C17" s="199" t="s">
        <v>220</v>
      </c>
      <c r="D17" s="199"/>
      <c r="E17" s="208"/>
      <c r="G17" s="127"/>
      <c r="K17"/>
      <c r="L17"/>
    </row>
    <row r="18" spans="2:12" ht="13.5" customHeight="1">
      <c r="B18" s="19" t="s">
        <v>15</v>
      </c>
      <c r="C18" s="199" t="s">
        <v>221</v>
      </c>
      <c r="D18" s="199"/>
      <c r="E18" s="199"/>
      <c r="G18" s="127"/>
      <c r="J18" s="109"/>
      <c r="K18" s="110"/>
    </row>
    <row r="19" spans="2:12" ht="13.5" customHeight="1">
      <c r="B19" s="19" t="s">
        <v>49</v>
      </c>
      <c r="C19" s="206"/>
      <c r="D19" s="206"/>
      <c r="E19" s="206"/>
      <c r="F19" s="124"/>
      <c r="G19" s="128"/>
      <c r="J19" s="111"/>
      <c r="L19" s="108"/>
    </row>
    <row r="20" spans="2:12" ht="13.5" customHeight="1">
      <c r="B20" s="61" t="s">
        <v>76</v>
      </c>
      <c r="C20" s="200">
        <v>2</v>
      </c>
      <c r="D20" s="200"/>
      <c r="E20" s="56" t="s">
        <v>222</v>
      </c>
      <c r="G20" s="128"/>
    </row>
    <row r="21" spans="2:12" ht="13.5" customHeight="1">
      <c r="B21" s="61" t="s">
        <v>77</v>
      </c>
      <c r="C21" s="209"/>
      <c r="D21" s="209"/>
      <c r="E21" s="196"/>
      <c r="G21" s="128"/>
    </row>
    <row r="22" spans="2:12" ht="13.5" customHeight="1">
      <c r="B22" s="61" t="s">
        <v>78</v>
      </c>
      <c r="C22" s="209"/>
      <c r="D22" s="209"/>
      <c r="E22" s="196"/>
      <c r="F22" s="125"/>
      <c r="G22" s="128"/>
    </row>
    <row r="23" spans="2:12" ht="13.5" thickBot="1">
      <c r="B23" s="20"/>
      <c r="C23" s="207"/>
      <c r="D23" s="207"/>
      <c r="E23" s="207"/>
      <c r="F23" s="126"/>
      <c r="G23" s="129"/>
    </row>
    <row r="24" spans="2:12" ht="18.75">
      <c r="C24" s="21"/>
      <c r="G24" s="22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6">
    <dataValidation type="whole" allowBlank="1" showInputMessage="1" showErrorMessage="1" errorTitle="Outside valid range" error="Value only (no 'kg') between 500 and 3500" promptTitle="Input Number Only" prompt="Do not put 'kg' after the number" sqref="C7:C9" xr:uid="{05327573-4094-4FBA-BB17-2BA5ABEA4E7E}">
      <formula1>500</formula1>
      <formula2>3500</formula2>
    </dataValidation>
    <dataValidation type="list" allowBlank="1" showInputMessage="1" showErrorMessage="1" sqref="E19:E20" xr:uid="{D2F0E7F4-956C-4836-A69D-27767B24088F}">
      <formula1>"standard,optional"</formula1>
    </dataValidation>
    <dataValidation type="list" allowBlank="1" showInputMessage="1" showErrorMessage="1" sqref="C18:D18" xr:uid="{FA5C409D-3E88-421F-9275-A9290F42134C}">
      <formula1>"2,3"</formula1>
    </dataValidation>
    <dataValidation type="list" allowBlank="1" showInputMessage="1" showErrorMessage="1" sqref="C20:D20" xr:uid="{80DB29DF-5649-46A7-992D-BCC716723FBA}">
      <formula1>"0,2,3"</formula1>
    </dataValidation>
    <dataValidation type="list" showInputMessage="1" showErrorMessage="1" sqref="C19:D19" xr:uid="{AD401F4F-39C0-4E2D-886A-229B82475F6C}">
      <formula1>"0,2,3"</formula1>
    </dataValidation>
    <dataValidation type="list" allowBlank="1" showInputMessage="1" showErrorMessage="1" sqref="C21" xr:uid="{280F0266-A9B7-4594-B028-80F1992BF41D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33" customWidth="1"/>
    <col min="2" max="2" width="18" style="133" customWidth="1"/>
    <col min="3" max="3" width="25.5703125" style="133" customWidth="1"/>
    <col min="4" max="5" width="13.140625" style="133" customWidth="1"/>
    <col min="6" max="6" width="25.5703125" style="133" customWidth="1"/>
    <col min="7" max="8" width="13.140625" style="133" customWidth="1"/>
    <col min="9" max="9" width="13.85546875" style="133" customWidth="1"/>
    <col min="10" max="10" width="13.85546875" style="138" customWidth="1"/>
    <col min="11" max="16384" width="9.140625" style="133"/>
  </cols>
  <sheetData>
    <row r="2" spans="2:17" ht="32.25" customHeight="1">
      <c r="C2" s="232" t="s">
        <v>223</v>
      </c>
      <c r="D2" s="232"/>
      <c r="E2" s="232"/>
      <c r="F2" s="167" t="s">
        <v>224</v>
      </c>
      <c r="G2" s="134"/>
      <c r="J2" s="133"/>
    </row>
    <row r="3" spans="2:17" ht="15" customHeight="1">
      <c r="C3" s="135"/>
      <c r="D3" s="135"/>
      <c r="E3" s="136"/>
      <c r="F3" s="136"/>
      <c r="G3" s="136"/>
      <c r="J3" s="133"/>
    </row>
    <row r="4" spans="2:17" ht="90" customHeight="1">
      <c r="B4" s="137"/>
      <c r="C4" s="233" t="s">
        <v>176</v>
      </c>
      <c r="D4" s="234"/>
      <c r="E4" s="235"/>
      <c r="F4" s="236" t="s">
        <v>177</v>
      </c>
      <c r="G4" s="234"/>
      <c r="H4" s="237"/>
      <c r="I4" s="138"/>
      <c r="K4" s="138"/>
      <c r="L4" s="138"/>
      <c r="M4" s="138"/>
      <c r="N4" s="138"/>
      <c r="O4" s="138"/>
      <c r="P4" s="138"/>
      <c r="Q4" s="138"/>
    </row>
    <row r="5" spans="2:17" ht="22.5" customHeight="1" thickBot="1">
      <c r="C5" s="238">
        <v>0</v>
      </c>
      <c r="D5" s="238"/>
      <c r="E5" s="238"/>
      <c r="F5" s="238">
        <v>61.9</v>
      </c>
      <c r="G5" s="238"/>
      <c r="H5" s="238"/>
      <c r="I5" s="138"/>
      <c r="K5" s="138"/>
      <c r="L5" s="138"/>
      <c r="M5" s="138"/>
      <c r="N5" s="138"/>
      <c r="O5" s="138"/>
      <c r="P5" s="138"/>
      <c r="Q5" s="138"/>
    </row>
    <row r="6" spans="2:17" ht="22.5" customHeight="1">
      <c r="B6" s="139">
        <v>30</v>
      </c>
      <c r="C6" s="140" t="s">
        <v>175</v>
      </c>
      <c r="D6" s="141" t="s">
        <v>230</v>
      </c>
      <c r="E6" s="142" t="s">
        <v>225</v>
      </c>
      <c r="F6" s="140" t="s">
        <v>175</v>
      </c>
      <c r="G6" s="143">
        <v>25.335000000000001</v>
      </c>
      <c r="H6" s="144" t="s">
        <v>226</v>
      </c>
      <c r="I6" s="138"/>
      <c r="K6" s="138"/>
      <c r="L6" s="138"/>
      <c r="M6" s="138"/>
      <c r="N6" s="138"/>
      <c r="O6" s="138"/>
      <c r="P6" s="138"/>
      <c r="Q6" s="138"/>
    </row>
    <row r="7" spans="2:17" ht="22.5" customHeight="1">
      <c r="B7" s="145">
        <v>10</v>
      </c>
      <c r="C7" s="146" t="s">
        <v>70</v>
      </c>
      <c r="D7" s="147" t="s">
        <v>230</v>
      </c>
      <c r="E7" s="148" t="s">
        <v>225</v>
      </c>
      <c r="F7" s="146" t="s">
        <v>70</v>
      </c>
      <c r="G7" s="195">
        <v>5.2733333333333334</v>
      </c>
      <c r="H7" s="149" t="s">
        <v>227</v>
      </c>
      <c r="I7" s="138"/>
      <c r="K7" s="138"/>
      <c r="L7" s="138"/>
      <c r="M7" s="138"/>
      <c r="N7" s="138"/>
      <c r="O7" s="138"/>
      <c r="P7" s="138"/>
      <c r="Q7" s="138"/>
    </row>
    <row r="8" spans="2:17" ht="22.5" customHeight="1">
      <c r="B8" s="145">
        <v>10</v>
      </c>
      <c r="C8" s="146" t="s">
        <v>130</v>
      </c>
      <c r="D8" s="147" t="s">
        <v>230</v>
      </c>
      <c r="E8" s="148" t="s">
        <v>225</v>
      </c>
      <c r="F8" s="146" t="s">
        <v>130</v>
      </c>
      <c r="G8" s="195">
        <v>7.5649999999999995</v>
      </c>
      <c r="H8" s="149" t="s">
        <v>227</v>
      </c>
      <c r="I8" s="138"/>
      <c r="K8" s="138"/>
      <c r="L8" s="138"/>
      <c r="M8" s="138"/>
      <c r="N8" s="138"/>
      <c r="O8" s="138"/>
      <c r="P8" s="138"/>
      <c r="Q8" s="138"/>
    </row>
    <row r="9" spans="2:17" ht="22.5" customHeight="1">
      <c r="B9" s="145">
        <v>20</v>
      </c>
      <c r="C9" s="146" t="s">
        <v>83</v>
      </c>
      <c r="D9" s="147" t="s">
        <v>230</v>
      </c>
      <c r="E9" s="148" t="s">
        <v>225</v>
      </c>
      <c r="F9" s="146" t="s">
        <v>83</v>
      </c>
      <c r="G9" s="195">
        <v>2.5</v>
      </c>
      <c r="H9" s="149" t="s">
        <v>228</v>
      </c>
      <c r="J9" s="133"/>
    </row>
    <row r="10" spans="2:17" ht="22.5" customHeight="1">
      <c r="B10" s="145">
        <v>15</v>
      </c>
      <c r="C10" s="146" t="s">
        <v>1</v>
      </c>
      <c r="D10" s="147" t="s">
        <v>230</v>
      </c>
      <c r="E10" s="148" t="s">
        <v>225</v>
      </c>
      <c r="F10" s="146" t="s">
        <v>1</v>
      </c>
      <c r="G10" s="197">
        <v>6.25</v>
      </c>
      <c r="H10" s="149" t="s">
        <v>229</v>
      </c>
      <c r="J10" s="133"/>
    </row>
    <row r="11" spans="2:17" ht="22.5" customHeight="1" thickBot="1">
      <c r="B11" s="150">
        <v>15</v>
      </c>
      <c r="C11" s="151" t="s">
        <v>178</v>
      </c>
      <c r="D11" s="152" t="s">
        <v>230</v>
      </c>
      <c r="E11" s="153" t="s">
        <v>205</v>
      </c>
      <c r="F11" s="151" t="s">
        <v>178</v>
      </c>
      <c r="G11" s="198">
        <v>15</v>
      </c>
      <c r="H11" s="154" t="s">
        <v>229</v>
      </c>
      <c r="J11" s="133"/>
    </row>
    <row r="12" spans="2:17" ht="22.5" customHeight="1" thickBot="1">
      <c r="B12" s="155" t="s">
        <v>3</v>
      </c>
      <c r="C12" s="228"/>
      <c r="D12" s="229"/>
      <c r="E12" s="230"/>
      <c r="F12" s="228">
        <v>61.923333333333332</v>
      </c>
      <c r="G12" s="229"/>
      <c r="H12" s="231"/>
      <c r="J12" s="133"/>
    </row>
    <row r="13" spans="2:17" ht="22.5" customHeight="1">
      <c r="B13" s="156" t="s">
        <v>0</v>
      </c>
      <c r="C13" s="216"/>
      <c r="D13" s="217"/>
      <c r="E13" s="218"/>
      <c r="F13" s="219">
        <v>100</v>
      </c>
      <c r="G13" s="216"/>
      <c r="H13" s="220"/>
      <c r="J13" s="133"/>
    </row>
    <row r="14" spans="2:17" ht="22.5" customHeight="1">
      <c r="B14" s="157" t="s">
        <v>2</v>
      </c>
      <c r="C14" s="221"/>
      <c r="D14" s="221"/>
      <c r="E14" s="222"/>
      <c r="F14" s="221">
        <v>61</v>
      </c>
      <c r="G14" s="221"/>
      <c r="H14" s="223"/>
      <c r="J14" s="133"/>
    </row>
    <row r="15" spans="2:17" ht="22.5" customHeight="1" thickBot="1">
      <c r="B15" s="158" t="s">
        <v>4</v>
      </c>
      <c r="C15" s="224"/>
      <c r="D15" s="225"/>
      <c r="E15" s="226"/>
      <c r="F15" s="224">
        <v>0.5</v>
      </c>
      <c r="G15" s="225"/>
      <c r="H15" s="227"/>
      <c r="J15" s="133"/>
    </row>
    <row r="16" spans="2:17" ht="22.5" customHeight="1" thickBot="1">
      <c r="B16" s="159"/>
      <c r="C16" s="160"/>
      <c r="D16" s="160"/>
      <c r="E16" s="161">
        <v>0</v>
      </c>
      <c r="F16" s="160"/>
      <c r="G16" s="160"/>
      <c r="H16" s="161">
        <v>0.61</v>
      </c>
      <c r="J16" s="133"/>
    </row>
    <row r="17" spans="1:8" ht="22.5" customHeight="1" thickBot="1">
      <c r="B17" s="210" t="s">
        <v>52</v>
      </c>
      <c r="C17" s="211"/>
      <c r="D17" s="211"/>
      <c r="E17" s="211"/>
      <c r="F17" s="211"/>
      <c r="G17" s="211"/>
      <c r="H17" s="212"/>
    </row>
    <row r="18" spans="1:8" ht="113.45" customHeight="1" thickBot="1">
      <c r="A18" s="162" t="s">
        <v>203</v>
      </c>
      <c r="B18" s="213"/>
      <c r="C18" s="214"/>
      <c r="D18" s="214"/>
      <c r="E18" s="214"/>
      <c r="F18" s="214"/>
      <c r="G18" s="214"/>
      <c r="H18" s="215"/>
    </row>
    <row r="19" spans="1:8" ht="214.5" customHeight="1" thickBot="1">
      <c r="A19" s="163" t="s">
        <v>204</v>
      </c>
      <c r="B19" s="213"/>
      <c r="C19" s="214"/>
      <c r="D19" s="214"/>
      <c r="E19" s="214"/>
      <c r="F19" s="214"/>
      <c r="G19" s="214"/>
      <c r="H19" s="215"/>
    </row>
    <row r="20" spans="1:8" ht="99.6" customHeight="1" thickBot="1">
      <c r="A20" s="163"/>
      <c r="B20" s="213"/>
      <c r="C20" s="214"/>
      <c r="D20" s="214"/>
      <c r="E20" s="214"/>
      <c r="F20" s="214"/>
      <c r="G20" s="214"/>
      <c r="H20" s="215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1881-2B87-444A-AD39-607424AE0816}">
  <sheetPr codeName="Sheet24">
    <tabColor rgb="FF106A84"/>
    <pageSetUpPr fitToPage="1"/>
  </sheetPr>
  <dimension ref="A1:R76"/>
  <sheetViews>
    <sheetView zoomScale="85" zoomScaleNormal="85" workbookViewId="0">
      <selection activeCell="S28" sqref="S28"/>
    </sheetView>
  </sheetViews>
  <sheetFormatPr defaultColWidth="8.5703125" defaultRowHeight="12.75"/>
  <cols>
    <col min="1" max="2" width="8.5703125" style="18"/>
    <col min="3" max="3" width="34.42578125" style="18" customWidth="1"/>
    <col min="4" max="13" width="8.5703125" style="18" customWidth="1"/>
    <col min="14" max="19" width="8.5703125" style="18"/>
    <col min="20" max="20" width="10.42578125" style="18" customWidth="1"/>
    <col min="21" max="16384" width="8.5703125" style="18"/>
  </cols>
  <sheetData>
    <row r="1" spans="1:18" ht="13.5" thickBot="1">
      <c r="A1" s="56">
        <v>3</v>
      </c>
    </row>
    <row r="2" spans="1:18" s="24" customFormat="1" ht="30.75" customHeight="1">
      <c r="B2" s="248" t="s">
        <v>172</v>
      </c>
      <c r="C2" s="249"/>
      <c r="D2" s="252" t="s">
        <v>23</v>
      </c>
      <c r="E2" s="253"/>
      <c r="F2" s="253"/>
      <c r="G2" s="253"/>
      <c r="H2" s="254"/>
      <c r="I2" s="252" t="s">
        <v>29</v>
      </c>
      <c r="J2" s="253"/>
      <c r="K2" s="253"/>
      <c r="L2" s="253"/>
      <c r="M2" s="254"/>
    </row>
    <row r="3" spans="1:18" s="78" customFormat="1" ht="15" customHeight="1" thickBot="1">
      <c r="B3" s="250"/>
      <c r="C3" s="251"/>
      <c r="D3" s="255"/>
      <c r="E3" s="256"/>
      <c r="F3" s="256"/>
      <c r="G3" s="256"/>
      <c r="H3" s="257"/>
      <c r="I3" s="258"/>
      <c r="J3" s="259"/>
      <c r="K3" s="259"/>
      <c r="L3" s="259"/>
      <c r="M3" s="260"/>
    </row>
    <row r="4" spans="1:18">
      <c r="B4" s="261" t="s">
        <v>30</v>
      </c>
      <c r="C4" s="262"/>
      <c r="D4" s="263"/>
      <c r="E4" s="264"/>
      <c r="F4" s="264"/>
      <c r="G4" s="264"/>
      <c r="H4" s="265"/>
      <c r="I4" s="266"/>
      <c r="J4" s="267"/>
      <c r="K4" s="267"/>
      <c r="L4" s="267"/>
      <c r="M4" s="268"/>
    </row>
    <row r="5" spans="1:18">
      <c r="B5" s="173"/>
      <c r="C5" s="113" t="s">
        <v>54</v>
      </c>
      <c r="D5" s="239" t="s">
        <v>206</v>
      </c>
      <c r="E5" s="240"/>
      <c r="F5" s="240"/>
      <c r="G5" s="240"/>
      <c r="H5" s="241"/>
      <c r="I5" s="242"/>
      <c r="J5" s="243"/>
      <c r="K5" s="243"/>
      <c r="L5" s="243"/>
      <c r="M5" s="244"/>
    </row>
    <row r="6" spans="1:18">
      <c r="B6" s="173"/>
      <c r="C6" s="45" t="s">
        <v>51</v>
      </c>
      <c r="D6" s="245"/>
      <c r="E6" s="246"/>
      <c r="F6" s="246"/>
      <c r="G6" s="246"/>
      <c r="H6" s="247"/>
      <c r="I6" s="242"/>
      <c r="J6" s="243"/>
      <c r="K6" s="243"/>
      <c r="L6" s="243"/>
      <c r="M6" s="244"/>
    </row>
    <row r="7" spans="1:18">
      <c r="B7" s="173"/>
      <c r="C7" s="113" t="s">
        <v>31</v>
      </c>
      <c r="D7" s="239" t="s">
        <v>207</v>
      </c>
      <c r="E7" s="240"/>
      <c r="F7" s="240"/>
      <c r="G7" s="240"/>
      <c r="H7" s="241"/>
      <c r="I7" s="239" t="s">
        <v>207</v>
      </c>
      <c r="J7" s="240"/>
      <c r="K7" s="240"/>
      <c r="L7" s="240"/>
      <c r="M7" s="241"/>
      <c r="O7" s="42"/>
      <c r="P7" s="42"/>
      <c r="Q7" s="42"/>
      <c r="R7" s="42"/>
    </row>
    <row r="8" spans="1:18">
      <c r="B8" s="173"/>
      <c r="C8" s="113" t="s">
        <v>48</v>
      </c>
      <c r="D8" s="275">
        <v>7</v>
      </c>
      <c r="E8" s="276"/>
      <c r="F8" s="276"/>
      <c r="G8" s="276"/>
      <c r="H8" s="277"/>
      <c r="I8" s="275">
        <v>7</v>
      </c>
      <c r="J8" s="276"/>
      <c r="K8" s="276"/>
      <c r="L8" s="276"/>
      <c r="M8" s="277"/>
    </row>
    <row r="9" spans="1:18" ht="13.5" thickBot="1">
      <c r="B9" s="114"/>
      <c r="C9" s="115" t="s">
        <v>32</v>
      </c>
      <c r="D9" s="278">
        <v>200</v>
      </c>
      <c r="E9" s="279"/>
      <c r="F9" s="279"/>
      <c r="G9" s="279"/>
      <c r="H9" s="280"/>
      <c r="I9" s="278" t="s">
        <v>208</v>
      </c>
      <c r="J9" s="279"/>
      <c r="K9" s="279"/>
      <c r="L9" s="279"/>
      <c r="M9" s="280"/>
    </row>
    <row r="10" spans="1:18" ht="13.5" thickBot="1"/>
    <row r="11" spans="1:18">
      <c r="B11" s="116" t="s">
        <v>71</v>
      </c>
      <c r="C11" s="116"/>
      <c r="D11" s="263"/>
      <c r="E11" s="264"/>
      <c r="F11" s="264"/>
      <c r="G11" s="264"/>
      <c r="H11" s="265"/>
      <c r="I11" s="264"/>
      <c r="J11" s="264"/>
      <c r="K11" s="264"/>
      <c r="L11" s="264"/>
      <c r="M11" s="265"/>
    </row>
    <row r="12" spans="1:18">
      <c r="B12" s="173"/>
      <c r="C12" s="113" t="s">
        <v>26</v>
      </c>
      <c r="D12" s="269" t="s">
        <v>209</v>
      </c>
      <c r="E12" s="270"/>
      <c r="F12" s="270"/>
      <c r="G12" s="270"/>
      <c r="H12" s="271"/>
      <c r="I12" s="269" t="s">
        <v>209</v>
      </c>
      <c r="J12" s="270"/>
      <c r="K12" s="270"/>
      <c r="L12" s="270"/>
      <c r="M12" s="271"/>
    </row>
    <row r="13" spans="1:18">
      <c r="B13" s="173"/>
      <c r="C13" s="113" t="s">
        <v>160</v>
      </c>
      <c r="D13" s="269" t="s">
        <v>209</v>
      </c>
      <c r="E13" s="270"/>
      <c r="F13" s="270"/>
      <c r="G13" s="270"/>
      <c r="H13" s="271"/>
      <c r="I13" s="269" t="s">
        <v>209</v>
      </c>
      <c r="J13" s="270"/>
      <c r="K13" s="270"/>
      <c r="L13" s="270"/>
      <c r="M13" s="271"/>
    </row>
    <row r="14" spans="1:18" ht="13.5" thickBot="1">
      <c r="B14" s="175"/>
      <c r="C14" s="31" t="s">
        <v>173</v>
      </c>
      <c r="D14" s="272" t="s">
        <v>189</v>
      </c>
      <c r="E14" s="273"/>
      <c r="F14" s="273"/>
      <c r="G14" s="273"/>
      <c r="H14" s="274"/>
      <c r="I14" s="272" t="s">
        <v>189</v>
      </c>
      <c r="J14" s="273"/>
      <c r="K14" s="273"/>
      <c r="L14" s="273"/>
      <c r="M14" s="274"/>
    </row>
    <row r="15" spans="1:18" s="28" customFormat="1" ht="15" customHeight="1" thickBot="1">
      <c r="A15" s="27"/>
      <c r="B15" s="281" t="s">
        <v>71</v>
      </c>
      <c r="C15" s="282"/>
      <c r="D15" s="283" t="s">
        <v>209</v>
      </c>
      <c r="E15" s="284"/>
      <c r="F15" s="284"/>
      <c r="G15" s="284"/>
      <c r="H15" s="284"/>
      <c r="I15" s="284"/>
      <c r="J15" s="284"/>
      <c r="K15" s="284"/>
      <c r="L15" s="284"/>
      <c r="M15" s="285"/>
    </row>
    <row r="16" spans="1:18" ht="13.5" thickBot="1"/>
    <row r="17" spans="2:15" ht="30" customHeight="1" thickBot="1">
      <c r="B17" s="286" t="s">
        <v>24</v>
      </c>
      <c r="C17" s="287"/>
      <c r="D17" s="117">
        <v>-0.5</v>
      </c>
      <c r="E17" s="118">
        <v>-0.75</v>
      </c>
      <c r="F17" s="118">
        <v>1</v>
      </c>
      <c r="G17" s="118">
        <v>0.75</v>
      </c>
      <c r="H17" s="119">
        <v>0.5</v>
      </c>
      <c r="I17" s="89">
        <v>-0.5</v>
      </c>
      <c r="J17" s="90">
        <v>-0.75</v>
      </c>
      <c r="K17" s="90">
        <v>1</v>
      </c>
      <c r="L17" s="90">
        <v>0.75</v>
      </c>
      <c r="M17" s="91">
        <v>0.5</v>
      </c>
      <c r="O17" s="24"/>
    </row>
    <row r="18" spans="2:15" ht="15" customHeight="1">
      <c r="B18" s="288" t="s">
        <v>103</v>
      </c>
      <c r="C18" s="92">
        <v>10</v>
      </c>
      <c r="D18" s="185" t="s">
        <v>191</v>
      </c>
      <c r="E18" s="120" t="s">
        <v>191</v>
      </c>
      <c r="F18" s="186" t="s">
        <v>191</v>
      </c>
      <c r="G18" s="120" t="s">
        <v>191</v>
      </c>
      <c r="H18" s="132" t="s">
        <v>191</v>
      </c>
      <c r="I18" s="263"/>
      <c r="J18" s="264"/>
      <c r="K18" s="264"/>
      <c r="L18" s="264"/>
      <c r="M18" s="265"/>
    </row>
    <row r="19" spans="2:15" ht="15" customHeight="1">
      <c r="B19" s="289"/>
      <c r="C19" s="93">
        <v>15</v>
      </c>
      <c r="D19" s="187" t="s">
        <v>191</v>
      </c>
      <c r="E19" s="188" t="s">
        <v>191</v>
      </c>
      <c r="F19" s="188" t="s">
        <v>191</v>
      </c>
      <c r="G19" s="188" t="s">
        <v>191</v>
      </c>
      <c r="H19" s="189" t="s">
        <v>191</v>
      </c>
      <c r="I19" s="245"/>
      <c r="J19" s="246"/>
      <c r="K19" s="246"/>
      <c r="L19" s="246"/>
      <c r="M19" s="247"/>
    </row>
    <row r="20" spans="2:15" ht="15" customHeight="1">
      <c r="B20" s="289"/>
      <c r="C20" s="93">
        <v>20</v>
      </c>
      <c r="D20" s="190" t="s">
        <v>191</v>
      </c>
      <c r="E20" s="188" t="s">
        <v>191</v>
      </c>
      <c r="F20" s="191" t="s">
        <v>191</v>
      </c>
      <c r="G20" s="188" t="s">
        <v>191</v>
      </c>
      <c r="H20" s="189" t="s">
        <v>191</v>
      </c>
      <c r="I20" s="245"/>
      <c r="J20" s="246"/>
      <c r="K20" s="246"/>
      <c r="L20" s="246"/>
      <c r="M20" s="247"/>
    </row>
    <row r="21" spans="2:15" ht="15" customHeight="1">
      <c r="B21" s="289"/>
      <c r="C21" s="93">
        <v>25</v>
      </c>
      <c r="D21" s="187" t="s">
        <v>191</v>
      </c>
      <c r="E21" s="188" t="s">
        <v>191</v>
      </c>
      <c r="F21" s="188" t="s">
        <v>191</v>
      </c>
      <c r="G21" s="188" t="s">
        <v>191</v>
      </c>
      <c r="H21" s="189" t="s">
        <v>191</v>
      </c>
      <c r="I21" s="245"/>
      <c r="J21" s="246"/>
      <c r="K21" s="246"/>
      <c r="L21" s="246"/>
      <c r="M21" s="247"/>
    </row>
    <row r="22" spans="2:15" ht="15" customHeight="1">
      <c r="B22" s="289"/>
      <c r="C22" s="93">
        <v>30</v>
      </c>
      <c r="D22" s="190" t="s">
        <v>191</v>
      </c>
      <c r="E22" s="188" t="s">
        <v>191</v>
      </c>
      <c r="F22" s="191" t="s">
        <v>191</v>
      </c>
      <c r="G22" s="188" t="s">
        <v>191</v>
      </c>
      <c r="H22" s="189" t="s">
        <v>191</v>
      </c>
      <c r="I22" s="190" t="s">
        <v>190</v>
      </c>
      <c r="J22" s="188" t="s">
        <v>191</v>
      </c>
      <c r="K22" s="188" t="s">
        <v>191</v>
      </c>
      <c r="L22" s="188" t="s">
        <v>191</v>
      </c>
      <c r="M22" s="187" t="s">
        <v>190</v>
      </c>
    </row>
    <row r="23" spans="2:15" ht="15" customHeight="1">
      <c r="B23" s="289"/>
      <c r="C23" s="93">
        <v>35</v>
      </c>
      <c r="D23" s="187" t="s">
        <v>191</v>
      </c>
      <c r="E23" s="188" t="s">
        <v>191</v>
      </c>
      <c r="F23" s="188" t="s">
        <v>191</v>
      </c>
      <c r="G23" s="188" t="s">
        <v>191</v>
      </c>
      <c r="H23" s="189" t="s">
        <v>191</v>
      </c>
      <c r="I23" s="190" t="s">
        <v>192</v>
      </c>
      <c r="J23" s="188" t="s">
        <v>191</v>
      </c>
      <c r="K23" s="188" t="s">
        <v>191</v>
      </c>
      <c r="L23" s="188" t="s">
        <v>191</v>
      </c>
      <c r="M23" s="187" t="s">
        <v>192</v>
      </c>
    </row>
    <row r="24" spans="2:15" ht="15" customHeight="1">
      <c r="B24" s="289"/>
      <c r="C24" s="93">
        <v>40</v>
      </c>
      <c r="D24" s="190" t="s">
        <v>191</v>
      </c>
      <c r="E24" s="188" t="s">
        <v>191</v>
      </c>
      <c r="F24" s="191" t="s">
        <v>191</v>
      </c>
      <c r="G24" s="191" t="s">
        <v>191</v>
      </c>
      <c r="H24" s="189" t="s">
        <v>191</v>
      </c>
      <c r="I24" s="190" t="s">
        <v>192</v>
      </c>
      <c r="J24" s="188" t="s">
        <v>191</v>
      </c>
      <c r="K24" s="191" t="s">
        <v>191</v>
      </c>
      <c r="L24" s="191" t="s">
        <v>191</v>
      </c>
      <c r="M24" s="187" t="s">
        <v>192</v>
      </c>
    </row>
    <row r="25" spans="2:15" ht="15" customHeight="1">
      <c r="B25" s="289"/>
      <c r="C25" s="93">
        <v>45</v>
      </c>
      <c r="D25" s="190" t="s">
        <v>190</v>
      </c>
      <c r="E25" s="188" t="s">
        <v>194</v>
      </c>
      <c r="F25" s="191" t="s">
        <v>191</v>
      </c>
      <c r="G25" s="191" t="s">
        <v>194</v>
      </c>
      <c r="H25" s="189" t="s">
        <v>190</v>
      </c>
      <c r="I25" s="187" t="s">
        <v>190</v>
      </c>
      <c r="J25" s="188" t="s">
        <v>191</v>
      </c>
      <c r="K25" s="188" t="s">
        <v>191</v>
      </c>
      <c r="L25" s="188" t="s">
        <v>191</v>
      </c>
      <c r="M25" s="189" t="s">
        <v>190</v>
      </c>
    </row>
    <row r="26" spans="2:15" ht="15" customHeight="1">
      <c r="B26" s="289"/>
      <c r="C26" s="93">
        <v>50</v>
      </c>
      <c r="D26" s="190" t="s">
        <v>192</v>
      </c>
      <c r="E26" s="188" t="s">
        <v>191</v>
      </c>
      <c r="F26" s="191" t="s">
        <v>191</v>
      </c>
      <c r="G26" s="191" t="s">
        <v>191</v>
      </c>
      <c r="H26" s="189" t="s">
        <v>192</v>
      </c>
      <c r="I26" s="187" t="s">
        <v>190</v>
      </c>
      <c r="J26" s="188" t="s">
        <v>191</v>
      </c>
      <c r="K26" s="191" t="s">
        <v>191</v>
      </c>
      <c r="L26" s="191" t="s">
        <v>191</v>
      </c>
      <c r="M26" s="189" t="s">
        <v>190</v>
      </c>
    </row>
    <row r="27" spans="2:15" ht="15" customHeight="1">
      <c r="B27" s="289"/>
      <c r="C27" s="93">
        <v>55</v>
      </c>
      <c r="D27" s="245"/>
      <c r="E27" s="246"/>
      <c r="F27" s="246"/>
      <c r="G27" s="246"/>
      <c r="H27" s="246"/>
      <c r="I27" s="187" t="s">
        <v>190</v>
      </c>
      <c r="J27" s="188" t="s">
        <v>191</v>
      </c>
      <c r="K27" s="191" t="s">
        <v>191</v>
      </c>
      <c r="L27" s="191" t="s">
        <v>191</v>
      </c>
      <c r="M27" s="189" t="s">
        <v>190</v>
      </c>
    </row>
    <row r="28" spans="2:15" ht="15" customHeight="1">
      <c r="B28" s="289"/>
      <c r="C28" s="93">
        <v>60</v>
      </c>
      <c r="D28" s="245"/>
      <c r="E28" s="246"/>
      <c r="F28" s="246"/>
      <c r="G28" s="246"/>
      <c r="H28" s="246"/>
      <c r="I28" s="187" t="s">
        <v>190</v>
      </c>
      <c r="J28" s="188" t="s">
        <v>193</v>
      </c>
      <c r="K28" s="191" t="s">
        <v>193</v>
      </c>
      <c r="L28" s="191" t="s">
        <v>193</v>
      </c>
      <c r="M28" s="189" t="s">
        <v>190</v>
      </c>
    </row>
    <row r="29" spans="2:15" ht="15" customHeight="1">
      <c r="B29" s="289"/>
      <c r="C29" s="93">
        <v>65</v>
      </c>
      <c r="D29" s="245"/>
      <c r="E29" s="246"/>
      <c r="F29" s="246"/>
      <c r="G29" s="246"/>
      <c r="H29" s="246"/>
      <c r="I29" s="187" t="s">
        <v>190</v>
      </c>
      <c r="J29" s="188" t="s">
        <v>192</v>
      </c>
      <c r="K29" s="191" t="s">
        <v>193</v>
      </c>
      <c r="L29" s="191" t="s">
        <v>192</v>
      </c>
      <c r="M29" s="189" t="s">
        <v>190</v>
      </c>
    </row>
    <row r="30" spans="2:15" ht="15" customHeight="1">
      <c r="B30" s="289"/>
      <c r="C30" s="93">
        <v>70</v>
      </c>
      <c r="D30" s="245"/>
      <c r="E30" s="246"/>
      <c r="F30" s="246"/>
      <c r="G30" s="246"/>
      <c r="H30" s="246"/>
      <c r="I30" s="187" t="s">
        <v>190</v>
      </c>
      <c r="J30" s="188" t="s">
        <v>190</v>
      </c>
      <c r="K30" s="188" t="s">
        <v>190</v>
      </c>
      <c r="L30" s="188" t="s">
        <v>190</v>
      </c>
      <c r="M30" s="189" t="s">
        <v>190</v>
      </c>
    </row>
    <row r="31" spans="2:15" ht="15" customHeight="1">
      <c r="B31" s="289"/>
      <c r="C31" s="93">
        <v>75</v>
      </c>
      <c r="D31" s="245"/>
      <c r="E31" s="246"/>
      <c r="F31" s="246"/>
      <c r="G31" s="246"/>
      <c r="H31" s="246"/>
      <c r="I31" s="187" t="s">
        <v>190</v>
      </c>
      <c r="J31" s="188" t="s">
        <v>190</v>
      </c>
      <c r="K31" s="188" t="s">
        <v>190</v>
      </c>
      <c r="L31" s="188" t="s">
        <v>190</v>
      </c>
      <c r="M31" s="189" t="s">
        <v>190</v>
      </c>
    </row>
    <row r="32" spans="2:15" ht="15" customHeight="1" thickBot="1">
      <c r="B32" s="290"/>
      <c r="C32" s="94">
        <v>80</v>
      </c>
      <c r="D32" s="293"/>
      <c r="E32" s="294"/>
      <c r="F32" s="294"/>
      <c r="G32" s="294"/>
      <c r="H32" s="294"/>
      <c r="I32" s="192" t="s">
        <v>190</v>
      </c>
      <c r="J32" s="168" t="s">
        <v>190</v>
      </c>
      <c r="K32" s="168" t="s">
        <v>190</v>
      </c>
      <c r="L32" s="168" t="s">
        <v>190</v>
      </c>
      <c r="M32" s="169" t="s">
        <v>190</v>
      </c>
    </row>
    <row r="33" spans="2:15" ht="15" customHeight="1" thickBot="1">
      <c r="B33" s="295" t="s">
        <v>161</v>
      </c>
      <c r="C33" s="296"/>
      <c r="D33" s="291">
        <v>0.95830000000000004</v>
      </c>
      <c r="E33" s="291"/>
      <c r="F33" s="291"/>
      <c r="G33" s="291"/>
      <c r="H33" s="292"/>
      <c r="I33" s="291">
        <v>0.54169999999999996</v>
      </c>
      <c r="J33" s="291"/>
      <c r="K33" s="291"/>
      <c r="L33" s="291"/>
      <c r="M33" s="292"/>
    </row>
    <row r="34" spans="2:15" ht="15" customHeight="1" thickBot="1">
      <c r="B34" s="112"/>
      <c r="E34" s="112"/>
      <c r="J34" s="112"/>
    </row>
    <row r="35" spans="2:15" ht="30" customHeight="1" thickBot="1">
      <c r="B35" s="286" t="s">
        <v>33</v>
      </c>
      <c r="C35" s="287"/>
      <c r="D35" s="95">
        <v>-0.5</v>
      </c>
      <c r="E35" s="90">
        <v>-0.75</v>
      </c>
      <c r="F35" s="96">
        <v>1</v>
      </c>
      <c r="G35" s="90">
        <v>0.75</v>
      </c>
      <c r="H35" s="91">
        <v>0.5</v>
      </c>
      <c r="I35" s="95">
        <v>-0.5</v>
      </c>
      <c r="J35" s="90">
        <v>-0.75</v>
      </c>
      <c r="K35" s="90">
        <v>1</v>
      </c>
      <c r="L35" s="90">
        <v>0.75</v>
      </c>
      <c r="M35" s="91">
        <v>0.5</v>
      </c>
      <c r="O35" s="24"/>
    </row>
    <row r="36" spans="2:15" ht="15" customHeight="1">
      <c r="B36" s="288" t="s">
        <v>103</v>
      </c>
      <c r="C36" s="97">
        <v>30</v>
      </c>
      <c r="D36" s="185" t="s">
        <v>190</v>
      </c>
      <c r="E36" s="120" t="s">
        <v>191</v>
      </c>
      <c r="F36" s="186" t="s">
        <v>191</v>
      </c>
      <c r="G36" s="186" t="s">
        <v>191</v>
      </c>
      <c r="H36" s="132" t="s">
        <v>190</v>
      </c>
      <c r="I36" s="263"/>
      <c r="J36" s="264"/>
      <c r="K36" s="264"/>
      <c r="L36" s="264"/>
      <c r="M36" s="265"/>
    </row>
    <row r="37" spans="2:15" ht="15" customHeight="1">
      <c r="B37" s="289"/>
      <c r="C37" s="98">
        <v>35</v>
      </c>
      <c r="D37" s="190" t="s">
        <v>191</v>
      </c>
      <c r="E37" s="188" t="s">
        <v>191</v>
      </c>
      <c r="F37" s="188" t="s">
        <v>191</v>
      </c>
      <c r="G37" s="188" t="s">
        <v>191</v>
      </c>
      <c r="H37" s="189" t="s">
        <v>191</v>
      </c>
      <c r="I37" s="245"/>
      <c r="J37" s="246"/>
      <c r="K37" s="246"/>
      <c r="L37" s="246"/>
      <c r="M37" s="247"/>
    </row>
    <row r="38" spans="2:15" ht="15" customHeight="1">
      <c r="B38" s="289"/>
      <c r="C38" s="98">
        <v>40</v>
      </c>
      <c r="D38" s="190" t="s">
        <v>190</v>
      </c>
      <c r="E38" s="188" t="s">
        <v>191</v>
      </c>
      <c r="F38" s="191" t="s">
        <v>191</v>
      </c>
      <c r="G38" s="191" t="s">
        <v>191</v>
      </c>
      <c r="H38" s="189" t="s">
        <v>190</v>
      </c>
      <c r="I38" s="245"/>
      <c r="J38" s="246"/>
      <c r="K38" s="246"/>
      <c r="L38" s="246"/>
      <c r="M38" s="247"/>
    </row>
    <row r="39" spans="2:15" ht="15" customHeight="1">
      <c r="B39" s="289"/>
      <c r="C39" s="98">
        <v>45</v>
      </c>
      <c r="D39" s="190" t="s">
        <v>192</v>
      </c>
      <c r="E39" s="188" t="s">
        <v>191</v>
      </c>
      <c r="F39" s="188" t="s">
        <v>191</v>
      </c>
      <c r="G39" s="188" t="s">
        <v>191</v>
      </c>
      <c r="H39" s="189" t="s">
        <v>192</v>
      </c>
      <c r="I39" s="245"/>
      <c r="J39" s="246"/>
      <c r="K39" s="246"/>
      <c r="L39" s="246"/>
      <c r="M39" s="247"/>
    </row>
    <row r="40" spans="2:15" ht="15" customHeight="1">
      <c r="B40" s="289"/>
      <c r="C40" s="98">
        <v>50</v>
      </c>
      <c r="D40" s="190" t="s">
        <v>191</v>
      </c>
      <c r="E40" s="188" t="s">
        <v>191</v>
      </c>
      <c r="F40" s="191" t="s">
        <v>191</v>
      </c>
      <c r="G40" s="191" t="s">
        <v>191</v>
      </c>
      <c r="H40" s="189" t="s">
        <v>191</v>
      </c>
      <c r="I40" s="190" t="s">
        <v>191</v>
      </c>
      <c r="J40" s="188" t="s">
        <v>191</v>
      </c>
      <c r="K40" s="188" t="s">
        <v>191</v>
      </c>
      <c r="L40" s="188" t="s">
        <v>191</v>
      </c>
      <c r="M40" s="188" t="s">
        <v>191</v>
      </c>
    </row>
    <row r="41" spans="2:15" ht="15" customHeight="1">
      <c r="B41" s="289"/>
      <c r="C41" s="98">
        <v>55</v>
      </c>
      <c r="D41" s="190" t="s">
        <v>191</v>
      </c>
      <c r="E41" s="188" t="s">
        <v>191</v>
      </c>
      <c r="F41" s="188" t="s">
        <v>191</v>
      </c>
      <c r="G41" s="188" t="s">
        <v>191</v>
      </c>
      <c r="H41" s="189" t="s">
        <v>191</v>
      </c>
      <c r="I41" s="187" t="s">
        <v>191</v>
      </c>
      <c r="J41" s="188" t="s">
        <v>191</v>
      </c>
      <c r="K41" s="188" t="s">
        <v>191</v>
      </c>
      <c r="L41" s="188" t="s">
        <v>191</v>
      </c>
      <c r="M41" s="188" t="s">
        <v>191</v>
      </c>
      <c r="O41" s="24"/>
    </row>
    <row r="42" spans="2:15" ht="15" customHeight="1">
      <c r="B42" s="289"/>
      <c r="C42" s="98">
        <v>60</v>
      </c>
      <c r="D42" s="190" t="s">
        <v>190</v>
      </c>
      <c r="E42" s="188" t="s">
        <v>191</v>
      </c>
      <c r="F42" s="191" t="s">
        <v>191</v>
      </c>
      <c r="G42" s="191" t="s">
        <v>191</v>
      </c>
      <c r="H42" s="189" t="s">
        <v>190</v>
      </c>
      <c r="I42" s="190" t="s">
        <v>191</v>
      </c>
      <c r="J42" s="188" t="s">
        <v>191</v>
      </c>
      <c r="K42" s="188" t="s">
        <v>191</v>
      </c>
      <c r="L42" s="188" t="s">
        <v>191</v>
      </c>
      <c r="M42" s="188" t="s">
        <v>191</v>
      </c>
    </row>
    <row r="43" spans="2:15" ht="15" customHeight="1">
      <c r="B43" s="289"/>
      <c r="C43" s="98">
        <v>65</v>
      </c>
      <c r="D43" s="190" t="s">
        <v>190</v>
      </c>
      <c r="E43" s="188" t="s">
        <v>194</v>
      </c>
      <c r="F43" s="191" t="s">
        <v>192</v>
      </c>
      <c r="G43" s="191" t="s">
        <v>194</v>
      </c>
      <c r="H43" s="189" t="s">
        <v>190</v>
      </c>
      <c r="I43" s="187" t="s">
        <v>191</v>
      </c>
      <c r="J43" s="188" t="s">
        <v>191</v>
      </c>
      <c r="K43" s="188" t="s">
        <v>191</v>
      </c>
      <c r="L43" s="191" t="s">
        <v>191</v>
      </c>
      <c r="M43" s="188" t="s">
        <v>191</v>
      </c>
    </row>
    <row r="44" spans="2:15" ht="15" customHeight="1">
      <c r="B44" s="289"/>
      <c r="C44" s="98">
        <v>70</v>
      </c>
      <c r="D44" s="187" t="s">
        <v>190</v>
      </c>
      <c r="E44" s="188" t="s">
        <v>192</v>
      </c>
      <c r="F44" s="191" t="s">
        <v>192</v>
      </c>
      <c r="G44" s="191" t="s">
        <v>192</v>
      </c>
      <c r="H44" s="189" t="s">
        <v>190</v>
      </c>
      <c r="I44" s="190" t="s">
        <v>191</v>
      </c>
      <c r="J44" s="188" t="s">
        <v>191</v>
      </c>
      <c r="K44" s="188" t="s">
        <v>191</v>
      </c>
      <c r="L44" s="188" t="s">
        <v>191</v>
      </c>
      <c r="M44" s="188" t="s">
        <v>191</v>
      </c>
    </row>
    <row r="45" spans="2:15" ht="15" customHeight="1">
      <c r="B45" s="289"/>
      <c r="C45" s="98">
        <v>75</v>
      </c>
      <c r="D45" s="187" t="s">
        <v>190</v>
      </c>
      <c r="E45" s="188" t="s">
        <v>192</v>
      </c>
      <c r="F45" s="191" t="s">
        <v>192</v>
      </c>
      <c r="G45" s="191" t="s">
        <v>192</v>
      </c>
      <c r="H45" s="189" t="s">
        <v>190</v>
      </c>
      <c r="I45" s="187" t="s">
        <v>191</v>
      </c>
      <c r="J45" s="188" t="s">
        <v>191</v>
      </c>
      <c r="K45" s="188" t="s">
        <v>191</v>
      </c>
      <c r="L45" s="191" t="s">
        <v>191</v>
      </c>
      <c r="M45" s="188" t="s">
        <v>191</v>
      </c>
    </row>
    <row r="46" spans="2:15" ht="15" customHeight="1" thickBot="1">
      <c r="B46" s="290"/>
      <c r="C46" s="99">
        <v>80</v>
      </c>
      <c r="D46" s="192" t="s">
        <v>190</v>
      </c>
      <c r="E46" s="168" t="s">
        <v>190</v>
      </c>
      <c r="F46" s="193" t="s">
        <v>192</v>
      </c>
      <c r="G46" s="168" t="s">
        <v>190</v>
      </c>
      <c r="H46" s="169" t="s">
        <v>190</v>
      </c>
      <c r="I46" s="194" t="s">
        <v>191</v>
      </c>
      <c r="J46" s="168" t="s">
        <v>191</v>
      </c>
      <c r="K46" s="168" t="s">
        <v>191</v>
      </c>
      <c r="L46" s="193" t="s">
        <v>191</v>
      </c>
      <c r="M46" s="168" t="s">
        <v>191</v>
      </c>
    </row>
    <row r="47" spans="2:15" ht="15" customHeight="1" thickBot="1">
      <c r="B47" s="295" t="s">
        <v>162</v>
      </c>
      <c r="C47" s="296"/>
      <c r="D47" s="303">
        <v>0.55559999999999998</v>
      </c>
      <c r="E47" s="304"/>
      <c r="F47" s="304"/>
      <c r="G47" s="304"/>
      <c r="H47" s="305"/>
      <c r="I47" s="291">
        <v>1</v>
      </c>
      <c r="J47" s="291"/>
      <c r="K47" s="291"/>
      <c r="L47" s="291"/>
      <c r="M47" s="292"/>
    </row>
    <row r="48" spans="2:15" ht="15" customHeight="1" thickBot="1">
      <c r="B48" s="112"/>
      <c r="E48" s="112"/>
      <c r="J48" s="112"/>
    </row>
    <row r="49" spans="1:13" ht="30" customHeight="1" thickBot="1">
      <c r="B49" s="286" t="s">
        <v>34</v>
      </c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306"/>
    </row>
    <row r="50" spans="1:13" ht="15" customHeight="1" thickBot="1">
      <c r="B50" s="307" t="s">
        <v>163</v>
      </c>
      <c r="C50" s="308"/>
      <c r="D50" s="309" t="s">
        <v>164</v>
      </c>
      <c r="E50" s="310"/>
      <c r="F50" s="310" t="s">
        <v>11</v>
      </c>
      <c r="G50" s="310"/>
      <c r="H50" s="311"/>
      <c r="I50" s="309" t="s">
        <v>164</v>
      </c>
      <c r="J50" s="310"/>
      <c r="K50" s="310" t="s">
        <v>11</v>
      </c>
      <c r="L50" s="310"/>
      <c r="M50" s="311"/>
    </row>
    <row r="51" spans="1:13" ht="15" customHeight="1">
      <c r="B51" s="100"/>
      <c r="C51" s="101" t="s">
        <v>35</v>
      </c>
      <c r="D51" s="297"/>
      <c r="E51" s="298"/>
      <c r="F51" s="299"/>
      <c r="G51" s="299"/>
      <c r="H51" s="300"/>
      <c r="I51" s="297"/>
      <c r="J51" s="298"/>
      <c r="K51" s="299"/>
      <c r="L51" s="299"/>
      <c r="M51" s="300"/>
    </row>
    <row r="52" spans="1:13" ht="15" customHeight="1">
      <c r="B52" s="100"/>
      <c r="C52" s="102" t="s">
        <v>36</v>
      </c>
      <c r="D52" s="301" t="s">
        <v>191</v>
      </c>
      <c r="E52" s="302"/>
      <c r="F52" s="299">
        <v>1</v>
      </c>
      <c r="G52" s="299"/>
      <c r="H52" s="300"/>
      <c r="I52" s="301" t="s">
        <v>191</v>
      </c>
      <c r="J52" s="302"/>
      <c r="K52" s="299">
        <v>1</v>
      </c>
      <c r="L52" s="299"/>
      <c r="M52" s="300"/>
    </row>
    <row r="53" spans="1:13" ht="15" customHeight="1">
      <c r="B53" s="100"/>
      <c r="C53" s="102" t="s">
        <v>37</v>
      </c>
      <c r="D53" s="301" t="s">
        <v>191</v>
      </c>
      <c r="E53" s="302"/>
      <c r="F53" s="299">
        <v>1</v>
      </c>
      <c r="G53" s="299"/>
      <c r="H53" s="300"/>
      <c r="I53" s="301" t="s">
        <v>191</v>
      </c>
      <c r="J53" s="302"/>
      <c r="K53" s="299">
        <v>1</v>
      </c>
      <c r="L53" s="299"/>
      <c r="M53" s="300"/>
    </row>
    <row r="54" spans="1:13" ht="15" customHeight="1">
      <c r="B54" s="100"/>
      <c r="C54" s="101" t="s">
        <v>38</v>
      </c>
      <c r="D54" s="297"/>
      <c r="E54" s="298"/>
      <c r="F54" s="298"/>
      <c r="G54" s="298"/>
      <c r="H54" s="312"/>
      <c r="I54" s="297"/>
      <c r="J54" s="298"/>
      <c r="K54" s="298"/>
      <c r="L54" s="298"/>
      <c r="M54" s="312"/>
    </row>
    <row r="55" spans="1:13" ht="15" customHeight="1">
      <c r="B55" s="100"/>
      <c r="C55" s="102" t="s">
        <v>36</v>
      </c>
      <c r="D55" s="301" t="s">
        <v>194</v>
      </c>
      <c r="E55" s="302"/>
      <c r="F55" s="299">
        <v>0.75</v>
      </c>
      <c r="G55" s="299"/>
      <c r="H55" s="300"/>
      <c r="I55" s="301" t="s">
        <v>191</v>
      </c>
      <c r="J55" s="302"/>
      <c r="K55" s="299">
        <v>1</v>
      </c>
      <c r="L55" s="299"/>
      <c r="M55" s="300"/>
    </row>
    <row r="56" spans="1:13" ht="15" customHeight="1" thickBot="1">
      <c r="B56" s="103"/>
      <c r="C56" s="104" t="s">
        <v>37</v>
      </c>
      <c r="D56" s="301" t="s">
        <v>194</v>
      </c>
      <c r="E56" s="302"/>
      <c r="F56" s="299">
        <v>0.75</v>
      </c>
      <c r="G56" s="299"/>
      <c r="H56" s="300"/>
      <c r="I56" s="301" t="s">
        <v>191</v>
      </c>
      <c r="J56" s="302"/>
      <c r="K56" s="299">
        <v>1</v>
      </c>
      <c r="L56" s="299"/>
      <c r="M56" s="300"/>
    </row>
    <row r="57" spans="1:13" s="28" customFormat="1" ht="15" customHeight="1" thickBot="1">
      <c r="A57" s="27"/>
      <c r="B57" s="281" t="s">
        <v>39</v>
      </c>
      <c r="C57" s="326"/>
      <c r="D57" s="317">
        <v>0.875</v>
      </c>
      <c r="E57" s="318"/>
      <c r="F57" s="318"/>
      <c r="G57" s="318"/>
      <c r="H57" s="319"/>
      <c r="I57" s="317">
        <v>1</v>
      </c>
      <c r="J57" s="318"/>
      <c r="K57" s="318"/>
      <c r="L57" s="318"/>
      <c r="M57" s="319"/>
    </row>
    <row r="58" spans="1:13" ht="15" customHeight="1" thickBot="1">
      <c r="B58" s="112"/>
      <c r="E58" s="112"/>
      <c r="J58" s="112"/>
    </row>
    <row r="59" spans="1:13" s="28" customFormat="1" ht="15" customHeight="1">
      <c r="A59" s="27"/>
      <c r="B59" s="32" t="s">
        <v>25</v>
      </c>
      <c r="C59" s="33"/>
      <c r="D59" s="327"/>
      <c r="E59" s="328"/>
      <c r="F59" s="328"/>
      <c r="G59" s="328"/>
      <c r="H59" s="328"/>
      <c r="I59" s="328"/>
      <c r="J59" s="328"/>
      <c r="K59" s="328"/>
      <c r="L59" s="328"/>
      <c r="M59" s="329"/>
    </row>
    <row r="60" spans="1:13" s="28" customFormat="1" ht="15" customHeight="1">
      <c r="A60" s="27"/>
      <c r="B60" s="30"/>
      <c r="C60" s="34" t="s">
        <v>27</v>
      </c>
      <c r="D60" s="330"/>
      <c r="E60" s="331"/>
      <c r="F60" s="331"/>
      <c r="G60" s="331"/>
      <c r="H60" s="331"/>
      <c r="I60" s="331"/>
      <c r="J60" s="331"/>
      <c r="K60" s="331"/>
      <c r="L60" s="331"/>
      <c r="M60" s="332"/>
    </row>
    <row r="61" spans="1:13" s="28" customFormat="1" ht="15" customHeight="1">
      <c r="A61" s="27"/>
      <c r="B61" s="30"/>
      <c r="C61" s="31" t="s">
        <v>40</v>
      </c>
      <c r="D61" s="313" t="s">
        <v>207</v>
      </c>
      <c r="E61" s="314"/>
      <c r="F61" s="315">
        <v>1</v>
      </c>
      <c r="G61" s="315"/>
      <c r="H61" s="315"/>
      <c r="I61" s="315"/>
      <c r="J61" s="315"/>
      <c r="K61" s="315"/>
      <c r="L61" s="315"/>
      <c r="M61" s="316"/>
    </row>
    <row r="62" spans="1:13" s="28" customFormat="1" ht="15" customHeight="1" thickBot="1">
      <c r="A62" s="27"/>
      <c r="B62" s="30"/>
      <c r="C62" s="31" t="s">
        <v>41</v>
      </c>
      <c r="D62" s="313" t="s">
        <v>207</v>
      </c>
      <c r="E62" s="314"/>
      <c r="F62" s="315">
        <v>1</v>
      </c>
      <c r="G62" s="315"/>
      <c r="H62" s="315"/>
      <c r="I62" s="315"/>
      <c r="J62" s="315"/>
      <c r="K62" s="315"/>
      <c r="L62" s="315"/>
      <c r="M62" s="316"/>
    </row>
    <row r="63" spans="1:13" s="28" customFormat="1" ht="15" customHeight="1" thickBot="1">
      <c r="A63" s="27"/>
      <c r="B63" s="281" t="s">
        <v>28</v>
      </c>
      <c r="C63" s="282"/>
      <c r="D63" s="317">
        <v>1</v>
      </c>
      <c r="E63" s="318"/>
      <c r="F63" s="318"/>
      <c r="G63" s="318"/>
      <c r="H63" s="318"/>
      <c r="I63" s="318"/>
      <c r="J63" s="318"/>
      <c r="K63" s="318"/>
      <c r="L63" s="318"/>
      <c r="M63" s="319"/>
    </row>
    <row r="64" spans="1:13" s="28" customFormat="1" ht="15" customHeight="1" thickBot="1">
      <c r="A64" s="27"/>
      <c r="B64" s="27"/>
      <c r="C64" s="29"/>
      <c r="D64" s="27"/>
      <c r="E64" s="27"/>
      <c r="F64" s="27"/>
      <c r="G64" s="71"/>
    </row>
    <row r="65" spans="1:14" ht="15">
      <c r="B65" s="320" t="s">
        <v>10</v>
      </c>
      <c r="C65" s="321"/>
      <c r="D65" s="322"/>
      <c r="E65" s="323"/>
      <c r="F65" s="323"/>
      <c r="G65" s="323"/>
      <c r="H65" s="324"/>
      <c r="I65" s="323"/>
      <c r="J65" s="323"/>
      <c r="K65" s="323"/>
      <c r="L65" s="323"/>
      <c r="M65" s="325"/>
      <c r="N65" s="42"/>
    </row>
    <row r="66" spans="1:14" ht="15" customHeight="1">
      <c r="B66" s="23"/>
      <c r="C66" s="105" t="s">
        <v>171</v>
      </c>
      <c r="D66" s="349">
        <v>0.95830000000000004</v>
      </c>
      <c r="E66" s="350"/>
      <c r="F66" s="350"/>
      <c r="G66" s="350"/>
      <c r="H66" s="351"/>
      <c r="I66" s="352">
        <v>0.54169999999999996</v>
      </c>
      <c r="J66" s="352"/>
      <c r="K66" s="352"/>
      <c r="L66" s="352"/>
      <c r="M66" s="353"/>
      <c r="N66" s="42"/>
    </row>
    <row r="67" spans="1:14" ht="15" customHeight="1">
      <c r="B67" s="23"/>
      <c r="C67" s="105" t="s">
        <v>166</v>
      </c>
      <c r="D67" s="354">
        <v>0.55559999999999998</v>
      </c>
      <c r="E67" s="352"/>
      <c r="F67" s="352"/>
      <c r="G67" s="352"/>
      <c r="H67" s="355"/>
      <c r="I67" s="352">
        <v>1</v>
      </c>
      <c r="J67" s="352"/>
      <c r="K67" s="352"/>
      <c r="L67" s="352"/>
      <c r="M67" s="353"/>
      <c r="N67" s="42"/>
    </row>
    <row r="68" spans="1:14" ht="15" customHeight="1">
      <c r="B68" s="174"/>
      <c r="C68" s="105" t="s">
        <v>34</v>
      </c>
      <c r="D68" s="354">
        <v>0.875</v>
      </c>
      <c r="E68" s="352"/>
      <c r="F68" s="352"/>
      <c r="G68" s="352"/>
      <c r="H68" s="355"/>
      <c r="I68" s="352">
        <v>1</v>
      </c>
      <c r="J68" s="352"/>
      <c r="K68" s="352"/>
      <c r="L68" s="352"/>
      <c r="M68" s="353"/>
      <c r="N68" s="42"/>
    </row>
    <row r="69" spans="1:14" ht="15" customHeight="1" thickBot="1">
      <c r="B69" s="114"/>
      <c r="C69" s="106" t="s">
        <v>25</v>
      </c>
      <c r="D69" s="338">
        <v>1</v>
      </c>
      <c r="E69" s="338"/>
      <c r="F69" s="338"/>
      <c r="G69" s="338"/>
      <c r="H69" s="338"/>
      <c r="I69" s="338"/>
      <c r="J69" s="338"/>
      <c r="K69" s="338"/>
      <c r="L69" s="338"/>
      <c r="M69" s="339"/>
      <c r="N69" s="42"/>
    </row>
    <row r="70" spans="1:14" ht="15" customHeight="1" thickBot="1">
      <c r="N70" s="42"/>
    </row>
    <row r="71" spans="1:14" s="27" customFormat="1" ht="15" customHeight="1" thickBot="1">
      <c r="B71" s="281" t="s">
        <v>13</v>
      </c>
      <c r="C71" s="282"/>
      <c r="D71" s="340"/>
      <c r="E71" s="341"/>
      <c r="F71" s="341"/>
      <c r="G71" s="341"/>
      <c r="H71" s="341"/>
      <c r="I71" s="341"/>
      <c r="J71" s="341"/>
      <c r="K71" s="341"/>
      <c r="L71" s="341"/>
      <c r="M71" s="342"/>
    </row>
    <row r="72" spans="1:14" s="28" customFormat="1" ht="15" customHeight="1">
      <c r="A72" s="27"/>
      <c r="B72" s="35"/>
      <c r="C72" s="36" t="s">
        <v>23</v>
      </c>
      <c r="D72" s="343">
        <v>1.607</v>
      </c>
      <c r="E72" s="344"/>
      <c r="F72" s="344"/>
      <c r="G72" s="344"/>
      <c r="H72" s="344"/>
      <c r="I72" s="344"/>
      <c r="J72" s="344"/>
      <c r="K72" s="344"/>
      <c r="L72" s="344"/>
      <c r="M72" s="345"/>
    </row>
    <row r="73" spans="1:14" s="27" customFormat="1" ht="15" customHeight="1">
      <c r="B73" s="35"/>
      <c r="C73" s="40" t="s">
        <v>29</v>
      </c>
      <c r="D73" s="343">
        <v>1.2709999999999999</v>
      </c>
      <c r="E73" s="344"/>
      <c r="F73" s="344"/>
      <c r="G73" s="344"/>
      <c r="H73" s="344"/>
      <c r="I73" s="344"/>
      <c r="J73" s="344"/>
      <c r="K73" s="344"/>
      <c r="L73" s="344"/>
      <c r="M73" s="345"/>
    </row>
    <row r="74" spans="1:14" s="27" customFormat="1" ht="15" customHeight="1" thickBot="1">
      <c r="B74" s="37"/>
      <c r="C74" s="38" t="s">
        <v>25</v>
      </c>
      <c r="D74" s="346">
        <v>0.5</v>
      </c>
      <c r="E74" s="347"/>
      <c r="F74" s="347"/>
      <c r="G74" s="347"/>
      <c r="H74" s="347"/>
      <c r="I74" s="347"/>
      <c r="J74" s="347"/>
      <c r="K74" s="347"/>
      <c r="L74" s="347"/>
      <c r="M74" s="348"/>
    </row>
    <row r="75" spans="1:14" ht="15" customHeight="1" thickBot="1"/>
    <row r="76" spans="1:14" ht="21.75" thickBot="1">
      <c r="B76" s="333" t="s">
        <v>174</v>
      </c>
      <c r="C76" s="334"/>
      <c r="D76" s="335">
        <v>3.3780000000000001</v>
      </c>
      <c r="E76" s="336"/>
      <c r="F76" s="336"/>
      <c r="G76" s="336"/>
      <c r="H76" s="336"/>
      <c r="I76" s="336"/>
      <c r="J76" s="336"/>
      <c r="K76" s="336"/>
      <c r="L76" s="336"/>
      <c r="M76" s="337"/>
      <c r="N76" s="25"/>
    </row>
  </sheetData>
  <dataConsolidate/>
  <mergeCells count="108">
    <mergeCell ref="B76:C76"/>
    <mergeCell ref="D76:M76"/>
    <mergeCell ref="D69:M69"/>
    <mergeCell ref="B71:C71"/>
    <mergeCell ref="D71:M71"/>
    <mergeCell ref="D72:M72"/>
    <mergeCell ref="D73:M73"/>
    <mergeCell ref="D74:M74"/>
    <mergeCell ref="D66:H66"/>
    <mergeCell ref="I66:M66"/>
    <mergeCell ref="D67:H67"/>
    <mergeCell ref="I67:M67"/>
    <mergeCell ref="D68:H68"/>
    <mergeCell ref="I68:M68"/>
    <mergeCell ref="D62:E62"/>
    <mergeCell ref="F62:M62"/>
    <mergeCell ref="B63:C63"/>
    <mergeCell ref="D63:M63"/>
    <mergeCell ref="B65:C65"/>
    <mergeCell ref="D65:H65"/>
    <mergeCell ref="I65:M65"/>
    <mergeCell ref="B57:C57"/>
    <mergeCell ref="D57:H57"/>
    <mergeCell ref="I57:M57"/>
    <mergeCell ref="D59:M59"/>
    <mergeCell ref="D60:M60"/>
    <mergeCell ref="D61:E61"/>
    <mergeCell ref="F61:M61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4:H54"/>
    <mergeCell ref="I54:M54"/>
    <mergeCell ref="D51:E51"/>
    <mergeCell ref="F51:H51"/>
    <mergeCell ref="I51:J51"/>
    <mergeCell ref="K51:M51"/>
    <mergeCell ref="D52:E52"/>
    <mergeCell ref="F52:H52"/>
    <mergeCell ref="I52:J52"/>
    <mergeCell ref="K52:M52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I33:M33"/>
    <mergeCell ref="B35:C35"/>
    <mergeCell ref="B36:B46"/>
    <mergeCell ref="I36:M36"/>
    <mergeCell ref="I37:M37"/>
    <mergeCell ref="I38:M38"/>
    <mergeCell ref="I39:M39"/>
    <mergeCell ref="D29:H29"/>
    <mergeCell ref="D30:H30"/>
    <mergeCell ref="D31:H31"/>
    <mergeCell ref="D32:H32"/>
    <mergeCell ref="B33:C33"/>
    <mergeCell ref="D33:H33"/>
    <mergeCell ref="B15:C15"/>
    <mergeCell ref="D15:M15"/>
    <mergeCell ref="B17:C17"/>
    <mergeCell ref="B18:B32"/>
    <mergeCell ref="I18:M18"/>
    <mergeCell ref="I19:M19"/>
    <mergeCell ref="I20:M20"/>
    <mergeCell ref="I21:M21"/>
    <mergeCell ref="D27:H27"/>
    <mergeCell ref="D28:H28"/>
    <mergeCell ref="D12:H12"/>
    <mergeCell ref="I12:M12"/>
    <mergeCell ref="D13:H13"/>
    <mergeCell ref="I13:M13"/>
    <mergeCell ref="D14:H14"/>
    <mergeCell ref="I14:M14"/>
    <mergeCell ref="D8:H8"/>
    <mergeCell ref="I8:M8"/>
    <mergeCell ref="D9:H9"/>
    <mergeCell ref="I9:M9"/>
    <mergeCell ref="D11:H11"/>
    <mergeCell ref="I11:M11"/>
    <mergeCell ref="D5:H5"/>
    <mergeCell ref="I5:M5"/>
    <mergeCell ref="D6:H6"/>
    <mergeCell ref="I6:M6"/>
    <mergeCell ref="D7:H7"/>
    <mergeCell ref="I7:M7"/>
    <mergeCell ref="B2:C3"/>
    <mergeCell ref="D2:H2"/>
    <mergeCell ref="I2:M2"/>
    <mergeCell ref="D3:H3"/>
    <mergeCell ref="I3:M3"/>
    <mergeCell ref="B4:C4"/>
    <mergeCell ref="D4:H4"/>
    <mergeCell ref="I4:M4"/>
  </mergeCells>
  <conditionalFormatting sqref="F51">
    <cfRule type="cellIs" dxfId="459" priority="456" operator="equal">
      <formula>"Green"</formula>
    </cfRule>
    <cfRule type="cellIs" dxfId="458" priority="457" operator="equal">
      <formula>"Yellow"</formula>
    </cfRule>
    <cfRule type="cellIs" dxfId="457" priority="458" operator="equal">
      <formula>"Orange"</formula>
    </cfRule>
    <cfRule type="cellIs" dxfId="456" priority="459" operator="equal">
      <formula>"Brown"</formula>
    </cfRule>
    <cfRule type="cellIs" dxfId="455" priority="460" operator="equal">
      <formula>"Red"</formula>
    </cfRule>
  </conditionalFormatting>
  <conditionalFormatting sqref="D51">
    <cfRule type="cellIs" dxfId="454" priority="451" operator="equal">
      <formula>"Green"</formula>
    </cfRule>
    <cfRule type="cellIs" dxfId="453" priority="452" operator="equal">
      <formula>"Yellow"</formula>
    </cfRule>
    <cfRule type="cellIs" dxfId="452" priority="453" operator="equal">
      <formula>"Orange"</formula>
    </cfRule>
    <cfRule type="cellIs" dxfId="451" priority="454" operator="equal">
      <formula>"Brown"</formula>
    </cfRule>
    <cfRule type="cellIs" dxfId="450" priority="455" operator="equal">
      <formula>"Red"</formula>
    </cfRule>
  </conditionalFormatting>
  <conditionalFormatting sqref="K51">
    <cfRule type="cellIs" dxfId="449" priority="446" operator="equal">
      <formula>"Green"</formula>
    </cfRule>
    <cfRule type="cellIs" dxfId="448" priority="447" operator="equal">
      <formula>"Yellow"</formula>
    </cfRule>
    <cfRule type="cellIs" dxfId="447" priority="448" operator="equal">
      <formula>"Orange"</formula>
    </cfRule>
    <cfRule type="cellIs" dxfId="446" priority="449" operator="equal">
      <formula>"Brown"</formula>
    </cfRule>
    <cfRule type="cellIs" dxfId="445" priority="450" operator="equal">
      <formula>"Red"</formula>
    </cfRule>
  </conditionalFormatting>
  <conditionalFormatting sqref="I51">
    <cfRule type="cellIs" dxfId="444" priority="441" operator="equal">
      <formula>"Green"</formula>
    </cfRule>
    <cfRule type="cellIs" dxfId="443" priority="442" operator="equal">
      <formula>"Yellow"</formula>
    </cfRule>
    <cfRule type="cellIs" dxfId="442" priority="443" operator="equal">
      <formula>"Orange"</formula>
    </cfRule>
    <cfRule type="cellIs" dxfId="441" priority="444" operator="equal">
      <formula>"Brown"</formula>
    </cfRule>
    <cfRule type="cellIs" dxfId="440" priority="445" operator="equal">
      <formula>"Red"</formula>
    </cfRule>
  </conditionalFormatting>
  <conditionalFormatting sqref="D24:D26 F24:G26">
    <cfRule type="cellIs" dxfId="439" priority="430" operator="equal">
      <formula>"Green"</formula>
    </cfRule>
    <cfRule type="cellIs" dxfId="438" priority="431" operator="equal">
      <formula>"Yellow"</formula>
    </cfRule>
    <cfRule type="cellIs" dxfId="437" priority="432" operator="equal">
      <formula>"Orange"</formula>
    </cfRule>
    <cfRule type="cellIs" dxfId="436" priority="433" operator="equal">
      <formula>"Brown"</formula>
    </cfRule>
    <cfRule type="cellIs" dxfId="435" priority="434" operator="equal">
      <formula>"Red"</formula>
    </cfRule>
    <cfRule type="cellIs" dxfId="434" priority="435" operator="equal">
      <formula>"D Red"</formula>
    </cfRule>
  </conditionalFormatting>
  <conditionalFormatting sqref="D24:D26 F24:G26">
    <cfRule type="cellIs" dxfId="433" priority="429" operator="equal">
      <formula>"""AEB"""</formula>
    </cfRule>
    <cfRule type="cellIs" dxfId="432" priority="436" operator="equal">
      <formula>"Green"</formula>
    </cfRule>
    <cfRule type="cellIs" dxfId="431" priority="437" operator="equal">
      <formula>"Yellow"</formula>
    </cfRule>
    <cfRule type="cellIs" dxfId="430" priority="438" operator="equal">
      <formula>"Orange"</formula>
    </cfRule>
    <cfRule type="cellIs" dxfId="429" priority="439" operator="equal">
      <formula>"Brown"</formula>
    </cfRule>
    <cfRule type="cellIs" dxfId="428" priority="440" operator="equal">
      <formula>"Red"</formula>
    </cfRule>
  </conditionalFormatting>
  <conditionalFormatting sqref="F24:F26">
    <cfRule type="cellIs" dxfId="427" priority="423" operator="equal">
      <formula>"""AEB"""</formula>
    </cfRule>
    <cfRule type="cellIs" dxfId="426" priority="424" operator="equal">
      <formula>"Green"</formula>
    </cfRule>
    <cfRule type="cellIs" dxfId="425" priority="425" operator="equal">
      <formula>"Yellow"</formula>
    </cfRule>
    <cfRule type="cellIs" dxfId="424" priority="426" operator="equal">
      <formula>"Orange"</formula>
    </cfRule>
    <cfRule type="cellIs" dxfId="423" priority="427" operator="equal">
      <formula>"Brown"</formula>
    </cfRule>
    <cfRule type="cellIs" dxfId="422" priority="428" operator="equal">
      <formula>"Red"</formula>
    </cfRule>
  </conditionalFormatting>
  <conditionalFormatting sqref="D18:D20 F18:G20">
    <cfRule type="cellIs" dxfId="421" priority="417" operator="equal">
      <formula>"Green"</formula>
    </cfRule>
    <cfRule type="cellIs" dxfId="420" priority="418" operator="equal">
      <formula>"Yellow"</formula>
    </cfRule>
    <cfRule type="cellIs" dxfId="419" priority="419" operator="equal">
      <formula>"Orange"</formula>
    </cfRule>
    <cfRule type="cellIs" dxfId="418" priority="420" operator="equal">
      <formula>"Brown"</formula>
    </cfRule>
    <cfRule type="cellIs" dxfId="417" priority="421" operator="equal">
      <formula>"Red"</formula>
    </cfRule>
    <cfRule type="cellIs" dxfId="416" priority="422" operator="equal">
      <formula>"D Red"</formula>
    </cfRule>
  </conditionalFormatting>
  <conditionalFormatting sqref="D21 F21">
    <cfRule type="cellIs" dxfId="415" priority="411" operator="equal">
      <formula>"Green"</formula>
    </cfRule>
    <cfRule type="cellIs" dxfId="414" priority="412" operator="equal">
      <formula>"Yellow"</formula>
    </cfRule>
    <cfRule type="cellIs" dxfId="413" priority="413" operator="equal">
      <formula>"Orange"</formula>
    </cfRule>
    <cfRule type="cellIs" dxfId="412" priority="414" operator="equal">
      <formula>"Brown"</formula>
    </cfRule>
    <cfRule type="cellIs" dxfId="411" priority="415" operator="equal">
      <formula>"Red"</formula>
    </cfRule>
    <cfRule type="cellIs" dxfId="410" priority="416" operator="equal">
      <formula>"D Red"</formula>
    </cfRule>
  </conditionalFormatting>
  <conditionalFormatting sqref="D22:D23 F22:F23">
    <cfRule type="cellIs" dxfId="409" priority="405" operator="equal">
      <formula>"Green"</formula>
    </cfRule>
    <cfRule type="cellIs" dxfId="408" priority="406" operator="equal">
      <formula>"Yellow"</formula>
    </cfRule>
    <cfRule type="cellIs" dxfId="407" priority="407" operator="equal">
      <formula>"Orange"</formula>
    </cfRule>
    <cfRule type="cellIs" dxfId="406" priority="408" operator="equal">
      <formula>"Brown"</formula>
    </cfRule>
    <cfRule type="cellIs" dxfId="405" priority="409" operator="equal">
      <formula>"Red"</formula>
    </cfRule>
    <cfRule type="cellIs" dxfId="404" priority="410" operator="equal">
      <formula>"D Red"</formula>
    </cfRule>
  </conditionalFormatting>
  <conditionalFormatting sqref="G21">
    <cfRule type="cellIs" dxfId="403" priority="399" operator="equal">
      <formula>"Green"</formula>
    </cfRule>
    <cfRule type="cellIs" dxfId="402" priority="400" operator="equal">
      <formula>"Yellow"</formula>
    </cfRule>
    <cfRule type="cellIs" dxfId="401" priority="401" operator="equal">
      <formula>"Orange"</formula>
    </cfRule>
    <cfRule type="cellIs" dxfId="400" priority="402" operator="equal">
      <formula>"Brown"</formula>
    </cfRule>
    <cfRule type="cellIs" dxfId="399" priority="403" operator="equal">
      <formula>"Red"</formula>
    </cfRule>
    <cfRule type="cellIs" dxfId="398" priority="404" operator="equal">
      <formula>"D Red"</formula>
    </cfRule>
  </conditionalFormatting>
  <conditionalFormatting sqref="G22">
    <cfRule type="cellIs" dxfId="397" priority="393" operator="equal">
      <formula>"Green"</formula>
    </cfRule>
    <cfRule type="cellIs" dxfId="396" priority="394" operator="equal">
      <formula>"Yellow"</formula>
    </cfRule>
    <cfRule type="cellIs" dxfId="395" priority="395" operator="equal">
      <formula>"Orange"</formula>
    </cfRule>
    <cfRule type="cellIs" dxfId="394" priority="396" operator="equal">
      <formula>"Brown"</formula>
    </cfRule>
    <cfRule type="cellIs" dxfId="393" priority="397" operator="equal">
      <formula>"Red"</formula>
    </cfRule>
    <cfRule type="cellIs" dxfId="392" priority="398" operator="equal">
      <formula>"D Red"</formula>
    </cfRule>
  </conditionalFormatting>
  <conditionalFormatting sqref="G23">
    <cfRule type="cellIs" dxfId="391" priority="387" operator="equal">
      <formula>"Green"</formula>
    </cfRule>
    <cfRule type="cellIs" dxfId="390" priority="388" operator="equal">
      <formula>"Yellow"</formula>
    </cfRule>
    <cfRule type="cellIs" dxfId="389" priority="389" operator="equal">
      <formula>"Orange"</formula>
    </cfRule>
    <cfRule type="cellIs" dxfId="388" priority="390" operator="equal">
      <formula>"Brown"</formula>
    </cfRule>
    <cfRule type="cellIs" dxfId="387" priority="391" operator="equal">
      <formula>"Red"</formula>
    </cfRule>
    <cfRule type="cellIs" dxfId="386" priority="392" operator="equal">
      <formula>"D Red"</formula>
    </cfRule>
  </conditionalFormatting>
  <conditionalFormatting sqref="E18:E19">
    <cfRule type="cellIs" dxfId="385" priority="381" operator="equal">
      <formula>"Green"</formula>
    </cfRule>
    <cfRule type="cellIs" dxfId="384" priority="382" operator="equal">
      <formula>"Yellow"</formula>
    </cfRule>
    <cfRule type="cellIs" dxfId="383" priority="383" operator="equal">
      <formula>"Orange"</formula>
    </cfRule>
    <cfRule type="cellIs" dxfId="382" priority="384" operator="equal">
      <formula>"Brown"</formula>
    </cfRule>
    <cfRule type="cellIs" dxfId="381" priority="385" operator="equal">
      <formula>"Red"</formula>
    </cfRule>
    <cfRule type="cellIs" dxfId="380" priority="386" operator="equal">
      <formula>"D Red"</formula>
    </cfRule>
  </conditionalFormatting>
  <conditionalFormatting sqref="E20">
    <cfRule type="cellIs" dxfId="379" priority="375" operator="equal">
      <formula>"Green"</formula>
    </cfRule>
    <cfRule type="cellIs" dxfId="378" priority="376" operator="equal">
      <formula>"Yellow"</formula>
    </cfRule>
    <cfRule type="cellIs" dxfId="377" priority="377" operator="equal">
      <formula>"Orange"</formula>
    </cfRule>
    <cfRule type="cellIs" dxfId="376" priority="378" operator="equal">
      <formula>"Brown"</formula>
    </cfRule>
    <cfRule type="cellIs" dxfId="375" priority="379" operator="equal">
      <formula>"Red"</formula>
    </cfRule>
    <cfRule type="cellIs" dxfId="374" priority="380" operator="equal">
      <formula>"D Red"</formula>
    </cfRule>
  </conditionalFormatting>
  <conditionalFormatting sqref="E21:E23">
    <cfRule type="cellIs" dxfId="373" priority="369" operator="equal">
      <formula>"Green"</formula>
    </cfRule>
    <cfRule type="cellIs" dxfId="372" priority="370" operator="equal">
      <formula>"Yellow"</formula>
    </cfRule>
    <cfRule type="cellIs" dxfId="371" priority="371" operator="equal">
      <formula>"Orange"</formula>
    </cfRule>
    <cfRule type="cellIs" dxfId="370" priority="372" operator="equal">
      <formula>"Brown"</formula>
    </cfRule>
    <cfRule type="cellIs" dxfId="369" priority="373" operator="equal">
      <formula>"Red"</formula>
    </cfRule>
    <cfRule type="cellIs" dxfId="368" priority="374" operator="equal">
      <formula>"D Red"</formula>
    </cfRule>
  </conditionalFormatting>
  <conditionalFormatting sqref="E24">
    <cfRule type="cellIs" dxfId="367" priority="363" operator="equal">
      <formula>"Green"</formula>
    </cfRule>
    <cfRule type="cellIs" dxfId="366" priority="364" operator="equal">
      <formula>"Yellow"</formula>
    </cfRule>
    <cfRule type="cellIs" dxfId="365" priority="365" operator="equal">
      <formula>"Orange"</formula>
    </cfRule>
    <cfRule type="cellIs" dxfId="364" priority="366" operator="equal">
      <formula>"Brown"</formula>
    </cfRule>
    <cfRule type="cellIs" dxfId="363" priority="367" operator="equal">
      <formula>"Red"</formula>
    </cfRule>
    <cfRule type="cellIs" dxfId="362" priority="368" operator="equal">
      <formula>"D Red"</formula>
    </cfRule>
  </conditionalFormatting>
  <conditionalFormatting sqref="E26">
    <cfRule type="cellIs" dxfId="361" priority="357" operator="equal">
      <formula>"Green"</formula>
    </cfRule>
    <cfRule type="cellIs" dxfId="360" priority="358" operator="equal">
      <formula>"Yellow"</formula>
    </cfRule>
    <cfRule type="cellIs" dxfId="359" priority="359" operator="equal">
      <formula>"Orange"</formula>
    </cfRule>
    <cfRule type="cellIs" dxfId="358" priority="360" operator="equal">
      <formula>"Brown"</formula>
    </cfRule>
    <cfRule type="cellIs" dxfId="357" priority="361" operator="equal">
      <formula>"Red"</formula>
    </cfRule>
    <cfRule type="cellIs" dxfId="356" priority="362" operator="equal">
      <formula>"D Red"</formula>
    </cfRule>
  </conditionalFormatting>
  <conditionalFormatting sqref="E25">
    <cfRule type="cellIs" dxfId="355" priority="346" operator="equal">
      <formula>"Green"</formula>
    </cfRule>
    <cfRule type="cellIs" dxfId="354" priority="347" operator="equal">
      <formula>"Yellow"</formula>
    </cfRule>
    <cfRule type="cellIs" dxfId="353" priority="348" operator="equal">
      <formula>"Orange"</formula>
    </cfRule>
    <cfRule type="cellIs" dxfId="352" priority="349" operator="equal">
      <formula>"Brown"</formula>
    </cfRule>
    <cfRule type="cellIs" dxfId="351" priority="350" operator="equal">
      <formula>"Red"</formula>
    </cfRule>
    <cfRule type="cellIs" dxfId="350" priority="351" operator="equal">
      <formula>"D Red"</formula>
    </cfRule>
  </conditionalFormatting>
  <conditionalFormatting sqref="E25">
    <cfRule type="cellIs" dxfId="349" priority="345" operator="equal">
      <formula>"""AEB"""</formula>
    </cfRule>
    <cfRule type="cellIs" dxfId="348" priority="352" operator="equal">
      <formula>"Green"</formula>
    </cfRule>
    <cfRule type="cellIs" dxfId="347" priority="353" operator="equal">
      <formula>"Yellow"</formula>
    </cfRule>
    <cfRule type="cellIs" dxfId="346" priority="354" operator="equal">
      <formula>"Orange"</formula>
    </cfRule>
    <cfRule type="cellIs" dxfId="345" priority="355" operator="equal">
      <formula>"Brown"</formula>
    </cfRule>
    <cfRule type="cellIs" dxfId="344" priority="356" operator="equal">
      <formula>"Red"</formula>
    </cfRule>
  </conditionalFormatting>
  <conditionalFormatting sqref="H24:H26">
    <cfRule type="cellIs" dxfId="343" priority="334" operator="equal">
      <formula>"Green"</formula>
    </cfRule>
    <cfRule type="cellIs" dxfId="342" priority="335" operator="equal">
      <formula>"Yellow"</formula>
    </cfRule>
    <cfRule type="cellIs" dxfId="341" priority="336" operator="equal">
      <formula>"Orange"</formula>
    </cfRule>
    <cfRule type="cellIs" dxfId="340" priority="337" operator="equal">
      <formula>"Brown"</formula>
    </cfRule>
    <cfRule type="cellIs" dxfId="339" priority="338" operator="equal">
      <formula>"Red"</formula>
    </cfRule>
    <cfRule type="cellIs" dxfId="338" priority="339" operator="equal">
      <formula>"D Red"</formula>
    </cfRule>
  </conditionalFormatting>
  <conditionalFormatting sqref="H24:H26">
    <cfRule type="cellIs" dxfId="337" priority="333" operator="equal">
      <formula>"""AEB"""</formula>
    </cfRule>
    <cfRule type="cellIs" dxfId="336" priority="340" operator="equal">
      <formula>"Green"</formula>
    </cfRule>
    <cfRule type="cellIs" dxfId="335" priority="341" operator="equal">
      <formula>"Yellow"</formula>
    </cfRule>
    <cfRule type="cellIs" dxfId="334" priority="342" operator="equal">
      <formula>"Orange"</formula>
    </cfRule>
    <cfRule type="cellIs" dxfId="333" priority="343" operator="equal">
      <formula>"Brown"</formula>
    </cfRule>
    <cfRule type="cellIs" dxfId="332" priority="344" operator="equal">
      <formula>"Red"</formula>
    </cfRule>
  </conditionalFormatting>
  <conditionalFormatting sqref="H18:H20">
    <cfRule type="cellIs" dxfId="331" priority="327" operator="equal">
      <formula>"Green"</formula>
    </cfRule>
    <cfRule type="cellIs" dxfId="330" priority="328" operator="equal">
      <formula>"Yellow"</formula>
    </cfRule>
    <cfRule type="cellIs" dxfId="329" priority="329" operator="equal">
      <formula>"Orange"</formula>
    </cfRule>
    <cfRule type="cellIs" dxfId="328" priority="330" operator="equal">
      <formula>"Brown"</formula>
    </cfRule>
    <cfRule type="cellIs" dxfId="327" priority="331" operator="equal">
      <formula>"Red"</formula>
    </cfRule>
    <cfRule type="cellIs" dxfId="326" priority="332" operator="equal">
      <formula>"D Red"</formula>
    </cfRule>
  </conditionalFormatting>
  <conditionalFormatting sqref="H21">
    <cfRule type="cellIs" dxfId="325" priority="321" operator="equal">
      <formula>"Green"</formula>
    </cfRule>
    <cfRule type="cellIs" dxfId="324" priority="322" operator="equal">
      <formula>"Yellow"</formula>
    </cfRule>
    <cfRule type="cellIs" dxfId="323" priority="323" operator="equal">
      <formula>"Orange"</formula>
    </cfRule>
    <cfRule type="cellIs" dxfId="322" priority="324" operator="equal">
      <formula>"Brown"</formula>
    </cfRule>
    <cfRule type="cellIs" dxfId="321" priority="325" operator="equal">
      <formula>"Red"</formula>
    </cfRule>
    <cfRule type="cellIs" dxfId="320" priority="326" operator="equal">
      <formula>"D Red"</formula>
    </cfRule>
  </conditionalFormatting>
  <conditionalFormatting sqref="H22:H23">
    <cfRule type="cellIs" dxfId="319" priority="315" operator="equal">
      <formula>"Green"</formula>
    </cfRule>
    <cfRule type="cellIs" dxfId="318" priority="316" operator="equal">
      <formula>"Yellow"</formula>
    </cfRule>
    <cfRule type="cellIs" dxfId="317" priority="317" operator="equal">
      <formula>"Orange"</formula>
    </cfRule>
    <cfRule type="cellIs" dxfId="316" priority="318" operator="equal">
      <formula>"Brown"</formula>
    </cfRule>
    <cfRule type="cellIs" dxfId="315" priority="319" operator="equal">
      <formula>"Red"</formula>
    </cfRule>
    <cfRule type="cellIs" dxfId="314" priority="320" operator="equal">
      <formula>"D Red"</formula>
    </cfRule>
  </conditionalFormatting>
  <conditionalFormatting sqref="I31:I32">
    <cfRule type="cellIs" dxfId="313" priority="298" operator="equal">
      <formula>"Green"</formula>
    </cfRule>
    <cfRule type="cellIs" dxfId="312" priority="299" operator="equal">
      <formula>"Yellow"</formula>
    </cfRule>
    <cfRule type="cellIs" dxfId="311" priority="300" operator="equal">
      <formula>"Orange"</formula>
    </cfRule>
    <cfRule type="cellIs" dxfId="310" priority="301" operator="equal">
      <formula>"Brown"</formula>
    </cfRule>
    <cfRule type="cellIs" dxfId="309" priority="302" operator="equal">
      <formula>"Red"</formula>
    </cfRule>
    <cfRule type="cellIs" dxfId="308" priority="303" operator="equal">
      <formula>"D Red"</formula>
    </cfRule>
  </conditionalFormatting>
  <conditionalFormatting sqref="I27 K27:M27 I28:M32">
    <cfRule type="cellIs" dxfId="307" priority="304" operator="equal">
      <formula>"Green"</formula>
    </cfRule>
    <cfRule type="cellIs" dxfId="306" priority="305" operator="equal">
      <formula>"Yellow"</formula>
    </cfRule>
    <cfRule type="cellIs" dxfId="305" priority="306" operator="equal">
      <formula>"Orange"</formula>
    </cfRule>
    <cfRule type="cellIs" dxfId="304" priority="307" operator="equal">
      <formula>"Brown"</formula>
    </cfRule>
    <cfRule type="cellIs" dxfId="303" priority="308" operator="equal">
      <formula>"Red"</formula>
    </cfRule>
    <cfRule type="cellIs" dxfId="302" priority="309" operator="equal">
      <formula>"D Red"</formula>
    </cfRule>
  </conditionalFormatting>
  <conditionalFormatting sqref="I27 K27:M27 I28:M32">
    <cfRule type="cellIs" dxfId="301" priority="297" operator="equal">
      <formula>"""AEB"""</formula>
    </cfRule>
    <cfRule type="cellIs" dxfId="300" priority="310" operator="equal">
      <formula>"Green"</formula>
    </cfRule>
    <cfRule type="cellIs" dxfId="299" priority="311" operator="equal">
      <formula>"Yellow"</formula>
    </cfRule>
    <cfRule type="cellIs" dxfId="298" priority="312" operator="equal">
      <formula>"Orange"</formula>
    </cfRule>
    <cfRule type="cellIs" dxfId="297" priority="313" operator="equal">
      <formula>"Brown"</formula>
    </cfRule>
    <cfRule type="cellIs" dxfId="296" priority="314" operator="equal">
      <formula>"Red"</formula>
    </cfRule>
  </conditionalFormatting>
  <conditionalFormatting sqref="K31">
    <cfRule type="cellIs" dxfId="295" priority="291" operator="equal">
      <formula>"""AEB"""</formula>
    </cfRule>
    <cfRule type="cellIs" dxfId="294" priority="292" operator="equal">
      <formula>"Green"</formula>
    </cfRule>
    <cfRule type="cellIs" dxfId="293" priority="293" operator="equal">
      <formula>"Yellow"</formula>
    </cfRule>
    <cfRule type="cellIs" dxfId="292" priority="294" operator="equal">
      <formula>"Orange"</formula>
    </cfRule>
    <cfRule type="cellIs" dxfId="291" priority="295" operator="equal">
      <formula>"Brown"</formula>
    </cfRule>
    <cfRule type="cellIs" dxfId="290" priority="296" operator="equal">
      <formula>"Red"</formula>
    </cfRule>
  </conditionalFormatting>
  <conditionalFormatting sqref="K32">
    <cfRule type="cellIs" dxfId="289" priority="285" operator="equal">
      <formula>"""AEB"""</formula>
    </cfRule>
    <cfRule type="cellIs" dxfId="288" priority="286" operator="equal">
      <formula>"Green"</formula>
    </cfRule>
    <cfRule type="cellIs" dxfId="287" priority="287" operator="equal">
      <formula>"Yellow"</formula>
    </cfRule>
    <cfRule type="cellIs" dxfId="286" priority="288" operator="equal">
      <formula>"Orange"</formula>
    </cfRule>
    <cfRule type="cellIs" dxfId="285" priority="289" operator="equal">
      <formula>"Brown"</formula>
    </cfRule>
    <cfRule type="cellIs" dxfId="284" priority="290" operator="equal">
      <formula>"Red"</formula>
    </cfRule>
  </conditionalFormatting>
  <conditionalFormatting sqref="K27:K30">
    <cfRule type="cellIs" dxfId="283" priority="279" operator="equal">
      <formula>"""AEB"""</formula>
    </cfRule>
    <cfRule type="cellIs" dxfId="282" priority="280" operator="equal">
      <formula>"Green"</formula>
    </cfRule>
    <cfRule type="cellIs" dxfId="281" priority="281" operator="equal">
      <formula>"Yellow"</formula>
    </cfRule>
    <cfRule type="cellIs" dxfId="280" priority="282" operator="equal">
      <formula>"Orange"</formula>
    </cfRule>
    <cfRule type="cellIs" dxfId="279" priority="283" operator="equal">
      <formula>"Brown"</formula>
    </cfRule>
    <cfRule type="cellIs" dxfId="278" priority="284" operator="equal">
      <formula>"Red"</formula>
    </cfRule>
  </conditionalFormatting>
  <conditionalFormatting sqref="L29">
    <cfRule type="cellIs" dxfId="277" priority="273" operator="equal">
      <formula>"Green"</formula>
    </cfRule>
    <cfRule type="cellIs" dxfId="276" priority="274" operator="equal">
      <formula>"Yellow"</formula>
    </cfRule>
    <cfRule type="cellIs" dxfId="275" priority="275" operator="equal">
      <formula>"Orange"</formula>
    </cfRule>
    <cfRule type="cellIs" dxfId="274" priority="276" operator="equal">
      <formula>"Brown"</formula>
    </cfRule>
    <cfRule type="cellIs" dxfId="273" priority="277" operator="equal">
      <formula>"Red"</formula>
    </cfRule>
    <cfRule type="cellIs" dxfId="272" priority="278" operator="equal">
      <formula>"D Red"</formula>
    </cfRule>
  </conditionalFormatting>
  <conditionalFormatting sqref="L30">
    <cfRule type="cellIs" dxfId="271" priority="267" operator="equal">
      <formula>"Green"</formula>
    </cfRule>
    <cfRule type="cellIs" dxfId="270" priority="268" operator="equal">
      <formula>"Yellow"</formula>
    </cfRule>
    <cfRule type="cellIs" dxfId="269" priority="269" operator="equal">
      <formula>"Orange"</formula>
    </cfRule>
    <cfRule type="cellIs" dxfId="268" priority="270" operator="equal">
      <formula>"Brown"</formula>
    </cfRule>
    <cfRule type="cellIs" dxfId="267" priority="271" operator="equal">
      <formula>"Red"</formula>
    </cfRule>
    <cfRule type="cellIs" dxfId="266" priority="272" operator="equal">
      <formula>"D Red"</formula>
    </cfRule>
  </conditionalFormatting>
  <conditionalFormatting sqref="I22:L23">
    <cfRule type="cellIs" dxfId="265" priority="243" operator="equal">
      <formula>"Green"</formula>
    </cfRule>
    <cfRule type="cellIs" dxfId="264" priority="244" operator="equal">
      <formula>"Yellow"</formula>
    </cfRule>
    <cfRule type="cellIs" dxfId="263" priority="245" operator="equal">
      <formula>"Orange"</formula>
    </cfRule>
    <cfRule type="cellIs" dxfId="262" priority="246" operator="equal">
      <formula>"Brown"</formula>
    </cfRule>
    <cfRule type="cellIs" dxfId="261" priority="247" operator="equal">
      <formula>"Red"</formula>
    </cfRule>
    <cfRule type="cellIs" dxfId="260" priority="248" operator="equal">
      <formula>"D Red"</formula>
    </cfRule>
  </conditionalFormatting>
  <conditionalFormatting sqref="M25:M26 I24:I26 K24:L24 K26">
    <cfRule type="cellIs" dxfId="259" priority="256" operator="equal">
      <formula>"Green"</formula>
    </cfRule>
    <cfRule type="cellIs" dxfId="258" priority="257" operator="equal">
      <formula>"Yellow"</formula>
    </cfRule>
    <cfRule type="cellIs" dxfId="257" priority="258" operator="equal">
      <formula>"Orange"</formula>
    </cfRule>
    <cfRule type="cellIs" dxfId="256" priority="259" operator="equal">
      <formula>"Brown"</formula>
    </cfRule>
    <cfRule type="cellIs" dxfId="255" priority="260" operator="equal">
      <formula>"Red"</formula>
    </cfRule>
    <cfRule type="cellIs" dxfId="254" priority="261" operator="equal">
      <formula>"D Red"</formula>
    </cfRule>
  </conditionalFormatting>
  <conditionalFormatting sqref="M25:M26 I24:I26 K24:L24 K26">
    <cfRule type="cellIs" dxfId="253" priority="255" operator="equal">
      <formula>"""AEB"""</formula>
    </cfRule>
    <cfRule type="cellIs" dxfId="252" priority="262" operator="equal">
      <formula>"Green"</formula>
    </cfRule>
    <cfRule type="cellIs" dxfId="251" priority="263" operator="equal">
      <formula>"Yellow"</formula>
    </cfRule>
    <cfRule type="cellIs" dxfId="250" priority="264" operator="equal">
      <formula>"Orange"</formula>
    </cfRule>
    <cfRule type="cellIs" dxfId="249" priority="265" operator="equal">
      <formula>"Brown"</formula>
    </cfRule>
    <cfRule type="cellIs" dxfId="248" priority="266" operator="equal">
      <formula>"Red"</formula>
    </cfRule>
  </conditionalFormatting>
  <conditionalFormatting sqref="K24 K26">
    <cfRule type="cellIs" dxfId="247" priority="249" operator="equal">
      <formula>"""AEB"""</formula>
    </cfRule>
    <cfRule type="cellIs" dxfId="246" priority="250" operator="equal">
      <formula>"Green"</formula>
    </cfRule>
    <cfRule type="cellIs" dxfId="245" priority="251" operator="equal">
      <formula>"Yellow"</formula>
    </cfRule>
    <cfRule type="cellIs" dxfId="244" priority="252" operator="equal">
      <formula>"Orange"</formula>
    </cfRule>
    <cfRule type="cellIs" dxfId="243" priority="253" operator="equal">
      <formula>"Brown"</formula>
    </cfRule>
    <cfRule type="cellIs" dxfId="242" priority="254" operator="equal">
      <formula>"Red"</formula>
    </cfRule>
  </conditionalFormatting>
  <conditionalFormatting sqref="L24">
    <cfRule type="cellIs" dxfId="241" priority="237" operator="equal">
      <formula>"""AEB"""</formula>
    </cfRule>
    <cfRule type="cellIs" dxfId="240" priority="238" operator="equal">
      <formula>"Green"</formula>
    </cfRule>
    <cfRule type="cellIs" dxfId="239" priority="239" operator="equal">
      <formula>"Yellow"</formula>
    </cfRule>
    <cfRule type="cellIs" dxfId="238" priority="240" operator="equal">
      <formula>"Orange"</formula>
    </cfRule>
    <cfRule type="cellIs" dxfId="237" priority="241" operator="equal">
      <formula>"Brown"</formula>
    </cfRule>
    <cfRule type="cellIs" dxfId="236" priority="242" operator="equal">
      <formula>"Red"</formula>
    </cfRule>
  </conditionalFormatting>
  <conditionalFormatting sqref="L26">
    <cfRule type="cellIs" dxfId="235" priority="226" operator="equal">
      <formula>"Green"</formula>
    </cfRule>
    <cfRule type="cellIs" dxfId="234" priority="227" operator="equal">
      <formula>"Yellow"</formula>
    </cfRule>
    <cfRule type="cellIs" dxfId="233" priority="228" operator="equal">
      <formula>"Orange"</formula>
    </cfRule>
    <cfRule type="cellIs" dxfId="232" priority="229" operator="equal">
      <formula>"Brown"</formula>
    </cfRule>
    <cfRule type="cellIs" dxfId="231" priority="230" operator="equal">
      <formula>"Red"</formula>
    </cfRule>
    <cfRule type="cellIs" dxfId="230" priority="231" operator="equal">
      <formula>"D Red"</formula>
    </cfRule>
  </conditionalFormatting>
  <conditionalFormatting sqref="L26">
    <cfRule type="cellIs" dxfId="229" priority="225" operator="equal">
      <formula>"""AEB"""</formula>
    </cfRule>
    <cfRule type="cellIs" dxfId="228" priority="232" operator="equal">
      <formula>"Green"</formula>
    </cfRule>
    <cfRule type="cellIs" dxfId="227" priority="233" operator="equal">
      <formula>"Yellow"</formula>
    </cfRule>
    <cfRule type="cellIs" dxfId="226" priority="234" operator="equal">
      <formula>"Orange"</formula>
    </cfRule>
    <cfRule type="cellIs" dxfId="225" priority="235" operator="equal">
      <formula>"Brown"</formula>
    </cfRule>
    <cfRule type="cellIs" dxfId="224" priority="236" operator="equal">
      <formula>"Red"</formula>
    </cfRule>
  </conditionalFormatting>
  <conditionalFormatting sqref="L26:L28">
    <cfRule type="cellIs" dxfId="223" priority="219" operator="equal">
      <formula>"""AEB"""</formula>
    </cfRule>
    <cfRule type="cellIs" dxfId="222" priority="220" operator="equal">
      <formula>"Green"</formula>
    </cfRule>
    <cfRule type="cellIs" dxfId="221" priority="221" operator="equal">
      <formula>"Yellow"</formula>
    </cfRule>
    <cfRule type="cellIs" dxfId="220" priority="222" operator="equal">
      <formula>"Orange"</formula>
    </cfRule>
    <cfRule type="cellIs" dxfId="219" priority="223" operator="equal">
      <formula>"Brown"</formula>
    </cfRule>
    <cfRule type="cellIs" dxfId="218" priority="224" operator="equal">
      <formula>"Red"</formula>
    </cfRule>
  </conditionalFormatting>
  <conditionalFormatting sqref="L27">
    <cfRule type="cellIs" dxfId="217" priority="213" operator="equal">
      <formula>"""AEB"""</formula>
    </cfRule>
    <cfRule type="cellIs" dxfId="216" priority="214" operator="equal">
      <formula>"Green"</formula>
    </cfRule>
    <cfRule type="cellIs" dxfId="215" priority="215" operator="equal">
      <formula>"Yellow"</formula>
    </cfRule>
    <cfRule type="cellIs" dxfId="214" priority="216" operator="equal">
      <formula>"Orange"</formula>
    </cfRule>
    <cfRule type="cellIs" dxfId="213" priority="217" operator="equal">
      <formula>"Brown"</formula>
    </cfRule>
    <cfRule type="cellIs" dxfId="212" priority="218" operator="equal">
      <formula>"Red"</formula>
    </cfRule>
  </conditionalFormatting>
  <conditionalFormatting sqref="L29">
    <cfRule type="cellIs" dxfId="211" priority="207" operator="equal">
      <formula>"""AEB"""</formula>
    </cfRule>
    <cfRule type="cellIs" dxfId="210" priority="208" operator="equal">
      <formula>"Green"</formula>
    </cfRule>
    <cfRule type="cellIs" dxfId="209" priority="209" operator="equal">
      <formula>"Yellow"</formula>
    </cfRule>
    <cfRule type="cellIs" dxfId="208" priority="210" operator="equal">
      <formula>"Orange"</formula>
    </cfRule>
    <cfRule type="cellIs" dxfId="207" priority="211" operator="equal">
      <formula>"Brown"</formula>
    </cfRule>
    <cfRule type="cellIs" dxfId="206" priority="212" operator="equal">
      <formula>"Red"</formula>
    </cfRule>
  </conditionalFormatting>
  <conditionalFormatting sqref="M22:M23">
    <cfRule type="cellIs" dxfId="205" priority="189" operator="equal">
      <formula>"Green"</formula>
    </cfRule>
    <cfRule type="cellIs" dxfId="204" priority="190" operator="equal">
      <formula>"Yellow"</formula>
    </cfRule>
    <cfRule type="cellIs" dxfId="203" priority="191" operator="equal">
      <formula>"Orange"</formula>
    </cfRule>
    <cfRule type="cellIs" dxfId="202" priority="192" operator="equal">
      <formula>"Brown"</formula>
    </cfRule>
    <cfRule type="cellIs" dxfId="201" priority="193" operator="equal">
      <formula>"Red"</formula>
    </cfRule>
    <cfRule type="cellIs" dxfId="200" priority="194" operator="equal">
      <formula>"D Red"</formula>
    </cfRule>
  </conditionalFormatting>
  <conditionalFormatting sqref="M24">
    <cfRule type="cellIs" dxfId="199" priority="196" operator="equal">
      <formula>"Green"</formula>
    </cfRule>
    <cfRule type="cellIs" dxfId="198" priority="197" operator="equal">
      <formula>"Yellow"</formula>
    </cfRule>
    <cfRule type="cellIs" dxfId="197" priority="198" operator="equal">
      <formula>"Orange"</formula>
    </cfRule>
    <cfRule type="cellIs" dxfId="196" priority="199" operator="equal">
      <formula>"Brown"</formula>
    </cfRule>
    <cfRule type="cellIs" dxfId="195" priority="200" operator="equal">
      <formula>"Red"</formula>
    </cfRule>
    <cfRule type="cellIs" dxfId="194" priority="201" operator="equal">
      <formula>"D Red"</formula>
    </cfRule>
  </conditionalFormatting>
  <conditionalFormatting sqref="M24">
    <cfRule type="cellIs" dxfId="193" priority="195" operator="equal">
      <formula>"""AEB"""</formula>
    </cfRule>
    <cfRule type="cellIs" dxfId="192" priority="202" operator="equal">
      <formula>"Green"</formula>
    </cfRule>
    <cfRule type="cellIs" dxfId="191" priority="203" operator="equal">
      <formula>"Yellow"</formula>
    </cfRule>
    <cfRule type="cellIs" dxfId="190" priority="204" operator="equal">
      <formula>"Orange"</formula>
    </cfRule>
    <cfRule type="cellIs" dxfId="189" priority="205" operator="equal">
      <formula>"Brown"</formula>
    </cfRule>
    <cfRule type="cellIs" dxfId="188" priority="206" operator="equal">
      <formula>"Red"</formula>
    </cfRule>
  </conditionalFormatting>
  <conditionalFormatting sqref="L25">
    <cfRule type="cellIs" dxfId="187" priority="183" operator="equal">
      <formula>"Green"</formula>
    </cfRule>
    <cfRule type="cellIs" dxfId="186" priority="184" operator="equal">
      <formula>"Yellow"</formula>
    </cfRule>
    <cfRule type="cellIs" dxfId="185" priority="185" operator="equal">
      <formula>"Orange"</formula>
    </cfRule>
    <cfRule type="cellIs" dxfId="184" priority="186" operator="equal">
      <formula>"Brown"</formula>
    </cfRule>
    <cfRule type="cellIs" dxfId="183" priority="187" operator="equal">
      <formula>"Red"</formula>
    </cfRule>
    <cfRule type="cellIs" dxfId="182" priority="188" operator="equal">
      <formula>"D Red"</formula>
    </cfRule>
  </conditionalFormatting>
  <conditionalFormatting sqref="K25">
    <cfRule type="cellIs" dxfId="181" priority="177" operator="equal">
      <formula>"Green"</formula>
    </cfRule>
    <cfRule type="cellIs" dxfId="180" priority="178" operator="equal">
      <formula>"Yellow"</formula>
    </cfRule>
    <cfRule type="cellIs" dxfId="179" priority="179" operator="equal">
      <formula>"Orange"</formula>
    </cfRule>
    <cfRule type="cellIs" dxfId="178" priority="180" operator="equal">
      <formula>"Brown"</formula>
    </cfRule>
    <cfRule type="cellIs" dxfId="177" priority="181" operator="equal">
      <formula>"Red"</formula>
    </cfRule>
    <cfRule type="cellIs" dxfId="176" priority="182" operator="equal">
      <formula>"D Red"</formula>
    </cfRule>
  </conditionalFormatting>
  <conditionalFormatting sqref="J24">
    <cfRule type="cellIs" dxfId="175" priority="171" operator="equal">
      <formula>"Green"</formula>
    </cfRule>
    <cfRule type="cellIs" dxfId="174" priority="172" operator="equal">
      <formula>"Yellow"</formula>
    </cfRule>
    <cfRule type="cellIs" dxfId="173" priority="173" operator="equal">
      <formula>"Orange"</formula>
    </cfRule>
    <cfRule type="cellIs" dxfId="172" priority="174" operator="equal">
      <formula>"Brown"</formula>
    </cfRule>
    <cfRule type="cellIs" dxfId="171" priority="175" operator="equal">
      <formula>"Red"</formula>
    </cfRule>
    <cfRule type="cellIs" dxfId="170" priority="176" operator="equal">
      <formula>"D Red"</formula>
    </cfRule>
  </conditionalFormatting>
  <conditionalFormatting sqref="J25">
    <cfRule type="cellIs" dxfId="169" priority="165" operator="equal">
      <formula>"Green"</formula>
    </cfRule>
    <cfRule type="cellIs" dxfId="168" priority="166" operator="equal">
      <formula>"Yellow"</formula>
    </cfRule>
    <cfRule type="cellIs" dxfId="167" priority="167" operator="equal">
      <formula>"Orange"</formula>
    </cfRule>
    <cfRule type="cellIs" dxfId="166" priority="168" operator="equal">
      <formula>"Brown"</formula>
    </cfRule>
    <cfRule type="cellIs" dxfId="165" priority="169" operator="equal">
      <formula>"Red"</formula>
    </cfRule>
    <cfRule type="cellIs" dxfId="164" priority="170" operator="equal">
      <formula>"D Red"</formula>
    </cfRule>
  </conditionalFormatting>
  <conditionalFormatting sqref="J26">
    <cfRule type="cellIs" dxfId="163" priority="159" operator="equal">
      <formula>"Green"</formula>
    </cfRule>
    <cfRule type="cellIs" dxfId="162" priority="160" operator="equal">
      <formula>"Yellow"</formula>
    </cfRule>
    <cfRule type="cellIs" dxfId="161" priority="161" operator="equal">
      <formula>"Orange"</formula>
    </cfRule>
    <cfRule type="cellIs" dxfId="160" priority="162" operator="equal">
      <formula>"Brown"</formula>
    </cfRule>
    <cfRule type="cellIs" dxfId="159" priority="163" operator="equal">
      <formula>"Red"</formula>
    </cfRule>
    <cfRule type="cellIs" dxfId="158" priority="164" operator="equal">
      <formula>"D Red"</formula>
    </cfRule>
  </conditionalFormatting>
  <conditionalFormatting sqref="J27">
    <cfRule type="cellIs" dxfId="157" priority="153" operator="equal">
      <formula>"Green"</formula>
    </cfRule>
    <cfRule type="cellIs" dxfId="156" priority="154" operator="equal">
      <formula>"Yellow"</formula>
    </cfRule>
    <cfRule type="cellIs" dxfId="155" priority="155" operator="equal">
      <formula>"Orange"</formula>
    </cfRule>
    <cfRule type="cellIs" dxfId="154" priority="156" operator="equal">
      <formula>"Brown"</formula>
    </cfRule>
    <cfRule type="cellIs" dxfId="153" priority="157" operator="equal">
      <formula>"Red"</formula>
    </cfRule>
    <cfRule type="cellIs" dxfId="152" priority="158" operator="equal">
      <formula>"D Red"</formula>
    </cfRule>
  </conditionalFormatting>
  <conditionalFormatting sqref="J29">
    <cfRule type="cellIs" dxfId="151" priority="147" operator="equal">
      <formula>"Green"</formula>
    </cfRule>
    <cfRule type="cellIs" dxfId="150" priority="148" operator="equal">
      <formula>"Yellow"</formula>
    </cfRule>
    <cfRule type="cellIs" dxfId="149" priority="149" operator="equal">
      <formula>"Orange"</formula>
    </cfRule>
    <cfRule type="cellIs" dxfId="148" priority="150" operator="equal">
      <formula>"Brown"</formula>
    </cfRule>
    <cfRule type="cellIs" dxfId="147" priority="151" operator="equal">
      <formula>"Red"</formula>
    </cfRule>
    <cfRule type="cellIs" dxfId="146" priority="152" operator="equal">
      <formula>"D Red"</formula>
    </cfRule>
  </conditionalFormatting>
  <conditionalFormatting sqref="J28">
    <cfRule type="cellIs" dxfId="145" priority="141" operator="equal">
      <formula>"""AEB"""</formula>
    </cfRule>
    <cfRule type="cellIs" dxfId="144" priority="142" operator="equal">
      <formula>"Green"</formula>
    </cfRule>
    <cfRule type="cellIs" dxfId="143" priority="143" operator="equal">
      <formula>"Yellow"</formula>
    </cfRule>
    <cfRule type="cellIs" dxfId="142" priority="144" operator="equal">
      <formula>"Orange"</formula>
    </cfRule>
    <cfRule type="cellIs" dxfId="141" priority="145" operator="equal">
      <formula>"Brown"</formula>
    </cfRule>
    <cfRule type="cellIs" dxfId="140" priority="146" operator="equal">
      <formula>"Red"</formula>
    </cfRule>
  </conditionalFormatting>
  <conditionalFormatting sqref="J29">
    <cfRule type="cellIs" dxfId="139" priority="135" operator="equal">
      <formula>"""AEB"""</formula>
    </cfRule>
    <cfRule type="cellIs" dxfId="138" priority="136" operator="equal">
      <formula>"Green"</formula>
    </cfRule>
    <cfRule type="cellIs" dxfId="137" priority="137" operator="equal">
      <formula>"Yellow"</formula>
    </cfRule>
    <cfRule type="cellIs" dxfId="136" priority="138" operator="equal">
      <formula>"Orange"</formula>
    </cfRule>
    <cfRule type="cellIs" dxfId="135" priority="139" operator="equal">
      <formula>"Brown"</formula>
    </cfRule>
    <cfRule type="cellIs" dxfId="134" priority="140" operator="equal">
      <formula>"Red"</formula>
    </cfRule>
  </conditionalFormatting>
  <conditionalFormatting sqref="D36:H46">
    <cfRule type="cellIs" dxfId="133" priority="129" operator="equal">
      <formula>"Green"</formula>
    </cfRule>
    <cfRule type="cellIs" dxfId="132" priority="130" operator="equal">
      <formula>"Yellow"</formula>
    </cfRule>
    <cfRule type="cellIs" dxfId="131" priority="131" operator="equal">
      <formula>"Orange"</formula>
    </cfRule>
    <cfRule type="cellIs" dxfId="130" priority="132" operator="equal">
      <formula>"Brown"</formula>
    </cfRule>
    <cfRule type="cellIs" dxfId="129" priority="133" operator="equal">
      <formula>"Red"</formula>
    </cfRule>
    <cfRule type="cellIs" dxfId="128" priority="134" operator="equal">
      <formula>"D Red"</formula>
    </cfRule>
  </conditionalFormatting>
  <conditionalFormatting sqref="H45:H46">
    <cfRule type="cellIs" dxfId="127" priority="123" operator="equal">
      <formula>"Green"</formula>
    </cfRule>
    <cfRule type="cellIs" dxfId="126" priority="124" operator="equal">
      <formula>"Yellow"</formula>
    </cfRule>
    <cfRule type="cellIs" dxfId="125" priority="125" operator="equal">
      <formula>"Orange"</formula>
    </cfRule>
    <cfRule type="cellIs" dxfId="124" priority="126" operator="equal">
      <formula>"Brown"</formula>
    </cfRule>
    <cfRule type="cellIs" dxfId="123" priority="127" operator="equal">
      <formula>"Red"</formula>
    </cfRule>
    <cfRule type="cellIs" dxfId="122" priority="128" operator="equal">
      <formula>"D Red"</formula>
    </cfRule>
  </conditionalFormatting>
  <conditionalFormatting sqref="H45:H46">
    <cfRule type="cellIs" dxfId="121" priority="117" operator="equal">
      <formula>"Green"</formula>
    </cfRule>
    <cfRule type="cellIs" dxfId="120" priority="118" operator="equal">
      <formula>"Yellow"</formula>
    </cfRule>
    <cfRule type="cellIs" dxfId="119" priority="119" operator="equal">
      <formula>"Orange"</formula>
    </cfRule>
    <cfRule type="cellIs" dxfId="118" priority="120" operator="equal">
      <formula>"Brown"</formula>
    </cfRule>
    <cfRule type="cellIs" dxfId="117" priority="121" operator="equal">
      <formula>"Red"</formula>
    </cfRule>
    <cfRule type="cellIs" dxfId="116" priority="122" operator="equal">
      <formula>"D Red"</formula>
    </cfRule>
  </conditionalFormatting>
  <conditionalFormatting sqref="F46">
    <cfRule type="cellIs" dxfId="115" priority="111" operator="equal">
      <formula>"Green"</formula>
    </cfRule>
    <cfRule type="cellIs" dxfId="114" priority="112" operator="equal">
      <formula>"Yellow"</formula>
    </cfRule>
    <cfRule type="cellIs" dxfId="113" priority="113" operator="equal">
      <formula>"Orange"</formula>
    </cfRule>
    <cfRule type="cellIs" dxfId="112" priority="114" operator="equal">
      <formula>"Brown"</formula>
    </cfRule>
    <cfRule type="cellIs" dxfId="111" priority="115" operator="equal">
      <formula>"Red"</formula>
    </cfRule>
    <cfRule type="cellIs" dxfId="110" priority="116" operator="equal">
      <formula>"D Red"</formula>
    </cfRule>
  </conditionalFormatting>
  <conditionalFormatting sqref="G46">
    <cfRule type="cellIs" dxfId="109" priority="105" operator="equal">
      <formula>"Green"</formula>
    </cfRule>
    <cfRule type="cellIs" dxfId="108" priority="106" operator="equal">
      <formula>"Yellow"</formula>
    </cfRule>
    <cfRule type="cellIs" dxfId="107" priority="107" operator="equal">
      <formula>"Orange"</formula>
    </cfRule>
    <cfRule type="cellIs" dxfId="106" priority="108" operator="equal">
      <formula>"Brown"</formula>
    </cfRule>
    <cfRule type="cellIs" dxfId="105" priority="109" operator="equal">
      <formula>"Red"</formula>
    </cfRule>
    <cfRule type="cellIs" dxfId="104" priority="110" operator="equal">
      <formula>"D Red"</formula>
    </cfRule>
  </conditionalFormatting>
  <conditionalFormatting sqref="G46">
    <cfRule type="cellIs" dxfId="103" priority="99" operator="equal">
      <formula>"Green"</formula>
    </cfRule>
    <cfRule type="cellIs" dxfId="102" priority="100" operator="equal">
      <formula>"Yellow"</formula>
    </cfRule>
    <cfRule type="cellIs" dxfId="101" priority="101" operator="equal">
      <formula>"Orange"</formula>
    </cfRule>
    <cfRule type="cellIs" dxfId="100" priority="102" operator="equal">
      <formula>"Brown"</formula>
    </cfRule>
    <cfRule type="cellIs" dxfId="99" priority="103" operator="equal">
      <formula>"Red"</formula>
    </cfRule>
    <cfRule type="cellIs" dxfId="98" priority="104" operator="equal">
      <formula>"D Red"</formula>
    </cfRule>
  </conditionalFormatting>
  <conditionalFormatting sqref="F45:G45">
    <cfRule type="cellIs" dxfId="97" priority="93" operator="equal">
      <formula>"Green"</formula>
    </cfRule>
    <cfRule type="cellIs" dxfId="96" priority="94" operator="equal">
      <formula>"Yellow"</formula>
    </cfRule>
    <cfRule type="cellIs" dxfId="95" priority="95" operator="equal">
      <formula>"Orange"</formula>
    </cfRule>
    <cfRule type="cellIs" dxfId="94" priority="96" operator="equal">
      <formula>"Brown"</formula>
    </cfRule>
    <cfRule type="cellIs" dxfId="93" priority="97" operator="equal">
      <formula>"Red"</formula>
    </cfRule>
    <cfRule type="cellIs" dxfId="92" priority="98" operator="equal">
      <formula>"D Red"</formula>
    </cfRule>
  </conditionalFormatting>
  <conditionalFormatting sqref="D44:E46">
    <cfRule type="cellIs" dxfId="91" priority="87" operator="equal">
      <formula>"Green"</formula>
    </cfRule>
    <cfRule type="cellIs" dxfId="90" priority="88" operator="equal">
      <formula>"Yellow"</formula>
    </cfRule>
    <cfRule type="cellIs" dxfId="89" priority="89" operator="equal">
      <formula>"Orange"</formula>
    </cfRule>
    <cfRule type="cellIs" dxfId="88" priority="90" operator="equal">
      <formula>"Brown"</formula>
    </cfRule>
    <cfRule type="cellIs" dxfId="87" priority="91" operator="equal">
      <formula>"Red"</formula>
    </cfRule>
    <cfRule type="cellIs" dxfId="86" priority="92" operator="equal">
      <formula>"D Red"</formula>
    </cfRule>
  </conditionalFormatting>
  <conditionalFormatting sqref="E45">
    <cfRule type="cellIs" dxfId="85" priority="81" operator="equal">
      <formula>"Green"</formula>
    </cfRule>
    <cfRule type="cellIs" dxfId="84" priority="82" operator="equal">
      <formula>"Yellow"</formula>
    </cfRule>
    <cfRule type="cellIs" dxfId="83" priority="83" operator="equal">
      <formula>"Orange"</formula>
    </cfRule>
    <cfRule type="cellIs" dxfId="82" priority="84" operator="equal">
      <formula>"Brown"</formula>
    </cfRule>
    <cfRule type="cellIs" dxfId="81" priority="85" operator="equal">
      <formula>"Red"</formula>
    </cfRule>
    <cfRule type="cellIs" dxfId="80" priority="86" operator="equal">
      <formula>"D Red"</formula>
    </cfRule>
  </conditionalFormatting>
  <conditionalFormatting sqref="I40:M46">
    <cfRule type="cellIs" dxfId="79" priority="75" operator="equal">
      <formula>"AEB"</formula>
    </cfRule>
    <cfRule type="cellIs" dxfId="78" priority="76" operator="equal">
      <formula>"Green"</formula>
    </cfRule>
    <cfRule type="cellIs" dxfId="77" priority="77" operator="equal">
      <formula>"Yellow"</formula>
    </cfRule>
    <cfRule type="cellIs" dxfId="76" priority="78" operator="equal">
      <formula>"Orange"</formula>
    </cfRule>
    <cfRule type="cellIs" dxfId="75" priority="79" operator="equal">
      <formula>"Brown"</formula>
    </cfRule>
    <cfRule type="cellIs" dxfId="74" priority="80" operator="equal">
      <formula>"Red"</formula>
    </cfRule>
  </conditionalFormatting>
  <conditionalFormatting sqref="F52">
    <cfRule type="cellIs" dxfId="73" priority="70" operator="equal">
      <formula>"Green"</formula>
    </cfRule>
    <cfRule type="cellIs" dxfId="72" priority="71" operator="equal">
      <formula>"Yellow"</formula>
    </cfRule>
    <cfRule type="cellIs" dxfId="71" priority="72" operator="equal">
      <formula>"Orange"</formula>
    </cfRule>
    <cfRule type="cellIs" dxfId="70" priority="73" operator="equal">
      <formula>"Brown"</formula>
    </cfRule>
    <cfRule type="cellIs" dxfId="69" priority="74" operator="equal">
      <formula>"Red"</formula>
    </cfRule>
  </conditionalFormatting>
  <conditionalFormatting sqref="F55">
    <cfRule type="cellIs" dxfId="68" priority="65" operator="equal">
      <formula>"Green"</formula>
    </cfRule>
    <cfRule type="cellIs" dxfId="67" priority="66" operator="equal">
      <formula>"Yellow"</formula>
    </cfRule>
    <cfRule type="cellIs" dxfId="66" priority="67" operator="equal">
      <formula>"Orange"</formula>
    </cfRule>
    <cfRule type="cellIs" dxfId="65" priority="68" operator="equal">
      <formula>"Brown"</formula>
    </cfRule>
    <cfRule type="cellIs" dxfId="64" priority="69" operator="equal">
      <formula>"Red"</formula>
    </cfRule>
  </conditionalFormatting>
  <conditionalFormatting sqref="F56">
    <cfRule type="cellIs" dxfId="63" priority="60" operator="equal">
      <formula>"Green"</formula>
    </cfRule>
    <cfRule type="cellIs" dxfId="62" priority="61" operator="equal">
      <formula>"Yellow"</formula>
    </cfRule>
    <cfRule type="cellIs" dxfId="61" priority="62" operator="equal">
      <formula>"Orange"</formula>
    </cfRule>
    <cfRule type="cellIs" dxfId="60" priority="63" operator="equal">
      <formula>"Brown"</formula>
    </cfRule>
    <cfRule type="cellIs" dxfId="59" priority="64" operator="equal">
      <formula>"Red"</formula>
    </cfRule>
  </conditionalFormatting>
  <conditionalFormatting sqref="D54">
    <cfRule type="cellIs" dxfId="58" priority="55" operator="equal">
      <formula>"Green"</formula>
    </cfRule>
    <cfRule type="cellIs" dxfId="57" priority="56" operator="equal">
      <formula>"Yellow"</formula>
    </cfRule>
    <cfRule type="cellIs" dxfId="56" priority="57" operator="equal">
      <formula>"Orange"</formula>
    </cfRule>
    <cfRule type="cellIs" dxfId="55" priority="58" operator="equal">
      <formula>"Brown"</formula>
    </cfRule>
    <cfRule type="cellIs" dxfId="54" priority="59" operator="equal">
      <formula>"Red"</formula>
    </cfRule>
  </conditionalFormatting>
  <conditionalFormatting sqref="K53">
    <cfRule type="cellIs" dxfId="53" priority="35" operator="equal">
      <formula>"Green"</formula>
    </cfRule>
    <cfRule type="cellIs" dxfId="52" priority="36" operator="equal">
      <formula>"Yellow"</formula>
    </cfRule>
    <cfRule type="cellIs" dxfId="51" priority="37" operator="equal">
      <formula>"Orange"</formula>
    </cfRule>
    <cfRule type="cellIs" dxfId="50" priority="38" operator="equal">
      <formula>"Brown"</formula>
    </cfRule>
    <cfRule type="cellIs" dxfId="49" priority="39" operator="equal">
      <formula>"Red"</formula>
    </cfRule>
  </conditionalFormatting>
  <conditionalFormatting sqref="I54">
    <cfRule type="cellIs" dxfId="48" priority="30" operator="equal">
      <formula>"Green"</formula>
    </cfRule>
    <cfRule type="cellIs" dxfId="47" priority="31" operator="equal">
      <formula>"Yellow"</formula>
    </cfRule>
    <cfRule type="cellIs" dxfId="46" priority="32" operator="equal">
      <formula>"Orange"</formula>
    </cfRule>
    <cfRule type="cellIs" dxfId="45" priority="33" operator="equal">
      <formula>"Brown"</formula>
    </cfRule>
    <cfRule type="cellIs" dxfId="44" priority="34" operator="equal">
      <formula>"Red"</formula>
    </cfRule>
  </conditionalFormatting>
  <conditionalFormatting sqref="K52">
    <cfRule type="cellIs" dxfId="43" priority="50" operator="equal">
      <formula>"Green"</formula>
    </cfRule>
    <cfRule type="cellIs" dxfId="42" priority="51" operator="equal">
      <formula>"Yellow"</formula>
    </cfRule>
    <cfRule type="cellIs" dxfId="41" priority="52" operator="equal">
      <formula>"Orange"</formula>
    </cfRule>
    <cfRule type="cellIs" dxfId="40" priority="53" operator="equal">
      <formula>"Brown"</formula>
    </cfRule>
    <cfRule type="cellIs" dxfId="39" priority="54" operator="equal">
      <formula>"Red"</formula>
    </cfRule>
  </conditionalFormatting>
  <conditionalFormatting sqref="K55">
    <cfRule type="cellIs" dxfId="38" priority="45" operator="equal">
      <formula>"Green"</formula>
    </cfRule>
    <cfRule type="cellIs" dxfId="37" priority="46" operator="equal">
      <formula>"Yellow"</formula>
    </cfRule>
    <cfRule type="cellIs" dxfId="36" priority="47" operator="equal">
      <formula>"Orange"</formula>
    </cfRule>
    <cfRule type="cellIs" dxfId="35" priority="48" operator="equal">
      <formula>"Brown"</formula>
    </cfRule>
    <cfRule type="cellIs" dxfId="34" priority="49" operator="equal">
      <formula>"Red"</formula>
    </cfRule>
  </conditionalFormatting>
  <conditionalFormatting sqref="K56">
    <cfRule type="cellIs" dxfId="33" priority="40" operator="equal">
      <formula>"Green"</formula>
    </cfRule>
    <cfRule type="cellIs" dxfId="32" priority="41" operator="equal">
      <formula>"Yellow"</formula>
    </cfRule>
    <cfRule type="cellIs" dxfId="31" priority="42" operator="equal">
      <formula>"Orange"</formula>
    </cfRule>
    <cfRule type="cellIs" dxfId="30" priority="43" operator="equal">
      <formula>"Brown"</formula>
    </cfRule>
    <cfRule type="cellIs" dxfId="29" priority="44" operator="equal">
      <formula>"Red"</formula>
    </cfRule>
  </conditionalFormatting>
  <conditionalFormatting sqref="D52:E53">
    <cfRule type="cellIs" dxfId="28" priority="24" operator="equal">
      <formula>"AEB"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I52:J53">
    <cfRule type="cellIs" dxfId="22" priority="18" operator="equal">
      <formula>"AEB"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D55:E56">
    <cfRule type="cellIs" dxfId="16" priority="12" operator="equal">
      <formula>"AEB"</formula>
    </cfRule>
    <cfRule type="cellIs" dxfId="15" priority="13" operator="equal">
      <formula>"Green"</formula>
    </cfRule>
    <cfRule type="cellIs" dxfId="14" priority="14" operator="equal">
      <formula>"Yellow"</formula>
    </cfRule>
    <cfRule type="cellIs" dxfId="13" priority="15" operator="equal">
      <formula>"Orange"</formula>
    </cfRule>
    <cfRule type="cellIs" dxfId="12" priority="16" operator="equal">
      <formula>"Brown"</formula>
    </cfRule>
    <cfRule type="cellIs" dxfId="11" priority="17" operator="equal">
      <formula>"Red"</formula>
    </cfRule>
  </conditionalFormatting>
  <conditionalFormatting sqref="I55:J56">
    <cfRule type="cellIs" dxfId="10" priority="6" operator="equal">
      <formula>"AEB"</formula>
    </cfRule>
    <cfRule type="cellIs" dxfId="9" priority="7" operator="equal">
      <formula>"Green"</formula>
    </cfRule>
    <cfRule type="cellIs" dxfId="8" priority="8" operator="equal">
      <formula>"Yellow"</formula>
    </cfRule>
    <cfRule type="cellIs" dxfId="7" priority="9" operator="equal">
      <formula>"Orange"</formula>
    </cfRule>
    <cfRule type="cellIs" dxfId="6" priority="10" operator="equal">
      <formula>"Brown"</formula>
    </cfRule>
    <cfRule type="cellIs" dxfId="5" priority="11" operator="equal">
      <formula>"Red"</formula>
    </cfRule>
  </conditionalFormatting>
  <conditionalFormatting sqref="F53">
    <cfRule type="cellIs" dxfId="4" priority="1" operator="equal">
      <formula>"Green"</formula>
    </cfRule>
    <cfRule type="cellIs" dxfId="3" priority="2" operator="equal">
      <formula>"Yellow"</formula>
    </cfRule>
    <cfRule type="cellIs" dxfId="2" priority="3" operator="equal">
      <formula>"Orange"</formula>
    </cfRule>
    <cfRule type="cellIs" dxfId="1" priority="4" operator="equal">
      <formula>"Brown"</formula>
    </cfRule>
    <cfRule type="cellIs" dxfId="0" priority="5" operator="equal">
      <formula>"Red"</formula>
    </cfRule>
  </conditionalFormatting>
  <dataValidations count="8">
    <dataValidation type="list" allowBlank="1" showInputMessage="1" showErrorMessage="1" sqref="D22:M23 D40:M41" xr:uid="{2E73E300-8D78-463A-87F0-D66FC7A4BAB1}">
      <formula1>"Green,Yellow,Orange,Red"</formula1>
    </dataValidation>
    <dataValidation type="list" allowBlank="1" showInputMessage="1" showErrorMessage="1" sqref="D21:H21 D38:H39" xr:uid="{AEF8BC97-0D21-4FC1-B23E-0587EBDD89C7}">
      <formula1>"Green,Orange,Red"</formula1>
    </dataValidation>
    <dataValidation type="list" allowBlank="1" showInputMessage="1" showErrorMessage="1" sqref="D7:H7 I14 D14 D61:E62" xr:uid="{24DD7631-F97F-478F-B8F7-EE3FDCDEDD28}">
      <formula1>"YES,NO"</formula1>
    </dataValidation>
    <dataValidation type="list" allowBlank="1" showInputMessage="1" showErrorMessage="1" sqref="D12:M13" xr:uid="{739AABD9-8810-4B66-96E5-4F49ED95E272}">
      <formula1>"PASS,FAIL"</formula1>
    </dataValidation>
    <dataValidation type="list" allowBlank="1" showInputMessage="1" showErrorMessage="1" sqref="I27:M32 D24:M26 D55:E56 I52:J53 I55:J56 D52:E53 D42:M46" xr:uid="{1C4A824C-125F-4652-BA51-4C77EF95A72F}">
      <formula1>"Green,Yellow,Orange,Brown,Red"</formula1>
    </dataValidation>
    <dataValidation allowBlank="1" showErrorMessage="1" sqref="D72:M74" xr:uid="{92A9A421-4CA5-492D-BAB3-6B56BD9BF609}"/>
    <dataValidation type="list" allowBlank="1" showInputMessage="1" showErrorMessage="1" sqref="D18:H20 D36:H37" xr:uid="{FE23562B-A144-49D6-9554-3492C0CB8BD9}">
      <formula1>"Green,Red"</formula1>
    </dataValidation>
    <dataValidation type="list" allowBlank="1" showInputMessage="1" showErrorMessage="1" sqref="I7:M7" xr:uid="{B470669F-63F3-4285-BF0F-621E60718189}">
      <formula1>"YES,YES with ESS function,NO"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352B-9E71-44AD-ACB9-D682AB6284CA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45" sqref="D45:F45"/>
      <selection pane="bottomLeft"/>
    </sheetView>
  </sheetViews>
  <sheetFormatPr defaultColWidth="8.5703125" defaultRowHeight="12.75"/>
  <cols>
    <col min="1" max="2" width="8.570312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5703125" style="27" customWidth="1"/>
    <col min="10" max="16384" width="8.5703125" style="27"/>
  </cols>
  <sheetData>
    <row r="1" spans="1:5" ht="13.5" thickBot="1">
      <c r="A1" s="26">
        <v>3</v>
      </c>
    </row>
    <row r="2" spans="1:5" s="29" customFormat="1" ht="13.35" customHeight="1">
      <c r="B2" s="357" t="s">
        <v>70</v>
      </c>
      <c r="C2" s="358"/>
      <c r="D2" s="363" t="s">
        <v>104</v>
      </c>
      <c r="E2" s="364"/>
    </row>
    <row r="3" spans="1:5" s="29" customFormat="1" ht="15" customHeight="1">
      <c r="B3" s="359"/>
      <c r="C3" s="360"/>
      <c r="D3" s="365"/>
      <c r="E3" s="366"/>
    </row>
    <row r="4" spans="1:5" ht="15" customHeight="1" thickBot="1">
      <c r="B4" s="361"/>
      <c r="C4" s="362"/>
      <c r="D4" s="79" t="s">
        <v>105</v>
      </c>
      <c r="E4" s="81" t="s">
        <v>11</v>
      </c>
    </row>
    <row r="5" spans="1:5" s="28" customFormat="1" ht="15" customHeight="1">
      <c r="A5" s="27"/>
      <c r="B5" s="32" t="s">
        <v>30</v>
      </c>
      <c r="C5" s="64"/>
      <c r="D5" s="327"/>
      <c r="E5" s="329"/>
    </row>
    <row r="6" spans="1:5" s="28" customFormat="1" ht="15" customHeight="1">
      <c r="A6" s="27"/>
      <c r="B6" s="30"/>
      <c r="C6" s="65" t="s">
        <v>106</v>
      </c>
      <c r="D6" s="367" t="s">
        <v>206</v>
      </c>
      <c r="E6" s="368"/>
    </row>
    <row r="7" spans="1:5" s="28" customFormat="1" ht="15" customHeight="1">
      <c r="A7" s="27"/>
      <c r="B7" s="30"/>
      <c r="C7" s="65" t="s">
        <v>31</v>
      </c>
      <c r="D7" s="313" t="s">
        <v>210</v>
      </c>
      <c r="E7" s="356"/>
    </row>
    <row r="8" spans="1:5" s="28" customFormat="1" ht="15" customHeight="1">
      <c r="A8" s="27"/>
      <c r="B8" s="30"/>
      <c r="C8" s="65" t="s">
        <v>48</v>
      </c>
      <c r="D8" s="369">
        <v>7</v>
      </c>
      <c r="E8" s="370"/>
    </row>
    <row r="9" spans="1:5" s="28" customFormat="1" ht="15" customHeight="1" thickBot="1">
      <c r="A9" s="27"/>
      <c r="B9" s="37"/>
      <c r="C9" s="66" t="s">
        <v>32</v>
      </c>
      <c r="D9" s="371">
        <v>80</v>
      </c>
      <c r="E9" s="372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27"/>
      <c r="E11" s="329"/>
    </row>
    <row r="12" spans="1:5" s="28" customFormat="1" ht="15" customHeight="1">
      <c r="A12" s="27"/>
      <c r="B12" s="30"/>
      <c r="C12" s="34"/>
      <c r="D12" s="330"/>
      <c r="E12" s="332"/>
    </row>
    <row r="13" spans="1:5" s="28" customFormat="1" ht="15" customHeight="1">
      <c r="A13" s="27"/>
      <c r="B13" s="30"/>
      <c r="C13" s="31" t="s">
        <v>74</v>
      </c>
      <c r="D13" s="313" t="s">
        <v>207</v>
      </c>
      <c r="E13" s="356"/>
    </row>
    <row r="14" spans="1:5" s="28" customFormat="1" ht="15" customHeight="1">
      <c r="A14" s="27"/>
      <c r="B14" s="30"/>
      <c r="C14" s="31" t="s">
        <v>165</v>
      </c>
      <c r="D14" s="313" t="s">
        <v>209</v>
      </c>
      <c r="E14" s="356"/>
    </row>
    <row r="15" spans="1:5" s="28" customFormat="1" ht="15" customHeight="1">
      <c r="A15" s="27"/>
      <c r="B15" s="30"/>
      <c r="C15" s="31" t="s">
        <v>107</v>
      </c>
      <c r="D15" s="313" t="s">
        <v>209</v>
      </c>
      <c r="E15" s="356"/>
    </row>
    <row r="16" spans="1:5" s="28" customFormat="1" ht="15" customHeight="1" thickBot="1">
      <c r="A16" s="27"/>
      <c r="B16" s="30"/>
      <c r="C16" s="31" t="s">
        <v>108</v>
      </c>
      <c r="D16" s="272" t="s">
        <v>189</v>
      </c>
      <c r="E16" s="274"/>
    </row>
    <row r="17" spans="1:5" s="28" customFormat="1" ht="15" customHeight="1" thickBot="1">
      <c r="A17" s="27"/>
      <c r="B17" s="281" t="s">
        <v>71</v>
      </c>
      <c r="C17" s="282"/>
      <c r="D17" s="373" t="s">
        <v>209</v>
      </c>
      <c r="E17" s="374"/>
    </row>
    <row r="18" spans="1:5" s="28" customFormat="1" ht="15" customHeight="1" thickBot="1">
      <c r="A18" s="27"/>
      <c r="B18" s="27"/>
      <c r="C18" s="29"/>
      <c r="D18" s="27"/>
      <c r="E18" s="27"/>
    </row>
    <row r="19" spans="1:5" s="28" customFormat="1" ht="15" customHeight="1">
      <c r="A19" s="27"/>
      <c r="B19" s="32" t="s">
        <v>109</v>
      </c>
      <c r="C19" s="33"/>
      <c r="D19" s="375"/>
      <c r="E19" s="376"/>
    </row>
    <row r="20" spans="1:5" s="28" customFormat="1" ht="15" customHeight="1">
      <c r="A20" s="27"/>
      <c r="B20" s="69">
        <v>1</v>
      </c>
      <c r="C20" s="43">
        <v>20</v>
      </c>
      <c r="D20" s="63">
        <v>0</v>
      </c>
      <c r="E20" s="170">
        <v>1</v>
      </c>
    </row>
    <row r="21" spans="1:5" s="28" customFormat="1" ht="15" customHeight="1">
      <c r="A21" s="27"/>
      <c r="B21" s="69">
        <v>2</v>
      </c>
      <c r="C21" s="43">
        <v>25</v>
      </c>
      <c r="D21" s="63">
        <v>0</v>
      </c>
      <c r="E21" s="170">
        <v>1</v>
      </c>
    </row>
    <row r="22" spans="1:5" s="28" customFormat="1" ht="15" customHeight="1">
      <c r="A22" s="27"/>
      <c r="B22" s="69">
        <v>2</v>
      </c>
      <c r="C22" s="43">
        <v>30</v>
      </c>
      <c r="D22" s="63">
        <v>14.77</v>
      </c>
      <c r="E22" s="170">
        <v>1.0149999999999999</v>
      </c>
    </row>
    <row r="23" spans="1:5" s="28" customFormat="1" ht="15" customHeight="1">
      <c r="A23" s="27"/>
      <c r="B23" s="69">
        <v>3</v>
      </c>
      <c r="C23" s="43">
        <v>35</v>
      </c>
      <c r="D23" s="63">
        <v>20.91</v>
      </c>
      <c r="E23" s="170">
        <v>1.208</v>
      </c>
    </row>
    <row r="24" spans="1:5" s="28" customFormat="1" ht="15" customHeight="1">
      <c r="A24" s="27"/>
      <c r="B24" s="69">
        <v>3</v>
      </c>
      <c r="C24" s="43">
        <v>40</v>
      </c>
      <c r="D24" s="63">
        <v>25.41</v>
      </c>
      <c r="E24" s="170">
        <v>1.0940000000000001</v>
      </c>
    </row>
    <row r="25" spans="1:5" s="28" customFormat="1" ht="15" customHeight="1">
      <c r="A25" s="27"/>
      <c r="B25" s="30"/>
      <c r="C25" s="43">
        <v>45</v>
      </c>
      <c r="D25" s="63"/>
      <c r="E25" s="170">
        <v>0</v>
      </c>
    </row>
    <row r="26" spans="1:5" s="28" customFormat="1" ht="15" customHeight="1">
      <c r="A26" s="27"/>
      <c r="B26" s="30"/>
      <c r="C26" s="43">
        <v>50</v>
      </c>
      <c r="D26" s="63"/>
      <c r="E26" s="170">
        <v>0</v>
      </c>
    </row>
    <row r="27" spans="1:5" s="28" customFormat="1" ht="15" customHeight="1">
      <c r="A27" s="27"/>
      <c r="B27" s="30"/>
      <c r="C27" s="43">
        <v>55</v>
      </c>
      <c r="D27" s="63"/>
      <c r="E27" s="170">
        <v>0</v>
      </c>
    </row>
    <row r="28" spans="1:5" s="28" customFormat="1" ht="15" customHeight="1" thickBot="1">
      <c r="A28" s="27"/>
      <c r="B28" s="30"/>
      <c r="C28" s="43">
        <v>60</v>
      </c>
      <c r="D28" s="63"/>
      <c r="E28" s="170">
        <v>0</v>
      </c>
    </row>
    <row r="29" spans="1:5" s="28" customFormat="1" ht="15" customHeight="1" thickBot="1">
      <c r="A29" s="27"/>
      <c r="B29" s="377" t="s">
        <v>110</v>
      </c>
      <c r="C29" s="378"/>
      <c r="D29" s="340">
        <v>5.3170000000000002</v>
      </c>
      <c r="E29" s="342"/>
    </row>
    <row r="30" spans="1:5" s="28" customFormat="1" ht="15" customHeight="1" thickBot="1">
      <c r="A30" s="27"/>
      <c r="B30" s="27"/>
      <c r="C30" s="29"/>
      <c r="D30" s="27"/>
      <c r="E30" s="27"/>
    </row>
    <row r="31" spans="1:5" s="28" customFormat="1" ht="15" customHeight="1">
      <c r="A31" s="27"/>
      <c r="B31" s="32" t="s">
        <v>111</v>
      </c>
      <c r="C31" s="33"/>
      <c r="D31" s="375"/>
      <c r="E31" s="376"/>
    </row>
    <row r="32" spans="1:5" s="28" customFormat="1" ht="15" customHeight="1">
      <c r="A32" s="27"/>
      <c r="B32" s="69">
        <v>1</v>
      </c>
      <c r="C32" s="43">
        <v>20</v>
      </c>
      <c r="D32" s="63">
        <v>0</v>
      </c>
      <c r="E32" s="170">
        <v>1</v>
      </c>
    </row>
    <row r="33" spans="1:5" s="28" customFormat="1" ht="15" customHeight="1">
      <c r="A33" s="27"/>
      <c r="B33" s="69">
        <v>2</v>
      </c>
      <c r="C33" s="43">
        <v>25</v>
      </c>
      <c r="D33" s="63">
        <v>0</v>
      </c>
      <c r="E33" s="170">
        <v>1</v>
      </c>
    </row>
    <row r="34" spans="1:5" s="28" customFormat="1" ht="15" customHeight="1">
      <c r="A34" s="27"/>
      <c r="B34" s="69">
        <v>2</v>
      </c>
      <c r="C34" s="43">
        <v>30</v>
      </c>
      <c r="D34" s="63">
        <v>0</v>
      </c>
      <c r="E34" s="170">
        <v>2</v>
      </c>
    </row>
    <row r="35" spans="1:5" s="28" customFormat="1" ht="15" customHeight="1">
      <c r="A35" s="27"/>
      <c r="B35" s="69">
        <v>3</v>
      </c>
      <c r="C35" s="43">
        <v>35</v>
      </c>
      <c r="D35" s="63">
        <v>0</v>
      </c>
      <c r="E35" s="170">
        <v>3</v>
      </c>
    </row>
    <row r="36" spans="1:5" s="28" customFormat="1" ht="15" customHeight="1">
      <c r="A36" s="27"/>
      <c r="B36" s="69">
        <v>3</v>
      </c>
      <c r="C36" s="43">
        <v>40</v>
      </c>
      <c r="D36" s="63">
        <v>16.600000000000001</v>
      </c>
      <c r="E36" s="170">
        <v>1.7549999999999999</v>
      </c>
    </row>
    <row r="37" spans="1:5" s="28" customFormat="1" ht="15" customHeight="1">
      <c r="A37" s="27"/>
      <c r="B37" s="30"/>
      <c r="C37" s="43">
        <v>45</v>
      </c>
      <c r="D37" s="63">
        <v>21.72</v>
      </c>
      <c r="E37" s="170">
        <v>3</v>
      </c>
    </row>
    <row r="38" spans="1:5" s="28" customFormat="1" ht="15" customHeight="1">
      <c r="A38" s="27"/>
      <c r="B38" s="30"/>
      <c r="C38" s="43">
        <v>50</v>
      </c>
      <c r="D38" s="63">
        <v>28.32</v>
      </c>
      <c r="E38" s="170">
        <v>2</v>
      </c>
    </row>
    <row r="39" spans="1:5" s="28" customFormat="1" ht="15" customHeight="1">
      <c r="A39" s="27"/>
      <c r="B39" s="30"/>
      <c r="C39" s="43">
        <v>55</v>
      </c>
      <c r="D39" s="63">
        <v>44.06</v>
      </c>
      <c r="E39" s="170">
        <v>0</v>
      </c>
    </row>
    <row r="40" spans="1:5" s="28" customFormat="1" ht="15" customHeight="1" thickBot="1">
      <c r="A40" s="27"/>
      <c r="B40" s="30"/>
      <c r="C40" s="43">
        <v>60</v>
      </c>
      <c r="D40" s="63"/>
      <c r="E40" s="170">
        <v>0</v>
      </c>
    </row>
    <row r="41" spans="1:5" s="28" customFormat="1" ht="15" customHeight="1" thickBot="1">
      <c r="A41" s="27"/>
      <c r="B41" s="377" t="s">
        <v>112</v>
      </c>
      <c r="C41" s="378"/>
      <c r="D41" s="340">
        <v>13.754999999999999</v>
      </c>
      <c r="E41" s="342"/>
    </row>
    <row r="42" spans="1:5" s="28" customFormat="1" ht="15" customHeight="1" thickBot="1">
      <c r="A42" s="27"/>
      <c r="B42" s="27"/>
      <c r="C42" s="29"/>
      <c r="D42" s="27"/>
      <c r="E42" s="27"/>
    </row>
    <row r="43" spans="1:5" s="28" customFormat="1" ht="15" customHeight="1">
      <c r="A43" s="27"/>
      <c r="B43" s="32" t="s">
        <v>113</v>
      </c>
      <c r="C43" s="33"/>
      <c r="D43" s="375"/>
      <c r="E43" s="376"/>
    </row>
    <row r="44" spans="1:5" s="28" customFormat="1" ht="15" customHeight="1">
      <c r="A44" s="27"/>
      <c r="B44" s="69">
        <v>1</v>
      </c>
      <c r="C44" s="43">
        <v>20</v>
      </c>
      <c r="D44" s="63">
        <v>0</v>
      </c>
      <c r="E44" s="170">
        <v>1</v>
      </c>
    </row>
    <row r="45" spans="1:5" s="28" customFormat="1" ht="15" customHeight="1">
      <c r="A45" s="27"/>
      <c r="B45" s="69">
        <v>2</v>
      </c>
      <c r="C45" s="43">
        <v>25</v>
      </c>
      <c r="D45" s="63">
        <v>0</v>
      </c>
      <c r="E45" s="170">
        <v>1</v>
      </c>
    </row>
    <row r="46" spans="1:5" s="28" customFormat="1" ht="15" customHeight="1">
      <c r="A46" s="27"/>
      <c r="B46" s="69">
        <v>2</v>
      </c>
      <c r="C46" s="43">
        <v>30</v>
      </c>
      <c r="D46" s="63">
        <v>0</v>
      </c>
      <c r="E46" s="170">
        <v>2</v>
      </c>
    </row>
    <row r="47" spans="1:5" s="28" customFormat="1" ht="15" customHeight="1">
      <c r="A47" s="27"/>
      <c r="B47" s="69">
        <v>3</v>
      </c>
      <c r="C47" s="43">
        <v>35</v>
      </c>
      <c r="D47" s="63">
        <v>0</v>
      </c>
      <c r="E47" s="170">
        <v>3</v>
      </c>
    </row>
    <row r="48" spans="1:5" s="28" customFormat="1" ht="15" customHeight="1">
      <c r="A48" s="27"/>
      <c r="B48" s="69">
        <v>3</v>
      </c>
      <c r="C48" s="43">
        <v>40</v>
      </c>
      <c r="D48" s="63">
        <v>0</v>
      </c>
      <c r="E48" s="170">
        <v>3</v>
      </c>
    </row>
    <row r="49" spans="1:5" s="28" customFormat="1" ht="15" customHeight="1">
      <c r="A49" s="27"/>
      <c r="B49" s="30"/>
      <c r="C49" s="43">
        <v>45</v>
      </c>
      <c r="D49" s="63">
        <v>28.79</v>
      </c>
      <c r="E49" s="170">
        <v>0</v>
      </c>
    </row>
    <row r="50" spans="1:5" s="28" customFormat="1" ht="15" customHeight="1">
      <c r="A50" s="27"/>
      <c r="B50" s="30"/>
      <c r="C50" s="43">
        <v>50</v>
      </c>
      <c r="D50" s="63">
        <v>47.74</v>
      </c>
      <c r="E50" s="170">
        <v>0</v>
      </c>
    </row>
    <row r="51" spans="1:5" s="28" customFormat="1" ht="15" customHeight="1">
      <c r="A51" s="27"/>
      <c r="B51" s="30"/>
      <c r="C51" s="43">
        <v>55</v>
      </c>
      <c r="D51" s="63"/>
      <c r="E51" s="170">
        <v>0</v>
      </c>
    </row>
    <row r="52" spans="1:5" s="28" customFormat="1" ht="15" customHeight="1" thickBot="1">
      <c r="A52" s="27"/>
      <c r="B52" s="30"/>
      <c r="C52" s="43">
        <v>60</v>
      </c>
      <c r="D52" s="63"/>
      <c r="E52" s="170">
        <v>0</v>
      </c>
    </row>
    <row r="53" spans="1:5" s="28" customFormat="1" ht="15" customHeight="1" thickBot="1">
      <c r="A53" s="27"/>
      <c r="B53" s="377" t="s">
        <v>114</v>
      </c>
      <c r="C53" s="378"/>
      <c r="D53" s="340">
        <v>10</v>
      </c>
      <c r="E53" s="342"/>
    </row>
    <row r="54" spans="1:5" s="28" customFormat="1" ht="15" customHeight="1" thickBot="1">
      <c r="A54" s="27"/>
      <c r="B54" s="27"/>
      <c r="C54" s="29"/>
      <c r="D54" s="27"/>
      <c r="E54" s="27"/>
    </row>
    <row r="55" spans="1:5" s="28" customFormat="1" ht="15" customHeight="1">
      <c r="A55" s="27"/>
      <c r="B55" s="32" t="s">
        <v>115</v>
      </c>
      <c r="C55" s="33"/>
      <c r="D55" s="375"/>
      <c r="E55" s="376"/>
    </row>
    <row r="56" spans="1:5" s="28" customFormat="1" ht="15" customHeight="1">
      <c r="A56" s="27"/>
      <c r="B56" s="69">
        <v>1</v>
      </c>
      <c r="C56" s="43">
        <v>20</v>
      </c>
      <c r="D56" s="63">
        <v>0</v>
      </c>
      <c r="E56" s="170">
        <v>1</v>
      </c>
    </row>
    <row r="57" spans="1:5" s="28" customFormat="1" ht="15" customHeight="1">
      <c r="A57" s="27"/>
      <c r="B57" s="69">
        <v>2</v>
      </c>
      <c r="C57" s="43">
        <v>25</v>
      </c>
      <c r="D57" s="63">
        <v>0</v>
      </c>
      <c r="E57" s="170">
        <v>1</v>
      </c>
    </row>
    <row r="58" spans="1:5" s="28" customFormat="1" ht="15" customHeight="1">
      <c r="A58" s="27"/>
      <c r="B58" s="69">
        <v>2</v>
      </c>
      <c r="C58" s="43">
        <v>30</v>
      </c>
      <c r="D58" s="63">
        <v>0</v>
      </c>
      <c r="E58" s="170">
        <v>2</v>
      </c>
    </row>
    <row r="59" spans="1:5" s="28" customFormat="1" ht="15" customHeight="1">
      <c r="A59" s="27"/>
      <c r="B59" s="69">
        <v>3</v>
      </c>
      <c r="C59" s="43">
        <v>35</v>
      </c>
      <c r="D59" s="63">
        <v>15.85</v>
      </c>
      <c r="E59" s="170">
        <v>1.641</v>
      </c>
    </row>
    <row r="60" spans="1:5" s="28" customFormat="1" ht="15" customHeight="1">
      <c r="A60" s="27"/>
      <c r="B60" s="69">
        <v>3</v>
      </c>
      <c r="C60" s="43">
        <v>40</v>
      </c>
      <c r="D60" s="63">
        <v>29.92</v>
      </c>
      <c r="E60" s="170">
        <v>0.75600000000000001</v>
      </c>
    </row>
    <row r="61" spans="1:5" s="28" customFormat="1" ht="15" customHeight="1">
      <c r="A61" s="27"/>
      <c r="B61" s="30"/>
      <c r="C61" s="43">
        <v>45</v>
      </c>
      <c r="D61" s="63">
        <v>38.29</v>
      </c>
      <c r="E61" s="170">
        <v>0</v>
      </c>
    </row>
    <row r="62" spans="1:5" s="28" customFormat="1" ht="15" customHeight="1">
      <c r="A62" s="27"/>
      <c r="B62" s="30"/>
      <c r="C62" s="43">
        <v>50</v>
      </c>
      <c r="D62" s="63"/>
      <c r="E62" s="170">
        <v>0</v>
      </c>
    </row>
    <row r="63" spans="1:5" s="28" customFormat="1" ht="15" customHeight="1">
      <c r="A63" s="27"/>
      <c r="B63" s="30"/>
      <c r="C63" s="43">
        <v>55</v>
      </c>
      <c r="D63" s="63"/>
      <c r="E63" s="170">
        <v>0</v>
      </c>
    </row>
    <row r="64" spans="1:5" s="28" customFormat="1" ht="15" customHeight="1" thickBot="1">
      <c r="A64" s="27"/>
      <c r="B64" s="30"/>
      <c r="C64" s="43">
        <v>60</v>
      </c>
      <c r="D64" s="63"/>
      <c r="E64" s="170">
        <v>0</v>
      </c>
    </row>
    <row r="65" spans="1:5" s="28" customFormat="1" ht="15" customHeight="1" thickBot="1">
      <c r="A65" s="27"/>
      <c r="B65" s="377" t="s">
        <v>116</v>
      </c>
      <c r="C65" s="378"/>
      <c r="D65" s="340">
        <v>6.3970000000000002</v>
      </c>
      <c r="E65" s="342"/>
    </row>
    <row r="66" spans="1:5" s="28" customFormat="1" ht="15" customHeight="1" thickBot="1">
      <c r="A66" s="27"/>
      <c r="B66" s="27"/>
      <c r="C66" s="29"/>
      <c r="D66" s="27"/>
      <c r="E66" s="27"/>
    </row>
    <row r="67" spans="1:5" s="28" customFormat="1" ht="15" customHeight="1">
      <c r="A67" s="27"/>
      <c r="B67" s="32" t="s">
        <v>117</v>
      </c>
      <c r="C67" s="33"/>
      <c r="D67" s="375"/>
      <c r="E67" s="376"/>
    </row>
    <row r="68" spans="1:5" s="28" customFormat="1" ht="15" customHeight="1">
      <c r="A68" s="27"/>
      <c r="B68" s="69">
        <v>1</v>
      </c>
      <c r="C68" s="43">
        <v>20</v>
      </c>
      <c r="D68" s="63">
        <v>0</v>
      </c>
      <c r="E68" s="170">
        <v>1</v>
      </c>
    </row>
    <row r="69" spans="1:5" s="28" customFormat="1" ht="15" customHeight="1">
      <c r="A69" s="27"/>
      <c r="B69" s="69">
        <v>1</v>
      </c>
      <c r="C69" s="43">
        <v>25</v>
      </c>
      <c r="D69" s="63">
        <v>0</v>
      </c>
      <c r="E69" s="170">
        <v>1</v>
      </c>
    </row>
    <row r="70" spans="1:5" s="28" customFormat="1" ht="15" customHeight="1">
      <c r="A70" s="27"/>
      <c r="B70" s="69">
        <v>1</v>
      </c>
      <c r="C70" s="43">
        <v>30</v>
      </c>
      <c r="D70" s="63">
        <v>0</v>
      </c>
      <c r="E70" s="170">
        <v>1</v>
      </c>
    </row>
    <row r="71" spans="1:5" s="28" customFormat="1" ht="15" customHeight="1">
      <c r="A71" s="27"/>
      <c r="B71" s="69">
        <v>2</v>
      </c>
      <c r="C71" s="43">
        <v>35</v>
      </c>
      <c r="D71" s="63">
        <v>0</v>
      </c>
      <c r="E71" s="170">
        <v>2</v>
      </c>
    </row>
    <row r="72" spans="1:5" s="28" customFormat="1" ht="15" customHeight="1">
      <c r="A72" s="27"/>
      <c r="B72" s="69">
        <v>2</v>
      </c>
      <c r="C72" s="43">
        <v>40</v>
      </c>
      <c r="D72" s="63">
        <v>0</v>
      </c>
      <c r="E72" s="170">
        <v>2</v>
      </c>
    </row>
    <row r="73" spans="1:5" s="28" customFormat="1" ht="15" customHeight="1">
      <c r="A73" s="27"/>
      <c r="B73" s="107">
        <v>3</v>
      </c>
      <c r="C73" s="43">
        <v>45</v>
      </c>
      <c r="D73" s="63">
        <v>18.36</v>
      </c>
      <c r="E73" s="170">
        <v>3</v>
      </c>
    </row>
    <row r="74" spans="1:5" s="28" customFormat="1" ht="15" customHeight="1">
      <c r="A74" s="27"/>
      <c r="B74" s="107">
        <v>3</v>
      </c>
      <c r="C74" s="43">
        <v>50</v>
      </c>
      <c r="D74" s="63">
        <v>50.27</v>
      </c>
      <c r="E74" s="170">
        <v>0</v>
      </c>
    </row>
    <row r="75" spans="1:5" s="28" customFormat="1" ht="15" customHeight="1">
      <c r="A75" s="27"/>
      <c r="B75" s="107">
        <v>3</v>
      </c>
      <c r="C75" s="43">
        <v>55</v>
      </c>
      <c r="D75" s="63">
        <v>53.27</v>
      </c>
      <c r="E75" s="170">
        <v>0</v>
      </c>
    </row>
    <row r="76" spans="1:5" s="28" customFormat="1" ht="15" customHeight="1" thickBot="1">
      <c r="A76" s="27"/>
      <c r="B76" s="107">
        <v>2</v>
      </c>
      <c r="C76" s="43">
        <v>60</v>
      </c>
      <c r="D76" s="63"/>
      <c r="E76" s="170">
        <v>0</v>
      </c>
    </row>
    <row r="77" spans="1:5" s="28" customFormat="1" ht="15" customHeight="1" thickBot="1">
      <c r="A77" s="27"/>
      <c r="B77" s="377" t="s">
        <v>118</v>
      </c>
      <c r="C77" s="378"/>
      <c r="D77" s="340">
        <v>10</v>
      </c>
      <c r="E77" s="342"/>
    </row>
    <row r="78" spans="1:5" s="28" customFormat="1" ht="15" customHeight="1" thickBot="1">
      <c r="A78" s="27"/>
      <c r="B78" s="27"/>
      <c r="C78" s="29"/>
      <c r="D78" s="27"/>
      <c r="E78" s="27"/>
    </row>
    <row r="79" spans="1:5" s="28" customFormat="1" ht="15" customHeight="1">
      <c r="A79" s="27"/>
      <c r="B79" s="32" t="s">
        <v>119</v>
      </c>
      <c r="C79" s="33"/>
      <c r="D79" s="176" t="s">
        <v>120</v>
      </c>
      <c r="E79" s="177" t="s">
        <v>11</v>
      </c>
    </row>
    <row r="80" spans="1:5" s="28" customFormat="1" ht="15" customHeight="1">
      <c r="A80" s="27"/>
      <c r="B80" s="107">
        <v>3</v>
      </c>
      <c r="C80" s="43">
        <v>50</v>
      </c>
      <c r="D80" s="63">
        <v>1.96</v>
      </c>
      <c r="E80" s="170">
        <v>3</v>
      </c>
    </row>
    <row r="81" spans="1:7" s="28" customFormat="1" ht="15" customHeight="1">
      <c r="A81" s="27"/>
      <c r="B81" s="107">
        <v>3</v>
      </c>
      <c r="C81" s="43">
        <v>55</v>
      </c>
      <c r="D81" s="63">
        <v>1.83</v>
      </c>
      <c r="E81" s="170">
        <v>3</v>
      </c>
    </row>
    <row r="82" spans="1:7" s="28" customFormat="1" ht="15" customHeight="1">
      <c r="A82" s="27"/>
      <c r="B82" s="107">
        <v>2</v>
      </c>
      <c r="C82" s="43">
        <v>60</v>
      </c>
      <c r="D82" s="63">
        <v>1.1000000000000001</v>
      </c>
      <c r="E82" s="170">
        <v>0</v>
      </c>
    </row>
    <row r="83" spans="1:7" s="28" customFormat="1" ht="15" customHeight="1">
      <c r="A83" s="27"/>
      <c r="B83" s="107">
        <v>1</v>
      </c>
      <c r="C83" s="43">
        <v>65</v>
      </c>
      <c r="D83" s="63">
        <v>2.1</v>
      </c>
      <c r="E83" s="170">
        <v>1</v>
      </c>
    </row>
    <row r="84" spans="1:7" s="28" customFormat="1" ht="15" customHeight="1">
      <c r="A84" s="27"/>
      <c r="B84" s="107">
        <v>1</v>
      </c>
      <c r="C84" s="43">
        <v>70</v>
      </c>
      <c r="D84" s="63">
        <v>2.12</v>
      </c>
      <c r="E84" s="170">
        <v>1</v>
      </c>
    </row>
    <row r="85" spans="1:7" s="28" customFormat="1" ht="15" customHeight="1">
      <c r="A85" s="27"/>
      <c r="B85" s="107">
        <v>1</v>
      </c>
      <c r="C85" s="43">
        <v>75</v>
      </c>
      <c r="D85" s="63">
        <v>2.16</v>
      </c>
      <c r="E85" s="170">
        <v>1</v>
      </c>
    </row>
    <row r="86" spans="1:7" s="28" customFormat="1" ht="15" customHeight="1" thickBot="1">
      <c r="A86" s="27"/>
      <c r="B86" s="107">
        <v>1</v>
      </c>
      <c r="C86" s="43">
        <v>80</v>
      </c>
      <c r="D86" s="63">
        <v>2.0099999999999998</v>
      </c>
      <c r="E86" s="170">
        <v>1</v>
      </c>
    </row>
    <row r="87" spans="1:7" s="28" customFormat="1" ht="15" customHeight="1" thickBot="1">
      <c r="A87" s="27"/>
      <c r="B87" s="377" t="s">
        <v>121</v>
      </c>
      <c r="C87" s="378"/>
      <c r="D87" s="340">
        <v>10</v>
      </c>
      <c r="E87" s="342"/>
    </row>
    <row r="88" spans="1:7" s="28" customFormat="1" ht="15" customHeight="1" thickBot="1">
      <c r="A88" s="27"/>
      <c r="B88" s="27"/>
      <c r="C88" s="29"/>
      <c r="D88" s="27"/>
      <c r="E88" s="27"/>
    </row>
    <row r="89" spans="1:7" s="28" customFormat="1" ht="15" customHeight="1" thickBot="1">
      <c r="A89" s="27"/>
      <c r="B89" s="281" t="s">
        <v>10</v>
      </c>
      <c r="C89" s="326"/>
      <c r="D89" s="381" t="s">
        <v>122</v>
      </c>
      <c r="E89" s="382"/>
    </row>
    <row r="90" spans="1:7" s="28" customFormat="1" ht="15" customHeight="1">
      <c r="A90" s="27"/>
      <c r="B90" s="35"/>
      <c r="C90" s="82" t="s">
        <v>109</v>
      </c>
      <c r="D90" s="379">
        <v>0.29499999999999998</v>
      </c>
      <c r="E90" s="380"/>
      <c r="F90" s="27"/>
    </row>
    <row r="91" spans="1:7" ht="15" customHeight="1">
      <c r="B91" s="35"/>
      <c r="C91" s="83" t="s">
        <v>111</v>
      </c>
      <c r="D91" s="379">
        <v>0.76400000000000001</v>
      </c>
      <c r="E91" s="380"/>
    </row>
    <row r="92" spans="1:7" ht="15" customHeight="1">
      <c r="B92" s="35"/>
      <c r="C92" s="83" t="s">
        <v>113</v>
      </c>
      <c r="D92" s="379">
        <v>0.55600000000000005</v>
      </c>
      <c r="E92" s="380"/>
    </row>
    <row r="93" spans="1:7" ht="15" customHeight="1">
      <c r="B93" s="35"/>
      <c r="C93" s="83" t="s">
        <v>115</v>
      </c>
      <c r="D93" s="379">
        <v>0.35499999999999998</v>
      </c>
      <c r="E93" s="380"/>
    </row>
    <row r="94" spans="1:7" ht="15" customHeight="1" thickBot="1">
      <c r="B94" s="37"/>
      <c r="C94" s="84" t="s">
        <v>167</v>
      </c>
      <c r="D94" s="387">
        <v>0.66700000000000004</v>
      </c>
      <c r="E94" s="388"/>
      <c r="F94" s="62"/>
    </row>
    <row r="95" spans="1:7" ht="15" customHeight="1" thickBot="1"/>
    <row r="96" spans="1:7" ht="15" customHeight="1" thickBot="1">
      <c r="B96" s="281" t="s">
        <v>13</v>
      </c>
      <c r="C96" s="282"/>
      <c r="D96" s="340"/>
      <c r="E96" s="342"/>
      <c r="G96" s="28"/>
    </row>
    <row r="97" spans="1:7" s="28" customFormat="1" ht="15" customHeight="1" thickBot="1">
      <c r="A97" s="27"/>
      <c r="B97" s="37"/>
      <c r="C97" s="121" t="s">
        <v>104</v>
      </c>
      <c r="D97" s="389">
        <v>3.1640000000000001</v>
      </c>
      <c r="E97" s="390"/>
      <c r="F97" s="62"/>
    </row>
    <row r="98" spans="1:7" ht="15" customHeight="1" thickBot="1">
      <c r="E98" s="39"/>
      <c r="G98" s="28"/>
    </row>
    <row r="99" spans="1:7" ht="21.75" thickBot="1">
      <c r="B99" s="383" t="s">
        <v>72</v>
      </c>
      <c r="C99" s="384"/>
      <c r="D99" s="385">
        <v>3.1640000000000001</v>
      </c>
      <c r="E99" s="386"/>
      <c r="F99" s="49"/>
    </row>
  </sheetData>
  <dataConsolidate/>
  <mergeCells count="44">
    <mergeCell ref="B99:C99"/>
    <mergeCell ref="D99:E99"/>
    <mergeCell ref="D92:E92"/>
    <mergeCell ref="D93:E93"/>
    <mergeCell ref="D94:E94"/>
    <mergeCell ref="B96:C96"/>
    <mergeCell ref="D96:E96"/>
    <mergeCell ref="D97:E97"/>
    <mergeCell ref="D91:E91"/>
    <mergeCell ref="D55:E55"/>
    <mergeCell ref="B65:C65"/>
    <mergeCell ref="D65:E65"/>
    <mergeCell ref="D67:E67"/>
    <mergeCell ref="B77:C77"/>
    <mergeCell ref="D77:E77"/>
    <mergeCell ref="B87:C87"/>
    <mergeCell ref="D87:E87"/>
    <mergeCell ref="B89:C89"/>
    <mergeCell ref="D89:E89"/>
    <mergeCell ref="D90:E90"/>
    <mergeCell ref="D31:E31"/>
    <mergeCell ref="B41:C41"/>
    <mergeCell ref="D41:E41"/>
    <mergeCell ref="D43:E43"/>
    <mergeCell ref="B53:C53"/>
    <mergeCell ref="D53:E53"/>
    <mergeCell ref="D16:E16"/>
    <mergeCell ref="B17:C17"/>
    <mergeCell ref="D17:E17"/>
    <mergeCell ref="D19:E19"/>
    <mergeCell ref="B29:C29"/>
    <mergeCell ref="D29:E29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</mergeCells>
  <dataValidations count="3">
    <dataValidation type="list" allowBlank="1" showInputMessage="1" showErrorMessage="1" sqref="D7:E7" xr:uid="{8A79819A-3E5C-48CC-B1D2-6F5774B92D5B}">
      <formula1>"Auto-Brake,Auto-Brake with Forward Collision Warning"</formula1>
    </dataValidation>
    <dataValidation type="list" allowBlank="1" showInputMessage="1" showErrorMessage="1" sqref="D14:D15" xr:uid="{386400DE-D320-48BF-A4B2-95978116B8D5}">
      <formula1>"PASS,FAIL"</formula1>
    </dataValidation>
    <dataValidation type="list" allowBlank="1" showInputMessage="1" showErrorMessage="1" sqref="D13:E13 D16" xr:uid="{128CE536-8056-4EAD-A9AD-0676B538FFD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2775-B31F-4FA0-BDE5-350BA0841B39}">
  <sheetPr codeName="Sheet14">
    <tabColor rgb="FF106A84"/>
    <pageSetUpPr fitToPage="1"/>
  </sheetPr>
  <dimension ref="A1:F54"/>
  <sheetViews>
    <sheetView zoomScale="90" zoomScaleNormal="90" workbookViewId="0">
      <pane ySplit="4" topLeftCell="A17" activePane="bottomLeft" state="frozen"/>
      <selection activeCell="D45" sqref="D45:F45"/>
      <selection pane="bottomLeft" activeCell="D45" sqref="D45:F45"/>
    </sheetView>
  </sheetViews>
  <sheetFormatPr defaultColWidth="8.5703125" defaultRowHeight="12.75"/>
  <cols>
    <col min="1" max="2" width="8.570312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5703125" style="27" customWidth="1"/>
    <col min="10" max="16384" width="8.5703125" style="27"/>
  </cols>
  <sheetData>
    <row r="1" spans="1:5" ht="13.5" thickBot="1">
      <c r="A1" s="26">
        <v>3</v>
      </c>
    </row>
    <row r="2" spans="1:5" s="29" customFormat="1" ht="13.35" customHeight="1">
      <c r="B2" s="357" t="s">
        <v>130</v>
      </c>
      <c r="C2" s="358"/>
      <c r="D2" s="363"/>
      <c r="E2" s="393"/>
    </row>
    <row r="3" spans="1:5" s="29" customFormat="1" ht="15" customHeight="1">
      <c r="B3" s="359"/>
      <c r="C3" s="360"/>
      <c r="D3" s="365"/>
      <c r="E3" s="394"/>
    </row>
    <row r="4" spans="1:5" ht="15" customHeight="1" thickBot="1">
      <c r="B4" s="361"/>
      <c r="C4" s="362"/>
      <c r="D4" s="79" t="s">
        <v>105</v>
      </c>
      <c r="E4" s="80" t="s">
        <v>11</v>
      </c>
    </row>
    <row r="5" spans="1:5" s="28" customFormat="1" ht="15" customHeight="1">
      <c r="A5" s="27"/>
      <c r="B5" s="32" t="s">
        <v>30</v>
      </c>
      <c r="C5" s="64"/>
      <c r="D5" s="327"/>
      <c r="E5" s="329"/>
    </row>
    <row r="6" spans="1:5" s="28" customFormat="1" ht="15" customHeight="1">
      <c r="A6" s="27"/>
      <c r="B6" s="30"/>
      <c r="C6" s="65" t="s">
        <v>106</v>
      </c>
      <c r="D6" s="367" t="s">
        <v>206</v>
      </c>
      <c r="E6" s="368"/>
    </row>
    <row r="7" spans="1:5" s="28" customFormat="1" ht="15" customHeight="1">
      <c r="A7" s="27"/>
      <c r="B7" s="30"/>
      <c r="C7" s="65" t="s">
        <v>31</v>
      </c>
      <c r="D7" s="313" t="s">
        <v>210</v>
      </c>
      <c r="E7" s="356"/>
    </row>
    <row r="8" spans="1:5" s="28" customFormat="1" ht="15" customHeight="1">
      <c r="A8" s="27"/>
      <c r="B8" s="30"/>
      <c r="C8" s="65" t="s">
        <v>48</v>
      </c>
      <c r="D8" s="369">
        <v>7</v>
      </c>
      <c r="E8" s="370"/>
    </row>
    <row r="9" spans="1:5" s="28" customFormat="1" ht="15" customHeight="1" thickBot="1">
      <c r="A9" s="27"/>
      <c r="B9" s="37"/>
      <c r="C9" s="66" t="s">
        <v>32</v>
      </c>
      <c r="D9" s="371">
        <v>80</v>
      </c>
      <c r="E9" s="372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27"/>
      <c r="E11" s="329"/>
    </row>
    <row r="12" spans="1:5" s="28" customFormat="1" ht="15" customHeight="1">
      <c r="A12" s="27"/>
      <c r="B12" s="30"/>
      <c r="C12" s="34"/>
      <c r="D12" s="330"/>
      <c r="E12" s="332"/>
    </row>
    <row r="13" spans="1:5" s="28" customFormat="1" ht="15" customHeight="1">
      <c r="A13" s="27"/>
      <c r="B13" s="30"/>
      <c r="C13" s="31" t="s">
        <v>74</v>
      </c>
      <c r="D13" s="313" t="s">
        <v>207</v>
      </c>
      <c r="E13" s="356"/>
    </row>
    <row r="14" spans="1:5" s="28" customFormat="1" ht="15" customHeight="1" thickBot="1">
      <c r="A14" s="27"/>
      <c r="B14" s="30"/>
      <c r="C14" s="31" t="s">
        <v>108</v>
      </c>
      <c r="D14" s="272" t="s">
        <v>189</v>
      </c>
      <c r="E14" s="274"/>
    </row>
    <row r="15" spans="1:5" s="28" customFormat="1" ht="15" customHeight="1" thickBot="1">
      <c r="A15" s="27"/>
      <c r="B15" s="281" t="s">
        <v>71</v>
      </c>
      <c r="C15" s="282"/>
      <c r="D15" s="391" t="str">
        <f>IF(AND(D13="YES",D14="NO"),"PASS","FAIL")</f>
        <v>PASS</v>
      </c>
      <c r="E15" s="392"/>
    </row>
    <row r="16" spans="1:5" s="28" customFormat="1" ht="15" customHeight="1" thickBot="1">
      <c r="A16" s="27"/>
      <c r="B16" s="27"/>
      <c r="C16" s="29"/>
      <c r="D16" s="27"/>
      <c r="E16" s="27"/>
    </row>
    <row r="17" spans="1:5" s="28" customFormat="1" ht="15" customHeight="1">
      <c r="A17" s="27"/>
      <c r="B17" s="32" t="s">
        <v>129</v>
      </c>
      <c r="C17" s="33"/>
      <c r="D17" s="375"/>
      <c r="E17" s="376"/>
    </row>
    <row r="18" spans="1:5" s="28" customFormat="1" ht="15" customHeight="1">
      <c r="A18" s="27"/>
      <c r="B18" s="69"/>
      <c r="C18" s="43">
        <v>20</v>
      </c>
      <c r="D18" s="63">
        <v>0</v>
      </c>
      <c r="E18" s="170">
        <f>IF(D18="",0,ROUND(($C18-IF(D18&gt;$C18,$C18,D18))/$C18*1,Round))</f>
        <v>1</v>
      </c>
    </row>
    <row r="19" spans="1:5" s="28" customFormat="1" ht="15" customHeight="1">
      <c r="A19" s="27"/>
      <c r="B19" s="69"/>
      <c r="C19" s="43">
        <v>25</v>
      </c>
      <c r="D19" s="63">
        <v>0</v>
      </c>
      <c r="E19" s="170">
        <f>IF(D19="",0,ROUND(($C19-IF(D19&gt;$C19,$C19,D19))/$C19*1,Round))</f>
        <v>1</v>
      </c>
    </row>
    <row r="20" spans="1:5" s="28" customFormat="1" ht="15" customHeight="1">
      <c r="A20" s="27"/>
      <c r="B20" s="69"/>
      <c r="C20" s="43">
        <v>30</v>
      </c>
      <c r="D20" s="63">
        <v>0</v>
      </c>
      <c r="E20" s="170">
        <f>IF(D20="",0,ROUND(($C20-IF(D20&gt;$C20,$C20,D20))/$C20*1,Round))</f>
        <v>1</v>
      </c>
    </row>
    <row r="21" spans="1:5" s="28" customFormat="1" ht="15" customHeight="1">
      <c r="A21" s="27"/>
      <c r="B21" s="69"/>
      <c r="C21" s="43">
        <v>35</v>
      </c>
      <c r="D21" s="63">
        <v>0</v>
      </c>
      <c r="E21" s="170">
        <f>IF(D21="",0,ROUND(($C21-IF(D21&gt;$C21,$C21,D21))/$C21*1,Round))</f>
        <v>1</v>
      </c>
    </row>
    <row r="22" spans="1:5" s="28" customFormat="1" ht="15" customHeight="1">
      <c r="A22" s="27"/>
      <c r="B22" s="69"/>
      <c r="C22" s="43">
        <v>40</v>
      </c>
      <c r="D22" s="63">
        <v>15.36</v>
      </c>
      <c r="E22" s="170">
        <f>IF(D22="",0,ROUND(($C22-IF(D22&gt;$C22,$C22,D22))/$C22*1,Round))</f>
        <v>0.61599999999999999</v>
      </c>
    </row>
    <row r="23" spans="1:5" s="28" customFormat="1" ht="15" customHeight="1">
      <c r="A23" s="27"/>
      <c r="B23" s="30"/>
      <c r="C23" s="43">
        <v>45</v>
      </c>
      <c r="D23" s="63">
        <v>29.79</v>
      </c>
      <c r="E23" s="170">
        <f>IF(D23="",0,IF(D23&lt;=(C23-20),1,0))</f>
        <v>0</v>
      </c>
    </row>
    <row r="24" spans="1:5" s="28" customFormat="1" ht="15" customHeight="1">
      <c r="A24" s="27"/>
      <c r="B24" s="30"/>
      <c r="C24" s="43">
        <v>50</v>
      </c>
      <c r="D24" s="63">
        <v>28.04</v>
      </c>
      <c r="E24" s="170">
        <f>IF(D24="",0,IF(D24&lt;=(C24-20),1,0))</f>
        <v>1</v>
      </c>
    </row>
    <row r="25" spans="1:5" s="28" customFormat="1" ht="15" customHeight="1">
      <c r="A25" s="27"/>
      <c r="B25" s="30"/>
      <c r="C25" s="43">
        <v>55</v>
      </c>
      <c r="D25" s="63"/>
      <c r="E25" s="170">
        <f>IF(D25="",0,IF(D25&lt;=(C25-20),1,0))</f>
        <v>0</v>
      </c>
    </row>
    <row r="26" spans="1:5" s="28" customFormat="1" ht="15" customHeight="1" thickBot="1">
      <c r="A26" s="27"/>
      <c r="B26" s="30"/>
      <c r="C26" s="43">
        <v>60</v>
      </c>
      <c r="D26" s="87"/>
      <c r="E26" s="41">
        <f>IF(D26="",0,IF(D26&lt;=(C26-20),1,0))</f>
        <v>0</v>
      </c>
    </row>
    <row r="27" spans="1:5" s="28" customFormat="1" ht="15" customHeight="1" thickBot="1">
      <c r="A27" s="27"/>
      <c r="B27" s="377" t="s">
        <v>128</v>
      </c>
      <c r="C27" s="378"/>
      <c r="D27" s="340">
        <f>SUM(E18:E22,E23:E26)</f>
        <v>5.6159999999999997</v>
      </c>
      <c r="E27" s="342"/>
    </row>
    <row r="28" spans="1:5" s="28" customFormat="1" ht="15" customHeight="1" thickBot="1">
      <c r="A28" s="27"/>
      <c r="B28" s="27"/>
      <c r="C28" s="29"/>
      <c r="D28" s="27"/>
      <c r="E28" s="27"/>
    </row>
    <row r="29" spans="1:5" s="28" customFormat="1" ht="15" customHeight="1">
      <c r="A29" s="27"/>
      <c r="B29" s="32" t="s">
        <v>124</v>
      </c>
      <c r="C29" s="33"/>
      <c r="D29" s="375"/>
      <c r="E29" s="376"/>
    </row>
    <row r="30" spans="1:5" s="28" customFormat="1" ht="15" customHeight="1">
      <c r="A30" s="27"/>
      <c r="B30" s="107">
        <v>1</v>
      </c>
      <c r="C30" s="43">
        <v>25</v>
      </c>
      <c r="D30" s="63">
        <v>0</v>
      </c>
      <c r="E30" s="170">
        <f>IF(D30="",0,ROUND((($C30-15)-(IF(D30&lt;=15,15,IF(D30&gt;$C30,$C30,D30))-15))/($C30-15)*$B30,Round))</f>
        <v>1</v>
      </c>
    </row>
    <row r="31" spans="1:5" s="28" customFormat="1" ht="15" customHeight="1">
      <c r="A31" s="27"/>
      <c r="B31" s="107">
        <v>1</v>
      </c>
      <c r="C31" s="43">
        <v>30</v>
      </c>
      <c r="D31" s="63">
        <v>0</v>
      </c>
      <c r="E31" s="170">
        <f>IF(D31="",0,ROUND((($C31-15)-(IF(D31&lt;=15,15,IF(D31&gt;$C31,$C31,D31))-15))/($C31-15)*$B31,Round))</f>
        <v>1</v>
      </c>
    </row>
    <row r="32" spans="1:5" s="28" customFormat="1" ht="15" customHeight="1">
      <c r="A32" s="27"/>
      <c r="B32" s="107">
        <v>2</v>
      </c>
      <c r="C32" s="43">
        <v>35</v>
      </c>
      <c r="D32" s="63">
        <v>0</v>
      </c>
      <c r="E32" s="170">
        <f>IF(D32="",0,ROUND((($C32-15)-(IF(D32&lt;=15,15,IF(D32&gt;$C32,$C32,D32))-15))/($C32-15)*$B32,Round))</f>
        <v>2</v>
      </c>
    </row>
    <row r="33" spans="1:5" s="28" customFormat="1" ht="15" customHeight="1">
      <c r="A33" s="27"/>
      <c r="B33" s="107">
        <v>2</v>
      </c>
      <c r="C33" s="43">
        <v>40</v>
      </c>
      <c r="D33" s="63">
        <v>0</v>
      </c>
      <c r="E33" s="170">
        <f>IF(D33="",0,ROUND((($C33-15)-(IF(D33&lt;=15,15,IF(D33&gt;$C33,$C33,D33))-15))/($C33-15)*$B33,Round))</f>
        <v>2</v>
      </c>
    </row>
    <row r="34" spans="1:5" s="28" customFormat="1" ht="15" customHeight="1">
      <c r="A34" s="27"/>
      <c r="B34" s="107">
        <v>3</v>
      </c>
      <c r="C34" s="43">
        <v>45</v>
      </c>
      <c r="D34" s="63">
        <v>0</v>
      </c>
      <c r="E34" s="170">
        <f>IF(D34="",0,IF(D34&lt;=(C34-20),$B34,0))</f>
        <v>3</v>
      </c>
    </row>
    <row r="35" spans="1:5" s="28" customFormat="1" ht="15" customHeight="1">
      <c r="A35" s="27"/>
      <c r="B35" s="107">
        <v>3</v>
      </c>
      <c r="C35" s="43">
        <v>50</v>
      </c>
      <c r="D35" s="63">
        <v>0</v>
      </c>
      <c r="E35" s="170">
        <f t="shared" ref="E35:E37" si="0">IF(D35="",0,IF(D35&lt;=(C35-20),$B35,0))</f>
        <v>3</v>
      </c>
    </row>
    <row r="36" spans="1:5" s="28" customFormat="1" ht="15" customHeight="1">
      <c r="A36" s="27"/>
      <c r="B36" s="107">
        <v>3</v>
      </c>
      <c r="C36" s="43">
        <v>55</v>
      </c>
      <c r="D36" s="63">
        <v>46.33</v>
      </c>
      <c r="E36" s="170">
        <f t="shared" si="0"/>
        <v>0</v>
      </c>
    </row>
    <row r="37" spans="1:5" s="28" customFormat="1" ht="15" customHeight="1" thickBot="1">
      <c r="A37" s="27"/>
      <c r="B37" s="107">
        <v>1</v>
      </c>
      <c r="C37" s="43">
        <v>60</v>
      </c>
      <c r="D37" s="87">
        <v>39.729999999999997</v>
      </c>
      <c r="E37" s="41">
        <f t="shared" si="0"/>
        <v>1</v>
      </c>
    </row>
    <row r="38" spans="1:5" s="28" customFormat="1" ht="15" customHeight="1" thickBot="1">
      <c r="A38" s="27"/>
      <c r="B38" s="377" t="s">
        <v>127</v>
      </c>
      <c r="C38" s="378"/>
      <c r="D38" s="340">
        <f>SUM(E30:E33,E34:E37)</f>
        <v>13</v>
      </c>
      <c r="E38" s="342"/>
    </row>
    <row r="39" spans="1:5" s="28" customFormat="1" ht="15" customHeight="1" thickBot="1">
      <c r="A39" s="27"/>
      <c r="B39" s="27"/>
      <c r="C39" s="29"/>
      <c r="D39" s="27"/>
      <c r="E39" s="27"/>
    </row>
    <row r="40" spans="1:5" s="28" customFormat="1" ht="15" customHeight="1">
      <c r="A40" s="27"/>
      <c r="B40" s="32" t="s">
        <v>123</v>
      </c>
      <c r="C40" s="33"/>
      <c r="D40" s="176" t="s">
        <v>120</v>
      </c>
      <c r="E40" s="177" t="s">
        <v>11</v>
      </c>
    </row>
    <row r="41" spans="1:5" s="28" customFormat="1" ht="15" customHeight="1">
      <c r="A41" s="27"/>
      <c r="B41" s="107">
        <v>3</v>
      </c>
      <c r="C41" s="43">
        <v>50</v>
      </c>
      <c r="D41" s="63">
        <v>2.1</v>
      </c>
      <c r="E41" s="170">
        <f>IF(D41="",0,IF(D41&gt;=1.7,$B41,0))</f>
        <v>3</v>
      </c>
    </row>
    <row r="42" spans="1:5" s="28" customFormat="1" ht="15" customHeight="1">
      <c r="A42" s="27"/>
      <c r="B42" s="107">
        <v>3</v>
      </c>
      <c r="C42" s="43">
        <v>55</v>
      </c>
      <c r="D42" s="63">
        <v>9999</v>
      </c>
      <c r="E42" s="170">
        <f t="shared" ref="E42:E47" si="1">IF(D42="",0,IF(D42&gt;=1.7,$B42,0))</f>
        <v>3</v>
      </c>
    </row>
    <row r="43" spans="1:5" s="28" customFormat="1" ht="15" customHeight="1">
      <c r="A43" s="27"/>
      <c r="B43" s="107">
        <v>1</v>
      </c>
      <c r="C43" s="43">
        <v>60</v>
      </c>
      <c r="D43" s="63">
        <v>2.36</v>
      </c>
      <c r="E43" s="170">
        <f t="shared" si="1"/>
        <v>1</v>
      </c>
    </row>
    <row r="44" spans="1:5" s="28" customFormat="1" ht="15" customHeight="1">
      <c r="A44" s="27"/>
      <c r="B44" s="107">
        <v>1</v>
      </c>
      <c r="C44" s="43">
        <v>65</v>
      </c>
      <c r="D44" s="63">
        <v>9999</v>
      </c>
      <c r="E44" s="170">
        <f t="shared" si="1"/>
        <v>1</v>
      </c>
    </row>
    <row r="45" spans="1:5" s="28" customFormat="1" ht="15" customHeight="1">
      <c r="A45" s="27"/>
      <c r="B45" s="107">
        <v>1</v>
      </c>
      <c r="C45" s="43">
        <v>70</v>
      </c>
      <c r="D45" s="63">
        <v>2.64</v>
      </c>
      <c r="E45" s="170">
        <f t="shared" si="1"/>
        <v>1</v>
      </c>
    </row>
    <row r="46" spans="1:5" s="28" customFormat="1" ht="15" customHeight="1">
      <c r="A46" s="27"/>
      <c r="B46" s="107">
        <v>1</v>
      </c>
      <c r="C46" s="43">
        <v>75</v>
      </c>
      <c r="D46" s="63">
        <v>9999</v>
      </c>
      <c r="E46" s="170">
        <f t="shared" si="1"/>
        <v>1</v>
      </c>
    </row>
    <row r="47" spans="1:5" s="28" customFormat="1" ht="15" customHeight="1" thickBot="1">
      <c r="A47" s="27"/>
      <c r="B47" s="107">
        <v>1</v>
      </c>
      <c r="C47" s="43">
        <v>80</v>
      </c>
      <c r="D47" s="63">
        <v>2.67</v>
      </c>
      <c r="E47" s="170">
        <f t="shared" si="1"/>
        <v>1</v>
      </c>
    </row>
    <row r="48" spans="1:5" s="28" customFormat="1" ht="15" customHeight="1" thickBot="1">
      <c r="A48" s="27"/>
      <c r="B48" s="377" t="s">
        <v>126</v>
      </c>
      <c r="C48" s="378"/>
      <c r="D48" s="340">
        <f>SUM(E41:E45,E46:E47)</f>
        <v>11</v>
      </c>
      <c r="E48" s="342"/>
    </row>
    <row r="49" spans="1:6" s="28" customFormat="1" ht="15" customHeight="1" thickBot="1">
      <c r="A49" s="27"/>
      <c r="B49" s="27"/>
      <c r="C49" s="29"/>
      <c r="D49" s="27"/>
      <c r="E49" s="27"/>
    </row>
    <row r="50" spans="1:6" s="28" customFormat="1" ht="15" customHeight="1" thickBot="1">
      <c r="A50" s="27"/>
      <c r="B50" s="281" t="s">
        <v>10</v>
      </c>
      <c r="C50" s="326"/>
      <c r="D50" s="381"/>
      <c r="E50" s="382"/>
    </row>
    <row r="51" spans="1:6" s="28" customFormat="1" ht="15" customHeight="1">
      <c r="A51" s="27"/>
      <c r="B51" s="86"/>
      <c r="C51" s="85" t="s">
        <v>125</v>
      </c>
      <c r="D51" s="396">
        <f>ROUND(D27/9,Round)</f>
        <v>0.624</v>
      </c>
      <c r="E51" s="397"/>
      <c r="F51" s="27"/>
    </row>
    <row r="52" spans="1:6" ht="15" customHeight="1" thickBot="1">
      <c r="B52" s="37"/>
      <c r="C52" s="84" t="s">
        <v>168</v>
      </c>
      <c r="D52" s="398">
        <f>ROUND((D38+D48)/27,Round)</f>
        <v>0.88900000000000001</v>
      </c>
      <c r="E52" s="399"/>
      <c r="F52" s="70"/>
    </row>
    <row r="53" spans="1:6" ht="15" customHeight="1" thickBot="1">
      <c r="D53" s="395"/>
      <c r="E53" s="395"/>
    </row>
    <row r="54" spans="1:6" ht="21.75" thickBot="1">
      <c r="B54" s="383" t="s">
        <v>159</v>
      </c>
      <c r="C54" s="384"/>
      <c r="D54" s="385">
        <f>IF(D15="FAIL",0,ROUND(AVERAGE(D51:E52)*6,Round))</f>
        <v>4.5389999999999997</v>
      </c>
      <c r="E54" s="386"/>
      <c r="F54" s="49"/>
    </row>
  </sheetData>
  <dataConsolidate/>
  <mergeCells count="28">
    <mergeCell ref="D53:E53"/>
    <mergeCell ref="B54:C54"/>
    <mergeCell ref="D54:E54"/>
    <mergeCell ref="B48:C48"/>
    <mergeCell ref="D48:E48"/>
    <mergeCell ref="B50:C50"/>
    <mergeCell ref="D50:E50"/>
    <mergeCell ref="D51:E51"/>
    <mergeCell ref="D52:E52"/>
    <mergeCell ref="D17:E17"/>
    <mergeCell ref="B27:C27"/>
    <mergeCell ref="D27:E27"/>
    <mergeCell ref="D29:E29"/>
    <mergeCell ref="B38:C38"/>
    <mergeCell ref="D38:E38"/>
    <mergeCell ref="B15:C15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</mergeCells>
  <dataValidations count="2">
    <dataValidation type="list" allowBlank="1" showInputMessage="1" showErrorMessage="1" sqref="D7:E7" xr:uid="{57AB9C8F-66A0-4955-B7CF-ACD6F0E5BC16}">
      <formula1>"Auto-Brake,Auto-Brake with Forward Collision Warning"</formula1>
    </dataValidation>
    <dataValidation type="list" allowBlank="1" showInputMessage="1" showErrorMessage="1" sqref="D13:E13 D14" xr:uid="{6E5C002C-483E-44F4-B8B0-8A7E9EC2DB05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F96B-E0B3-4B32-98D6-BC41FD571CA1}">
  <sheetPr codeName="Sheet4">
    <tabColor rgb="FF106A84"/>
    <pageSetUpPr fitToPage="1"/>
  </sheetPr>
  <dimension ref="A1:O90"/>
  <sheetViews>
    <sheetView zoomScale="90" zoomScaleNormal="90" workbookViewId="0">
      <pane ySplit="4" topLeftCell="A17" activePane="bottomLeft" state="frozen"/>
      <selection activeCell="D45" sqref="D45:F45"/>
      <selection pane="bottomLeft" activeCell="D45" sqref="D45:F45"/>
    </sheetView>
  </sheetViews>
  <sheetFormatPr defaultColWidth="8.5703125" defaultRowHeight="12.75"/>
  <cols>
    <col min="1" max="2" width="8.5703125" style="27"/>
    <col min="3" max="3" width="40.42578125" style="27" customWidth="1"/>
    <col min="4" max="15" width="3.5703125" style="27" customWidth="1"/>
    <col min="16" max="16384" width="8.5703125" style="27"/>
  </cols>
  <sheetData>
    <row r="1" spans="1:15" ht="13.5" thickBot="1">
      <c r="A1" s="26">
        <v>3</v>
      </c>
    </row>
    <row r="2" spans="1:15" s="29" customFormat="1" ht="13.35" customHeight="1">
      <c r="B2" s="357" t="s">
        <v>131</v>
      </c>
      <c r="C2" s="358"/>
      <c r="D2" s="363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364"/>
    </row>
    <row r="3" spans="1:15" s="29" customFormat="1" ht="15" customHeight="1">
      <c r="B3" s="359"/>
      <c r="C3" s="360"/>
      <c r="D3" s="36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366"/>
    </row>
    <row r="4" spans="1:15" ht="15" customHeight="1" thickBot="1">
      <c r="B4" s="361"/>
      <c r="C4" s="362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8"/>
    </row>
    <row r="5" spans="1:15" s="28" customFormat="1" ht="15" customHeight="1">
      <c r="A5" s="27"/>
      <c r="B5" s="32" t="s">
        <v>30</v>
      </c>
      <c r="C5" s="64"/>
      <c r="D5" s="327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9"/>
    </row>
    <row r="6" spans="1:15" s="28" customFormat="1" ht="15" customHeight="1">
      <c r="A6" s="27"/>
      <c r="B6" s="30"/>
      <c r="C6" s="65" t="s">
        <v>106</v>
      </c>
      <c r="D6" s="313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56"/>
    </row>
    <row r="7" spans="1:15" s="28" customFormat="1" ht="15" customHeight="1">
      <c r="A7" s="27"/>
      <c r="B7" s="30"/>
      <c r="C7" s="65" t="s">
        <v>132</v>
      </c>
      <c r="D7" s="313" t="s">
        <v>189</v>
      </c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56"/>
    </row>
    <row r="8" spans="1:15" s="28" customFormat="1" ht="15" customHeight="1">
      <c r="A8" s="27"/>
      <c r="B8" s="30"/>
      <c r="C8" s="65" t="s">
        <v>48</v>
      </c>
      <c r="D8" s="409">
        <v>60</v>
      </c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1"/>
    </row>
    <row r="9" spans="1:15" s="28" customFormat="1" ht="15" customHeight="1" thickBot="1">
      <c r="A9" s="27"/>
      <c r="B9" s="37"/>
      <c r="C9" s="66" t="s">
        <v>32</v>
      </c>
      <c r="D9" s="400">
        <v>200</v>
      </c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2"/>
    </row>
    <row r="10" spans="1:15" s="28" customFormat="1" ht="15" customHeight="1" thickBot="1">
      <c r="A10" s="27"/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</row>
    <row r="11" spans="1:15" s="28" customFormat="1" ht="15" customHeight="1">
      <c r="A11" s="27"/>
      <c r="B11" s="32" t="s">
        <v>71</v>
      </c>
      <c r="C11" s="33"/>
      <c r="D11" s="327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9"/>
    </row>
    <row r="12" spans="1:15" s="28" customFormat="1" ht="15" customHeight="1">
      <c r="A12" s="27"/>
      <c r="B12" s="30"/>
      <c r="C12" s="34"/>
      <c r="D12" s="330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2"/>
    </row>
    <row r="13" spans="1:15" s="28" customFormat="1" ht="15" customHeight="1" thickBot="1">
      <c r="A13" s="27"/>
      <c r="B13" s="30"/>
      <c r="C13" s="31" t="s">
        <v>73</v>
      </c>
      <c r="D13" s="272" t="s">
        <v>207</v>
      </c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4"/>
    </row>
    <row r="14" spans="1:15" s="28" customFormat="1" ht="15" customHeight="1" thickBot="1">
      <c r="A14" s="27"/>
      <c r="B14" s="281" t="s">
        <v>71</v>
      </c>
      <c r="C14" s="282"/>
      <c r="D14" s="373" t="str">
        <f>IF(AND(D13="YES"),"PASS","FAIL")</f>
        <v>PASS</v>
      </c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374"/>
    </row>
    <row r="15" spans="1:15" s="28" customFormat="1" ht="15" customHeight="1" thickBot="1">
      <c r="A15" s="27"/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5"/>
      <c r="O15" s="395"/>
    </row>
    <row r="16" spans="1:15" s="28" customFormat="1" ht="15" customHeight="1">
      <c r="A16" s="27"/>
      <c r="B16" s="32" t="s">
        <v>133</v>
      </c>
      <c r="C16" s="33"/>
      <c r="D16" s="327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9"/>
    </row>
    <row r="17" spans="1:15" s="28" customFormat="1" ht="15" customHeight="1">
      <c r="A17" s="27"/>
      <c r="B17" s="30"/>
      <c r="C17" s="34" t="s">
        <v>134</v>
      </c>
      <c r="D17" s="414" t="s">
        <v>135</v>
      </c>
      <c r="E17" s="415"/>
      <c r="F17" s="415"/>
      <c r="G17" s="416"/>
      <c r="H17" s="417" t="s">
        <v>136</v>
      </c>
      <c r="I17" s="415"/>
      <c r="J17" s="415"/>
      <c r="K17" s="416"/>
      <c r="L17" s="417" t="s">
        <v>137</v>
      </c>
      <c r="M17" s="415"/>
      <c r="N17" s="415"/>
      <c r="O17" s="418"/>
    </row>
    <row r="18" spans="1:15" s="28" customFormat="1" ht="15" customHeight="1">
      <c r="A18" s="27"/>
      <c r="B18" s="69"/>
      <c r="C18" s="60">
        <v>0.2</v>
      </c>
      <c r="D18" s="409"/>
      <c r="E18" s="410"/>
      <c r="F18" s="410"/>
      <c r="G18" s="412"/>
      <c r="H18" s="413"/>
      <c r="I18" s="410"/>
      <c r="J18" s="410"/>
      <c r="K18" s="412"/>
      <c r="L18" s="413"/>
      <c r="M18" s="410"/>
      <c r="N18" s="410"/>
      <c r="O18" s="411"/>
    </row>
    <row r="19" spans="1:15" s="28" customFormat="1" ht="15" customHeight="1">
      <c r="A19" s="27"/>
      <c r="B19" s="69"/>
      <c r="C19" s="60">
        <v>0.3</v>
      </c>
      <c r="D19" s="409"/>
      <c r="E19" s="410"/>
      <c r="F19" s="410"/>
      <c r="G19" s="412"/>
      <c r="H19" s="413"/>
      <c r="I19" s="410"/>
      <c r="J19" s="410"/>
      <c r="K19" s="412"/>
      <c r="L19" s="413"/>
      <c r="M19" s="410"/>
      <c r="N19" s="410"/>
      <c r="O19" s="411"/>
    </row>
    <row r="20" spans="1:15" s="28" customFormat="1" ht="15" customHeight="1">
      <c r="A20" s="27"/>
      <c r="B20" s="69"/>
      <c r="C20" s="60">
        <v>0.4</v>
      </c>
      <c r="D20" s="409"/>
      <c r="E20" s="410"/>
      <c r="F20" s="410"/>
      <c r="G20" s="412"/>
      <c r="H20" s="413"/>
      <c r="I20" s="410"/>
      <c r="J20" s="410"/>
      <c r="K20" s="412"/>
      <c r="L20" s="413"/>
      <c r="M20" s="410"/>
      <c r="N20" s="410"/>
      <c r="O20" s="411"/>
    </row>
    <row r="21" spans="1:15" s="28" customFormat="1" ht="15" customHeight="1">
      <c r="A21" s="27"/>
      <c r="B21" s="69"/>
      <c r="C21" s="60">
        <v>0.5</v>
      </c>
      <c r="D21" s="409"/>
      <c r="E21" s="410"/>
      <c r="F21" s="410"/>
      <c r="G21" s="412"/>
      <c r="H21" s="413"/>
      <c r="I21" s="410"/>
      <c r="J21" s="410"/>
      <c r="K21" s="412"/>
      <c r="L21" s="413"/>
      <c r="M21" s="410"/>
      <c r="N21" s="410"/>
      <c r="O21" s="411"/>
    </row>
    <row r="22" spans="1:15" s="28" customFormat="1" ht="15" customHeight="1" thickBot="1">
      <c r="A22" s="27"/>
      <c r="B22" s="69"/>
      <c r="C22" s="60"/>
      <c r="D22" s="424">
        <f>IF(OR(COUNTIF(D18:G21,"&gt;-0.1")=4,COUNTIF(D18:G21,"&gt;-0,1")=4),0.25,0)</f>
        <v>0</v>
      </c>
      <c r="E22" s="425"/>
      <c r="F22" s="425"/>
      <c r="G22" s="426"/>
      <c r="H22" s="427">
        <f>IF(OR(COUNTIF(H18:K21,"&gt;-0.1")=4,COUNTIF(H18:K21,"&gt;-0,1")=4),0.25,0)</f>
        <v>0</v>
      </c>
      <c r="I22" s="425"/>
      <c r="J22" s="425"/>
      <c r="K22" s="426"/>
      <c r="L22" s="427">
        <f>IF(OR(COUNTIF(L18:O21,"&gt;-0.1")=4,COUNTIF(L18:O21,"&gt;-0,1")=4),0.25,0)</f>
        <v>0</v>
      </c>
      <c r="M22" s="425"/>
      <c r="N22" s="425"/>
      <c r="O22" s="428"/>
    </row>
    <row r="23" spans="1:15" s="1" customFormat="1" ht="15" customHeight="1" thickBot="1">
      <c r="B23" s="419" t="s">
        <v>138</v>
      </c>
      <c r="C23" s="420"/>
      <c r="D23" s="421">
        <f>SUM(D22:L22)</f>
        <v>0</v>
      </c>
      <c r="E23" s="422"/>
      <c r="F23" s="422"/>
      <c r="G23" s="422"/>
      <c r="H23" s="422"/>
      <c r="I23" s="422"/>
      <c r="J23" s="422"/>
      <c r="K23" s="422"/>
      <c r="L23" s="422"/>
      <c r="M23" s="422"/>
      <c r="N23" s="422"/>
      <c r="O23" s="423"/>
    </row>
    <row r="24" spans="1:15" s="28" customFormat="1" ht="15" customHeight="1">
      <c r="A24" s="27"/>
      <c r="B24" s="30"/>
      <c r="C24" s="34" t="s">
        <v>139</v>
      </c>
      <c r="D24" s="327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</row>
    <row r="25" spans="1:15" s="28" customFormat="1" ht="15" customHeight="1">
      <c r="A25" s="27"/>
      <c r="B25" s="69"/>
      <c r="C25" s="60">
        <v>0.3</v>
      </c>
      <c r="D25" s="409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1"/>
    </row>
    <row r="26" spans="1:15" s="28" customFormat="1" ht="15" customHeight="1">
      <c r="A26" s="27"/>
      <c r="B26" s="69"/>
      <c r="C26" s="60">
        <v>0.4</v>
      </c>
      <c r="D26" s="409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1"/>
    </row>
    <row r="27" spans="1:15" s="28" customFormat="1" ht="15" customHeight="1">
      <c r="A27" s="27"/>
      <c r="B27" s="69"/>
      <c r="C27" s="60">
        <v>0.5</v>
      </c>
      <c r="D27" s="409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1"/>
    </row>
    <row r="28" spans="1:15" s="28" customFormat="1" ht="15" customHeight="1" thickBot="1">
      <c r="A28" s="27"/>
      <c r="B28" s="69"/>
      <c r="C28" s="60">
        <v>0.6</v>
      </c>
      <c r="D28" s="409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1"/>
    </row>
    <row r="29" spans="1:15" s="1" customFormat="1" ht="15" customHeight="1" thickBot="1">
      <c r="B29" s="419" t="s">
        <v>140</v>
      </c>
      <c r="C29" s="420"/>
      <c r="D29" s="421">
        <f>IF(COUNTIF(D25:O28,"PASS")=4,0.5,0)</f>
        <v>0</v>
      </c>
      <c r="E29" s="422"/>
      <c r="F29" s="422"/>
      <c r="G29" s="422"/>
      <c r="H29" s="422"/>
      <c r="I29" s="422"/>
      <c r="J29" s="422"/>
      <c r="K29" s="422"/>
      <c r="L29" s="422"/>
      <c r="M29" s="422"/>
      <c r="N29" s="422"/>
      <c r="O29" s="423"/>
    </row>
    <row r="30" spans="1:15" s="28" customFormat="1" ht="15" customHeight="1">
      <c r="A30" s="27"/>
      <c r="B30" s="30"/>
      <c r="C30" s="34" t="s">
        <v>169</v>
      </c>
      <c r="D30" s="375" t="s">
        <v>141</v>
      </c>
      <c r="E30" s="436"/>
      <c r="F30" s="436"/>
      <c r="G30" s="436"/>
      <c r="H30" s="436"/>
      <c r="I30" s="437"/>
      <c r="J30" s="438" t="s">
        <v>142</v>
      </c>
      <c r="K30" s="438"/>
      <c r="L30" s="438"/>
      <c r="M30" s="438"/>
      <c r="N30" s="438"/>
      <c r="O30" s="439"/>
    </row>
    <row r="31" spans="1:15" s="28" customFormat="1" ht="15" customHeight="1">
      <c r="A31" s="27"/>
      <c r="B31" s="69"/>
      <c r="C31" s="60">
        <v>0.3</v>
      </c>
      <c r="D31" s="429"/>
      <c r="E31" s="430"/>
      <c r="F31" s="430"/>
      <c r="G31" s="430"/>
      <c r="H31" s="430"/>
      <c r="I31" s="431"/>
      <c r="J31" s="432"/>
      <c r="K31" s="432"/>
      <c r="L31" s="432"/>
      <c r="M31" s="432"/>
      <c r="N31" s="432"/>
      <c r="O31" s="433"/>
    </row>
    <row r="32" spans="1:15" s="28" customFormat="1" ht="15" customHeight="1">
      <c r="A32" s="27"/>
      <c r="B32" s="69"/>
      <c r="C32" s="60">
        <v>0.4</v>
      </c>
      <c r="D32" s="429"/>
      <c r="E32" s="430"/>
      <c r="F32" s="430"/>
      <c r="G32" s="430"/>
      <c r="H32" s="430"/>
      <c r="I32" s="431"/>
      <c r="J32" s="432"/>
      <c r="K32" s="432"/>
      <c r="L32" s="432"/>
      <c r="M32" s="432"/>
      <c r="N32" s="432"/>
      <c r="O32" s="433"/>
    </row>
    <row r="33" spans="1:15" s="28" customFormat="1" ht="15" customHeight="1">
      <c r="A33" s="27"/>
      <c r="B33" s="69"/>
      <c r="C33" s="60">
        <v>0.5</v>
      </c>
      <c r="D33" s="429"/>
      <c r="E33" s="430"/>
      <c r="F33" s="430"/>
      <c r="G33" s="430"/>
      <c r="H33" s="430"/>
      <c r="I33" s="431"/>
      <c r="J33" s="434"/>
      <c r="K33" s="430"/>
      <c r="L33" s="430"/>
      <c r="M33" s="430"/>
      <c r="N33" s="430"/>
      <c r="O33" s="435"/>
    </row>
    <row r="34" spans="1:15" s="28" customFormat="1" ht="15" customHeight="1">
      <c r="A34" s="27"/>
      <c r="B34" s="69"/>
      <c r="C34" s="60">
        <v>0.6</v>
      </c>
      <c r="D34" s="429"/>
      <c r="E34" s="430"/>
      <c r="F34" s="430"/>
      <c r="G34" s="430"/>
      <c r="H34" s="430"/>
      <c r="I34" s="431"/>
      <c r="J34" s="434"/>
      <c r="K34" s="430"/>
      <c r="L34" s="430"/>
      <c r="M34" s="430"/>
      <c r="N34" s="430"/>
      <c r="O34" s="435"/>
    </row>
    <row r="35" spans="1:15" s="28" customFormat="1" ht="15" customHeight="1">
      <c r="A35" s="27"/>
      <c r="B35" s="69"/>
      <c r="C35" s="60">
        <v>0.7</v>
      </c>
      <c r="D35" s="440"/>
      <c r="E35" s="432"/>
      <c r="F35" s="432"/>
      <c r="G35" s="432"/>
      <c r="H35" s="432"/>
      <c r="I35" s="441"/>
      <c r="J35" s="434"/>
      <c r="K35" s="430"/>
      <c r="L35" s="430"/>
      <c r="M35" s="430"/>
      <c r="N35" s="430"/>
      <c r="O35" s="435"/>
    </row>
    <row r="36" spans="1:15" s="28" customFormat="1" ht="15" customHeight="1">
      <c r="A36" s="27"/>
      <c r="B36" s="30"/>
      <c r="C36" s="34" t="s">
        <v>170</v>
      </c>
      <c r="D36" s="442"/>
      <c r="E36" s="443"/>
      <c r="F36" s="443"/>
      <c r="G36" s="443"/>
      <c r="H36" s="443"/>
      <c r="I36" s="444"/>
      <c r="J36" s="432"/>
      <c r="K36" s="432"/>
      <c r="L36" s="432"/>
      <c r="M36" s="432"/>
      <c r="N36" s="432"/>
      <c r="O36" s="433"/>
    </row>
    <row r="37" spans="1:15" s="28" customFormat="1" ht="15" customHeight="1">
      <c r="A37" s="27"/>
      <c r="B37" s="69"/>
      <c r="C37" s="60">
        <v>0.3</v>
      </c>
      <c r="D37" s="429"/>
      <c r="E37" s="430"/>
      <c r="F37" s="430"/>
      <c r="G37" s="430"/>
      <c r="H37" s="430"/>
      <c r="I37" s="431"/>
      <c r="J37" s="432"/>
      <c r="K37" s="432"/>
      <c r="L37" s="432"/>
      <c r="M37" s="432"/>
      <c r="N37" s="432"/>
      <c r="O37" s="433"/>
    </row>
    <row r="38" spans="1:15" s="28" customFormat="1" ht="15" customHeight="1">
      <c r="A38" s="27"/>
      <c r="B38" s="69"/>
      <c r="C38" s="60">
        <v>0.4</v>
      </c>
      <c r="D38" s="429"/>
      <c r="E38" s="430"/>
      <c r="F38" s="430"/>
      <c r="G38" s="430"/>
      <c r="H38" s="430"/>
      <c r="I38" s="431"/>
      <c r="J38" s="432"/>
      <c r="K38" s="432"/>
      <c r="L38" s="432"/>
      <c r="M38" s="432"/>
      <c r="N38" s="432"/>
      <c r="O38" s="433"/>
    </row>
    <row r="39" spans="1:15" s="28" customFormat="1" ht="15" customHeight="1">
      <c r="A39" s="27"/>
      <c r="B39" s="69"/>
      <c r="C39" s="60">
        <v>0.5</v>
      </c>
      <c r="D39" s="429"/>
      <c r="E39" s="430"/>
      <c r="F39" s="430"/>
      <c r="G39" s="430"/>
      <c r="H39" s="430"/>
      <c r="I39" s="431"/>
      <c r="J39" s="430"/>
      <c r="K39" s="430"/>
      <c r="L39" s="430"/>
      <c r="M39" s="430"/>
      <c r="N39" s="430"/>
      <c r="O39" s="435"/>
    </row>
    <row r="40" spans="1:15" s="28" customFormat="1" ht="15" customHeight="1">
      <c r="A40" s="27"/>
      <c r="B40" s="69"/>
      <c r="C40" s="60">
        <v>0.6</v>
      </c>
      <c r="D40" s="429"/>
      <c r="E40" s="430"/>
      <c r="F40" s="430"/>
      <c r="G40" s="430"/>
      <c r="H40" s="430"/>
      <c r="I40" s="431"/>
      <c r="J40" s="430"/>
      <c r="K40" s="430"/>
      <c r="L40" s="430"/>
      <c r="M40" s="430"/>
      <c r="N40" s="430"/>
      <c r="O40" s="435"/>
    </row>
    <row r="41" spans="1:15" s="28" customFormat="1" ht="15" customHeight="1" thickBot="1">
      <c r="A41" s="27"/>
      <c r="B41" s="69"/>
      <c r="C41" s="60">
        <v>0.7</v>
      </c>
      <c r="D41" s="452"/>
      <c r="E41" s="453"/>
      <c r="F41" s="453"/>
      <c r="G41" s="453"/>
      <c r="H41" s="453"/>
      <c r="I41" s="454"/>
      <c r="J41" s="430"/>
      <c r="K41" s="430"/>
      <c r="L41" s="430"/>
      <c r="M41" s="430"/>
      <c r="N41" s="430"/>
      <c r="O41" s="435"/>
    </row>
    <row r="42" spans="1:15" s="1" customFormat="1" ht="15" customHeight="1" thickBot="1">
      <c r="B42" s="419" t="s">
        <v>143</v>
      </c>
      <c r="C42" s="420"/>
      <c r="D42" s="421">
        <f>IF(COUNTIF(D31:O41,"PASS")=14,0.25,0)</f>
        <v>0</v>
      </c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3"/>
    </row>
    <row r="43" spans="1:15" s="1" customFormat="1" ht="15" customHeight="1" thickBot="1">
      <c r="B43" s="455"/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7"/>
    </row>
    <row r="44" spans="1:15" s="28" customFormat="1" ht="15" customHeight="1" thickBot="1">
      <c r="A44" s="27"/>
      <c r="B44" s="377" t="s">
        <v>144</v>
      </c>
      <c r="C44" s="378"/>
      <c r="D44" s="340">
        <f>SUM(D23,D29,D42)</f>
        <v>0</v>
      </c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2"/>
    </row>
    <row r="45" spans="1:15" s="28" customFormat="1" ht="15" customHeight="1" thickBot="1">
      <c r="A45" s="27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</row>
    <row r="46" spans="1:15" s="28" customFormat="1" ht="15" customHeight="1">
      <c r="A46" s="27"/>
      <c r="B46" s="32" t="s">
        <v>145</v>
      </c>
      <c r="C46" s="33"/>
      <c r="D46" s="445" t="s">
        <v>146</v>
      </c>
      <c r="E46" s="438"/>
      <c r="F46" s="438"/>
      <c r="G46" s="438"/>
      <c r="H46" s="438"/>
      <c r="I46" s="446"/>
      <c r="J46" s="438" t="s">
        <v>147</v>
      </c>
      <c r="K46" s="438"/>
      <c r="L46" s="438"/>
      <c r="M46" s="438"/>
      <c r="N46" s="438"/>
      <c r="O46" s="439"/>
    </row>
    <row r="47" spans="1:15" s="28" customFormat="1" ht="15" customHeight="1">
      <c r="A47" s="27"/>
      <c r="B47" s="30"/>
      <c r="C47" s="34" t="s">
        <v>134</v>
      </c>
      <c r="D47" s="447"/>
      <c r="E47" s="448"/>
      <c r="F47" s="449"/>
      <c r="G47" s="448" t="s">
        <v>149</v>
      </c>
      <c r="H47" s="448"/>
      <c r="I47" s="449"/>
      <c r="J47" s="448"/>
      <c r="K47" s="448"/>
      <c r="L47" s="449"/>
      <c r="M47" s="450" t="s">
        <v>149</v>
      </c>
      <c r="N47" s="448"/>
      <c r="O47" s="451"/>
    </row>
    <row r="48" spans="1:15" s="28" customFormat="1" ht="15" customHeight="1">
      <c r="A48" s="27"/>
      <c r="B48" s="69"/>
      <c r="C48" s="60">
        <v>0.2</v>
      </c>
      <c r="D48" s="330"/>
      <c r="E48" s="331"/>
      <c r="F48" s="458"/>
      <c r="G48" s="410"/>
      <c r="H48" s="410"/>
      <c r="I48" s="412"/>
      <c r="J48" s="331"/>
      <c r="K48" s="331"/>
      <c r="L48" s="458"/>
      <c r="M48" s="413"/>
      <c r="N48" s="410"/>
      <c r="O48" s="411"/>
    </row>
    <row r="49" spans="1:15" s="28" customFormat="1" ht="15" customHeight="1">
      <c r="A49" s="27"/>
      <c r="B49" s="69"/>
      <c r="C49" s="60">
        <v>0.3</v>
      </c>
      <c r="D49" s="330"/>
      <c r="E49" s="331"/>
      <c r="F49" s="458"/>
      <c r="G49" s="410"/>
      <c r="H49" s="410"/>
      <c r="I49" s="412"/>
      <c r="J49" s="331"/>
      <c r="K49" s="331"/>
      <c r="L49" s="458"/>
      <c r="M49" s="413"/>
      <c r="N49" s="410"/>
      <c r="O49" s="411"/>
    </row>
    <row r="50" spans="1:15" s="28" customFormat="1" ht="15" customHeight="1">
      <c r="A50" s="27"/>
      <c r="B50" s="69"/>
      <c r="C50" s="60">
        <v>0.4</v>
      </c>
      <c r="D50" s="330"/>
      <c r="E50" s="331"/>
      <c r="F50" s="458"/>
      <c r="G50" s="410"/>
      <c r="H50" s="410"/>
      <c r="I50" s="412"/>
      <c r="J50" s="331"/>
      <c r="K50" s="331"/>
      <c r="L50" s="458"/>
      <c r="M50" s="413"/>
      <c r="N50" s="410"/>
      <c r="O50" s="411"/>
    </row>
    <row r="51" spans="1:15" s="28" customFormat="1" ht="15" customHeight="1" thickBot="1">
      <c r="A51" s="27"/>
      <c r="B51" s="30"/>
      <c r="C51" s="60">
        <v>0.5</v>
      </c>
      <c r="D51" s="459"/>
      <c r="E51" s="460"/>
      <c r="F51" s="461"/>
      <c r="G51" s="401"/>
      <c r="H51" s="401"/>
      <c r="I51" s="462"/>
      <c r="J51" s="460"/>
      <c r="K51" s="460"/>
      <c r="L51" s="461"/>
      <c r="M51" s="463"/>
      <c r="N51" s="401"/>
      <c r="O51" s="402"/>
    </row>
    <row r="52" spans="1:15" s="1" customFormat="1" ht="15" customHeight="1" thickBot="1">
      <c r="B52" s="419" t="s">
        <v>150</v>
      </c>
      <c r="C52" s="420"/>
      <c r="D52" s="421">
        <f>IF(OR(COUNTIF(D48:I51,"&gt;-0.1")=4,COUNTIF(D48:I51,"&gt;-0,1")=4),0.25,0)</f>
        <v>0</v>
      </c>
      <c r="E52" s="422"/>
      <c r="F52" s="422"/>
      <c r="G52" s="422"/>
      <c r="H52" s="422"/>
      <c r="I52" s="464"/>
      <c r="J52" s="465">
        <f>IF(OR(COUNTIF(J48:O51,"&gt;-0.1")=4,COUNTIF(J48:O51,"&gt;-0,1")=4),0.25,0)</f>
        <v>0</v>
      </c>
      <c r="K52" s="422"/>
      <c r="L52" s="422"/>
      <c r="M52" s="422"/>
      <c r="N52" s="422"/>
      <c r="O52" s="423"/>
    </row>
    <row r="53" spans="1:15" s="1" customFormat="1" ht="15" customHeight="1">
      <c r="B53" s="10"/>
      <c r="C53" s="88"/>
      <c r="D53" s="445" t="s">
        <v>146</v>
      </c>
      <c r="E53" s="438"/>
      <c r="F53" s="438"/>
      <c r="G53" s="438"/>
      <c r="H53" s="438"/>
      <c r="I53" s="446"/>
      <c r="J53" s="438" t="s">
        <v>147</v>
      </c>
      <c r="K53" s="438"/>
      <c r="L53" s="438"/>
      <c r="M53" s="438"/>
      <c r="N53" s="438"/>
      <c r="O53" s="439"/>
    </row>
    <row r="54" spans="1:15" s="28" customFormat="1" ht="15" customHeight="1">
      <c r="A54" s="27"/>
      <c r="B54" s="30"/>
      <c r="C54" s="34" t="s">
        <v>151</v>
      </c>
      <c r="D54" s="447" t="s">
        <v>148</v>
      </c>
      <c r="E54" s="448"/>
      <c r="F54" s="449"/>
      <c r="G54" s="448" t="s">
        <v>149</v>
      </c>
      <c r="H54" s="448"/>
      <c r="I54" s="449"/>
      <c r="J54" s="448" t="s">
        <v>148</v>
      </c>
      <c r="K54" s="448"/>
      <c r="L54" s="449"/>
      <c r="M54" s="450" t="s">
        <v>149</v>
      </c>
      <c r="N54" s="448"/>
      <c r="O54" s="451"/>
    </row>
    <row r="55" spans="1:15" s="28" customFormat="1" ht="15" customHeight="1">
      <c r="A55" s="27"/>
      <c r="B55" s="69"/>
      <c r="C55" s="60">
        <v>0.2</v>
      </c>
      <c r="D55" s="409"/>
      <c r="E55" s="410"/>
      <c r="F55" s="412"/>
      <c r="G55" s="410"/>
      <c r="H55" s="410"/>
      <c r="I55" s="412"/>
      <c r="J55" s="410"/>
      <c r="K55" s="410"/>
      <c r="L55" s="412"/>
      <c r="M55" s="413"/>
      <c r="N55" s="410"/>
      <c r="O55" s="411"/>
    </row>
    <row r="56" spans="1:15" s="28" customFormat="1" ht="15" customHeight="1">
      <c r="A56" s="27"/>
      <c r="B56" s="69"/>
      <c r="C56" s="60">
        <v>0.3</v>
      </c>
      <c r="D56" s="409"/>
      <c r="E56" s="410"/>
      <c r="F56" s="412"/>
      <c r="G56" s="410"/>
      <c r="H56" s="410"/>
      <c r="I56" s="412"/>
      <c r="J56" s="410"/>
      <c r="K56" s="410"/>
      <c r="L56" s="412"/>
      <c r="M56" s="413"/>
      <c r="N56" s="410"/>
      <c r="O56" s="411"/>
    </row>
    <row r="57" spans="1:15" s="28" customFormat="1" ht="15" customHeight="1">
      <c r="A57" s="27"/>
      <c r="B57" s="69"/>
      <c r="C57" s="60">
        <v>0.4</v>
      </c>
      <c r="D57" s="409"/>
      <c r="E57" s="410"/>
      <c r="F57" s="412"/>
      <c r="G57" s="410"/>
      <c r="H57" s="410"/>
      <c r="I57" s="412"/>
      <c r="J57" s="410"/>
      <c r="K57" s="410"/>
      <c r="L57" s="412"/>
      <c r="M57" s="413"/>
      <c r="N57" s="410"/>
      <c r="O57" s="411"/>
    </row>
    <row r="58" spans="1:15" s="28" customFormat="1" ht="15" customHeight="1" thickBot="1">
      <c r="A58" s="27"/>
      <c r="B58" s="30"/>
      <c r="C58" s="60">
        <v>0.5</v>
      </c>
      <c r="D58" s="400"/>
      <c r="E58" s="401"/>
      <c r="F58" s="462"/>
      <c r="G58" s="401"/>
      <c r="H58" s="401"/>
      <c r="I58" s="462"/>
      <c r="J58" s="401"/>
      <c r="K58" s="401"/>
      <c r="L58" s="462"/>
      <c r="M58" s="463"/>
      <c r="N58" s="401"/>
      <c r="O58" s="402"/>
    </row>
    <row r="59" spans="1:15" s="1" customFormat="1" ht="15" customHeight="1" thickBot="1">
      <c r="B59" s="419" t="s">
        <v>152</v>
      </c>
      <c r="C59" s="420"/>
      <c r="D59" s="421">
        <f>IF(OR(COUNTIF(D55:I58,"&gt;-0.3")=8,COUNTIF(D55:I58,"&gt;-0,3")=8),0.25,0)</f>
        <v>0</v>
      </c>
      <c r="E59" s="422"/>
      <c r="F59" s="422"/>
      <c r="G59" s="422"/>
      <c r="H59" s="422"/>
      <c r="I59" s="464"/>
      <c r="J59" s="422">
        <f>IF(OR(COUNTIF(J55:O58,"&gt;-0.3")=8,COUNTIF(J55:O58,"&gt;-0,3")=8),0.5,0)</f>
        <v>0</v>
      </c>
      <c r="K59" s="422"/>
      <c r="L59" s="422"/>
      <c r="M59" s="422"/>
      <c r="N59" s="422"/>
      <c r="O59" s="423"/>
    </row>
    <row r="60" spans="1:15" s="28" customFormat="1" ht="15" customHeight="1">
      <c r="A60" s="27"/>
      <c r="B60" s="30"/>
      <c r="C60" s="34"/>
      <c r="D60" s="445" t="s">
        <v>146</v>
      </c>
      <c r="E60" s="438"/>
      <c r="F60" s="438"/>
      <c r="G60" s="438"/>
      <c r="H60" s="438"/>
      <c r="I60" s="446"/>
      <c r="J60" s="438" t="s">
        <v>147</v>
      </c>
      <c r="K60" s="438"/>
      <c r="L60" s="438"/>
      <c r="M60" s="438"/>
      <c r="N60" s="438"/>
      <c r="O60" s="439"/>
    </row>
    <row r="61" spans="1:15" s="28" customFormat="1" ht="15" customHeight="1">
      <c r="A61" s="27"/>
      <c r="B61" s="30"/>
      <c r="C61" s="34" t="s">
        <v>153</v>
      </c>
      <c r="D61" s="447" t="s">
        <v>148</v>
      </c>
      <c r="E61" s="448"/>
      <c r="F61" s="449"/>
      <c r="G61" s="448" t="s">
        <v>149</v>
      </c>
      <c r="H61" s="448"/>
      <c r="I61" s="449"/>
      <c r="J61" s="448" t="s">
        <v>148</v>
      </c>
      <c r="K61" s="448"/>
      <c r="L61" s="449"/>
      <c r="M61" s="450" t="s">
        <v>149</v>
      </c>
      <c r="N61" s="448"/>
      <c r="O61" s="451"/>
    </row>
    <row r="62" spans="1:15" s="28" customFormat="1" ht="15" customHeight="1">
      <c r="A62" s="27"/>
      <c r="B62" s="69"/>
      <c r="C62" s="60">
        <v>0.2</v>
      </c>
      <c r="D62" s="409"/>
      <c r="E62" s="410"/>
      <c r="F62" s="412"/>
      <c r="G62" s="410"/>
      <c r="H62" s="410"/>
      <c r="I62" s="412"/>
      <c r="J62" s="410"/>
      <c r="K62" s="410"/>
      <c r="L62" s="412"/>
      <c r="M62" s="413"/>
      <c r="N62" s="410"/>
      <c r="O62" s="411"/>
    </row>
    <row r="63" spans="1:15" s="28" customFormat="1" ht="15" customHeight="1">
      <c r="A63" s="27"/>
      <c r="B63" s="69"/>
      <c r="C63" s="60">
        <v>0.3</v>
      </c>
      <c r="D63" s="409"/>
      <c r="E63" s="410"/>
      <c r="F63" s="412"/>
      <c r="G63" s="410"/>
      <c r="H63" s="410"/>
      <c r="I63" s="412"/>
      <c r="J63" s="410"/>
      <c r="K63" s="410"/>
      <c r="L63" s="412"/>
      <c r="M63" s="413"/>
      <c r="N63" s="410"/>
      <c r="O63" s="411"/>
    </row>
    <row r="64" spans="1:15" s="28" customFormat="1" ht="15" customHeight="1">
      <c r="A64" s="27"/>
      <c r="B64" s="69"/>
      <c r="C64" s="60">
        <v>0.4</v>
      </c>
      <c r="D64" s="409"/>
      <c r="E64" s="410"/>
      <c r="F64" s="412"/>
      <c r="G64" s="410"/>
      <c r="H64" s="410"/>
      <c r="I64" s="412"/>
      <c r="J64" s="410"/>
      <c r="K64" s="410"/>
      <c r="L64" s="412"/>
      <c r="M64" s="413"/>
      <c r="N64" s="410"/>
      <c r="O64" s="411"/>
    </row>
    <row r="65" spans="1:15" s="28" customFormat="1" ht="15" customHeight="1" thickBot="1">
      <c r="A65" s="27"/>
      <c r="B65" s="30"/>
      <c r="C65" s="60">
        <v>0.5</v>
      </c>
      <c r="D65" s="400"/>
      <c r="E65" s="401"/>
      <c r="F65" s="462"/>
      <c r="G65" s="401"/>
      <c r="H65" s="401"/>
      <c r="I65" s="462"/>
      <c r="J65" s="401"/>
      <c r="K65" s="401"/>
      <c r="L65" s="462"/>
      <c r="M65" s="463"/>
      <c r="N65" s="401"/>
      <c r="O65" s="402"/>
    </row>
    <row r="66" spans="1:15" s="1" customFormat="1" ht="15" customHeight="1" thickBot="1">
      <c r="B66" s="419" t="s">
        <v>154</v>
      </c>
      <c r="C66" s="420"/>
      <c r="D66" s="421">
        <f>IF(OR(COUNTIF(D62:I65,"&gt;-0.3")=8,COUNTIF(D62:I65,"&gt;-0,3")=8),0.25,0)</f>
        <v>0</v>
      </c>
      <c r="E66" s="422"/>
      <c r="F66" s="422"/>
      <c r="G66" s="422"/>
      <c r="H66" s="422"/>
      <c r="I66" s="464"/>
      <c r="J66" s="422">
        <f>IF(OR(COUNTIF(J62:O65,"&gt;-0.3")=8,COUNTIF(J62:O65,"&gt;-0,3")=8),0.5,0)</f>
        <v>0</v>
      </c>
      <c r="K66" s="422"/>
      <c r="L66" s="422"/>
      <c r="M66" s="422"/>
      <c r="N66" s="422"/>
      <c r="O66" s="423"/>
    </row>
    <row r="67" spans="1:15" s="1" customFormat="1" ht="15" customHeight="1" thickBot="1">
      <c r="B67" s="455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7"/>
    </row>
    <row r="68" spans="1:15" s="28" customFormat="1" ht="15" customHeight="1" thickBot="1">
      <c r="A68" s="27"/>
      <c r="B68" s="377" t="s">
        <v>155</v>
      </c>
      <c r="C68" s="466"/>
      <c r="D68" s="421">
        <f>SUM(D52,J52,D59,J59,D66,J66)</f>
        <v>0</v>
      </c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3"/>
    </row>
    <row r="69" spans="1:15" s="28" customFormat="1" ht="15" customHeight="1" thickBot="1">
      <c r="A69" s="27"/>
      <c r="B69" s="395"/>
      <c r="C69" s="395"/>
      <c r="D69" s="395"/>
      <c r="E69" s="395"/>
      <c r="F69" s="395"/>
      <c r="G69" s="395"/>
      <c r="H69" s="395"/>
      <c r="I69" s="395"/>
      <c r="J69" s="395"/>
      <c r="K69" s="395"/>
      <c r="L69" s="395"/>
      <c r="M69" s="395"/>
      <c r="N69" s="395"/>
      <c r="O69" s="395"/>
    </row>
    <row r="70" spans="1:15" s="28" customFormat="1" ht="15" customHeight="1">
      <c r="A70" s="27"/>
      <c r="B70" s="32" t="s">
        <v>156</v>
      </c>
      <c r="C70" s="34"/>
      <c r="D70" s="445" t="s">
        <v>153</v>
      </c>
      <c r="E70" s="438"/>
      <c r="F70" s="438"/>
      <c r="G70" s="438"/>
      <c r="H70" s="438"/>
      <c r="I70" s="446"/>
      <c r="J70" s="438" t="s">
        <v>151</v>
      </c>
      <c r="K70" s="438"/>
      <c r="L70" s="438"/>
      <c r="M70" s="438"/>
      <c r="N70" s="438"/>
      <c r="O70" s="439"/>
    </row>
    <row r="71" spans="1:15" s="28" customFormat="1" ht="15" customHeight="1">
      <c r="A71" s="27"/>
      <c r="B71" s="30"/>
      <c r="C71" s="34" t="s">
        <v>146</v>
      </c>
      <c r="D71" s="447" t="s">
        <v>148</v>
      </c>
      <c r="E71" s="448"/>
      <c r="F71" s="449"/>
      <c r="G71" s="448" t="s">
        <v>149</v>
      </c>
      <c r="H71" s="448"/>
      <c r="I71" s="449"/>
      <c r="J71" s="448" t="s">
        <v>148</v>
      </c>
      <c r="K71" s="448"/>
      <c r="L71" s="449"/>
      <c r="M71" s="450" t="s">
        <v>149</v>
      </c>
      <c r="N71" s="448"/>
      <c r="O71" s="451"/>
    </row>
    <row r="72" spans="1:15" s="28" customFormat="1" ht="15" customHeight="1">
      <c r="A72" s="27"/>
      <c r="B72" s="69"/>
      <c r="C72" s="60">
        <v>0.2</v>
      </c>
      <c r="D72" s="409">
        <v>0.21</v>
      </c>
      <c r="E72" s="410"/>
      <c r="F72" s="412"/>
      <c r="G72" s="410">
        <v>0.22</v>
      </c>
      <c r="H72" s="410"/>
      <c r="I72" s="412"/>
      <c r="J72" s="410">
        <v>-0.09</v>
      </c>
      <c r="K72" s="410"/>
      <c r="L72" s="412"/>
      <c r="M72" s="413">
        <v>0.1</v>
      </c>
      <c r="N72" s="410"/>
      <c r="O72" s="411"/>
    </row>
    <row r="73" spans="1:15" s="28" customFormat="1" ht="15" customHeight="1">
      <c r="A73" s="27"/>
      <c r="B73" s="69"/>
      <c r="C73" s="60">
        <v>0.3</v>
      </c>
      <c r="D73" s="409">
        <v>0.09</v>
      </c>
      <c r="E73" s="410"/>
      <c r="F73" s="412"/>
      <c r="G73" s="410">
        <v>0.22</v>
      </c>
      <c r="H73" s="410"/>
      <c r="I73" s="412"/>
      <c r="J73" s="410">
        <v>0.22</v>
      </c>
      <c r="K73" s="410"/>
      <c r="L73" s="412"/>
      <c r="M73" s="413">
        <v>0.03</v>
      </c>
      <c r="N73" s="410"/>
      <c r="O73" s="411"/>
    </row>
    <row r="74" spans="1:15" s="28" customFormat="1" ht="15" customHeight="1">
      <c r="A74" s="27"/>
      <c r="B74" s="69"/>
      <c r="C74" s="60">
        <v>0.4</v>
      </c>
      <c r="D74" s="409">
        <v>0.17</v>
      </c>
      <c r="E74" s="410"/>
      <c r="F74" s="412"/>
      <c r="G74" s="410">
        <v>0.16</v>
      </c>
      <c r="H74" s="410"/>
      <c r="I74" s="412"/>
      <c r="J74" s="410">
        <v>0.2</v>
      </c>
      <c r="K74" s="410"/>
      <c r="L74" s="412"/>
      <c r="M74" s="413">
        <v>0.12</v>
      </c>
      <c r="N74" s="410"/>
      <c r="O74" s="411"/>
    </row>
    <row r="75" spans="1:15" s="28" customFormat="1" ht="15" customHeight="1" thickBot="1">
      <c r="A75" s="27"/>
      <c r="B75" s="30"/>
      <c r="C75" s="60">
        <v>0.5</v>
      </c>
      <c r="D75" s="400">
        <v>0.2</v>
      </c>
      <c r="E75" s="401"/>
      <c r="F75" s="462"/>
      <c r="G75" s="401">
        <v>0</v>
      </c>
      <c r="H75" s="401"/>
      <c r="I75" s="462"/>
      <c r="J75" s="401">
        <v>0.14000000000000001</v>
      </c>
      <c r="K75" s="401"/>
      <c r="L75" s="462"/>
      <c r="M75" s="463">
        <v>0.24</v>
      </c>
      <c r="N75" s="401"/>
      <c r="O75" s="402"/>
    </row>
    <row r="76" spans="1:15" s="1" customFormat="1" ht="15" customHeight="1" thickBot="1">
      <c r="B76" s="419" t="s">
        <v>185</v>
      </c>
      <c r="C76" s="420"/>
      <c r="D76" s="421" t="str">
        <f>IF(OR(COUNTIF(D72:I75,"&gt;-0.2")=8,COUNTIF(D72:I75,"&gt;-0,2")=8),"PASS","FAIL")</f>
        <v>PASS</v>
      </c>
      <c r="E76" s="422"/>
      <c r="F76" s="422"/>
      <c r="G76" s="422"/>
      <c r="H76" s="422"/>
      <c r="I76" s="464"/>
      <c r="J76" s="422" t="str">
        <f>IF(OR(COUNTIF(J72:O75,"&gt;-0.2")=8,COUNTIF(J72:O75,"&gt;-0,2")=8),"PASS","FAIL")</f>
        <v>PASS</v>
      </c>
      <c r="K76" s="422"/>
      <c r="L76" s="422"/>
      <c r="M76" s="422"/>
      <c r="N76" s="422"/>
      <c r="O76" s="423"/>
    </row>
    <row r="77" spans="1:15" s="1" customFormat="1" ht="15" customHeight="1" thickBot="1">
      <c r="B77" s="455"/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56"/>
      <c r="O77" s="457"/>
    </row>
    <row r="78" spans="1:15" s="28" customFormat="1" ht="15" customHeight="1" thickBot="1">
      <c r="A78" s="27"/>
      <c r="B78" s="377" t="s">
        <v>186</v>
      </c>
      <c r="C78" s="466"/>
      <c r="D78" s="421" t="str">
        <f>IF(AND(D76="PASS",J76="PASS"),"PASS","FAIL")</f>
        <v>PASS</v>
      </c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3"/>
    </row>
    <row r="79" spans="1:15" s="28" customFormat="1" ht="15" customHeight="1" thickBot="1">
      <c r="A79" s="27"/>
      <c r="B79" s="395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</row>
    <row r="80" spans="1:15" s="28" customFormat="1" ht="15" customHeight="1">
      <c r="A80" s="27"/>
      <c r="B80" s="32" t="s">
        <v>25</v>
      </c>
      <c r="C80" s="33"/>
      <c r="D80" s="375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376"/>
    </row>
    <row r="81" spans="1:15" s="28" customFormat="1" ht="15" customHeight="1">
      <c r="A81" s="27"/>
      <c r="B81" s="69">
        <v>1</v>
      </c>
      <c r="C81" s="43" t="s">
        <v>156</v>
      </c>
      <c r="D81" s="440" t="str">
        <f>D78</f>
        <v>PASS</v>
      </c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3"/>
    </row>
    <row r="82" spans="1:15" s="28" customFormat="1" ht="15" customHeight="1" thickBot="1">
      <c r="A82" s="27"/>
      <c r="B82" s="69">
        <v>2</v>
      </c>
      <c r="C82" s="43" t="s">
        <v>75</v>
      </c>
      <c r="D82" s="429" t="s">
        <v>209</v>
      </c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5"/>
    </row>
    <row r="83" spans="1:15" s="28" customFormat="1" ht="15" customHeight="1" thickBot="1">
      <c r="A83" s="27"/>
      <c r="B83" s="377" t="s">
        <v>28</v>
      </c>
      <c r="C83" s="378"/>
      <c r="D83" s="340">
        <f>IF(D81="PASS",0.25,0)+IF(D82="PASS",0.25,0)</f>
        <v>0.5</v>
      </c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2"/>
    </row>
    <row r="84" spans="1:15" s="28" customFormat="1" ht="15" customHeight="1" thickBot="1">
      <c r="A84" s="27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5"/>
      <c r="N84" s="395"/>
      <c r="O84" s="395"/>
    </row>
    <row r="85" spans="1:15" s="28" customFormat="1" ht="15" customHeight="1" thickBot="1">
      <c r="A85" s="27"/>
      <c r="B85" s="281" t="s">
        <v>10</v>
      </c>
      <c r="C85" s="326"/>
      <c r="D85" s="381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382"/>
    </row>
    <row r="86" spans="1:15" s="28" customFormat="1" ht="15" customHeight="1">
      <c r="A86" s="27"/>
      <c r="B86" s="86"/>
      <c r="C86" s="85" t="s">
        <v>157</v>
      </c>
      <c r="D86" s="469">
        <f>D44</f>
        <v>0</v>
      </c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1"/>
    </row>
    <row r="87" spans="1:15" s="28" customFormat="1" ht="15" customHeight="1">
      <c r="A87" s="27"/>
      <c r="B87" s="35"/>
      <c r="C87" s="82" t="s">
        <v>82</v>
      </c>
      <c r="D87" s="472">
        <f>D68</f>
        <v>0</v>
      </c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4"/>
    </row>
    <row r="88" spans="1:15" ht="15" customHeight="1" thickBot="1">
      <c r="B88" s="37"/>
      <c r="C88" s="84" t="s">
        <v>25</v>
      </c>
      <c r="D88" s="475">
        <f>D83</f>
        <v>0.5</v>
      </c>
      <c r="E88" s="476"/>
      <c r="F88" s="476"/>
      <c r="G88" s="476"/>
      <c r="H88" s="476"/>
      <c r="I88" s="476"/>
      <c r="J88" s="476"/>
      <c r="K88" s="476"/>
      <c r="L88" s="476"/>
      <c r="M88" s="476"/>
      <c r="N88" s="476"/>
      <c r="O88" s="477"/>
    </row>
    <row r="89" spans="1:15" ht="15" customHeight="1" thickBot="1"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</row>
    <row r="90" spans="1:15" ht="21.75" thickBot="1">
      <c r="B90" s="383" t="s">
        <v>158</v>
      </c>
      <c r="C90" s="384"/>
      <c r="D90" s="385">
        <f>IF(D14="FAIL",0,ROUND(SUM(D86:O88),Round))</f>
        <v>0.5</v>
      </c>
      <c r="E90" s="467"/>
      <c r="F90" s="467"/>
      <c r="G90" s="467"/>
      <c r="H90" s="467"/>
      <c r="I90" s="467"/>
      <c r="J90" s="467"/>
      <c r="K90" s="467"/>
      <c r="L90" s="467"/>
      <c r="M90" s="467"/>
      <c r="N90" s="467"/>
      <c r="O90" s="386"/>
    </row>
  </sheetData>
  <dataConsolidate link="1"/>
  <mergeCells count="194">
    <mergeCell ref="B89:O89"/>
    <mergeCell ref="B90:C90"/>
    <mergeCell ref="D90:O90"/>
    <mergeCell ref="B84:O84"/>
    <mergeCell ref="B85:C85"/>
    <mergeCell ref="D85:O85"/>
    <mergeCell ref="D86:O86"/>
    <mergeCell ref="D87:O87"/>
    <mergeCell ref="D88:O88"/>
    <mergeCell ref="B79:O79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D74:F74"/>
    <mergeCell ref="G74:I74"/>
    <mergeCell ref="J74:L74"/>
    <mergeCell ref="M74:O74"/>
    <mergeCell ref="D75:F75"/>
    <mergeCell ref="G75:I75"/>
    <mergeCell ref="J75:L75"/>
    <mergeCell ref="M75:O75"/>
    <mergeCell ref="D72:F72"/>
    <mergeCell ref="G72:I72"/>
    <mergeCell ref="J72:L72"/>
    <mergeCell ref="M72:O72"/>
    <mergeCell ref="D73:F73"/>
    <mergeCell ref="G73:I73"/>
    <mergeCell ref="J73:L73"/>
    <mergeCell ref="M73:O73"/>
    <mergeCell ref="B69:O69"/>
    <mergeCell ref="D70:I70"/>
    <mergeCell ref="J70:O70"/>
    <mergeCell ref="D71:F71"/>
    <mergeCell ref="G71:I71"/>
    <mergeCell ref="J71:L71"/>
    <mergeCell ref="M71:O71"/>
    <mergeCell ref="B66:C66"/>
    <mergeCell ref="D66:I66"/>
    <mergeCell ref="J66:O66"/>
    <mergeCell ref="B67:O67"/>
    <mergeCell ref="B68:C68"/>
    <mergeCell ref="D68:O6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59:C59"/>
    <mergeCell ref="D59:I59"/>
    <mergeCell ref="J59:O59"/>
    <mergeCell ref="D60:I60"/>
    <mergeCell ref="J60:O60"/>
    <mergeCell ref="D61:F61"/>
    <mergeCell ref="G61:I61"/>
    <mergeCell ref="J61:L61"/>
    <mergeCell ref="M61:O61"/>
    <mergeCell ref="D57:F57"/>
    <mergeCell ref="G57:I57"/>
    <mergeCell ref="J57:L57"/>
    <mergeCell ref="M57:O57"/>
    <mergeCell ref="D58:F58"/>
    <mergeCell ref="G58:I58"/>
    <mergeCell ref="J58:L58"/>
    <mergeCell ref="M58:O58"/>
    <mergeCell ref="D55:F55"/>
    <mergeCell ref="G55:I55"/>
    <mergeCell ref="J55:L55"/>
    <mergeCell ref="M55:O55"/>
    <mergeCell ref="D56:F56"/>
    <mergeCell ref="G56:I56"/>
    <mergeCell ref="J56:L56"/>
    <mergeCell ref="M56:O56"/>
    <mergeCell ref="B52:C52"/>
    <mergeCell ref="D52:I52"/>
    <mergeCell ref="J52:O52"/>
    <mergeCell ref="D53:I53"/>
    <mergeCell ref="J53:O53"/>
    <mergeCell ref="D54:F54"/>
    <mergeCell ref="G54:I54"/>
    <mergeCell ref="J54:L54"/>
    <mergeCell ref="M54:O54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B45:O45"/>
    <mergeCell ref="D46:I46"/>
    <mergeCell ref="J46:O46"/>
    <mergeCell ref="D47:F47"/>
    <mergeCell ref="G47:I47"/>
    <mergeCell ref="J47:L47"/>
    <mergeCell ref="M47:O47"/>
    <mergeCell ref="D41:I41"/>
    <mergeCell ref="J41:O41"/>
    <mergeCell ref="B42:C42"/>
    <mergeCell ref="D42:O42"/>
    <mergeCell ref="B43:O43"/>
    <mergeCell ref="B44:C44"/>
    <mergeCell ref="D44:O44"/>
    <mergeCell ref="D38:I38"/>
    <mergeCell ref="J38:O38"/>
    <mergeCell ref="D39:I39"/>
    <mergeCell ref="J39:O39"/>
    <mergeCell ref="D40:I40"/>
    <mergeCell ref="J40:O40"/>
    <mergeCell ref="D35:I35"/>
    <mergeCell ref="J35:O35"/>
    <mergeCell ref="D36:I36"/>
    <mergeCell ref="J36:O36"/>
    <mergeCell ref="D37:I37"/>
    <mergeCell ref="J37:O37"/>
    <mergeCell ref="D32:I32"/>
    <mergeCell ref="J32:O32"/>
    <mergeCell ref="D33:I33"/>
    <mergeCell ref="J33:O33"/>
    <mergeCell ref="D34:I34"/>
    <mergeCell ref="J34:O34"/>
    <mergeCell ref="D28:O28"/>
    <mergeCell ref="B29:C29"/>
    <mergeCell ref="D29:O29"/>
    <mergeCell ref="D30:I30"/>
    <mergeCell ref="J30:O30"/>
    <mergeCell ref="D31:I31"/>
    <mergeCell ref="J31:O31"/>
    <mergeCell ref="B23:C23"/>
    <mergeCell ref="D23:O23"/>
    <mergeCell ref="D24:O24"/>
    <mergeCell ref="D25:O25"/>
    <mergeCell ref="D26:O26"/>
    <mergeCell ref="D27:O27"/>
    <mergeCell ref="D21:G21"/>
    <mergeCell ref="H21:K21"/>
    <mergeCell ref="L21:O21"/>
    <mergeCell ref="D22:G22"/>
    <mergeCell ref="H22:K22"/>
    <mergeCell ref="L22:O22"/>
    <mergeCell ref="D19:G19"/>
    <mergeCell ref="H19:K19"/>
    <mergeCell ref="L19:O19"/>
    <mergeCell ref="D20:G20"/>
    <mergeCell ref="H20:K20"/>
    <mergeCell ref="L20:O20"/>
    <mergeCell ref="B15:O15"/>
    <mergeCell ref="D16:O16"/>
    <mergeCell ref="D17:G17"/>
    <mergeCell ref="H17:K17"/>
    <mergeCell ref="L17:O17"/>
    <mergeCell ref="D18:G18"/>
    <mergeCell ref="H18:K18"/>
    <mergeCell ref="L18:O18"/>
    <mergeCell ref="D9:O9"/>
    <mergeCell ref="B10:O10"/>
    <mergeCell ref="D11:O11"/>
    <mergeCell ref="D12:O12"/>
    <mergeCell ref="D13:O13"/>
    <mergeCell ref="B14:C14"/>
    <mergeCell ref="D14:O14"/>
    <mergeCell ref="B2:C4"/>
    <mergeCell ref="D2:O4"/>
    <mergeCell ref="D5:O5"/>
    <mergeCell ref="D6:O6"/>
    <mergeCell ref="D7:O7"/>
    <mergeCell ref="D8:O8"/>
  </mergeCells>
  <dataValidations count="2">
    <dataValidation type="list" allowBlank="1" showInputMessage="1" showErrorMessage="1" sqref="D25:O28 D31:I34 J39:O41 J33:O35 D37:I40 D82:O82" xr:uid="{BB14834B-F3DF-4B1C-AD44-A108B7835D88}">
      <formula1>"PASS,FAIL"</formula1>
    </dataValidation>
    <dataValidation type="list" allowBlank="1" showInputMessage="1" showErrorMessage="1" sqref="D13:G13 D7:O7" xr:uid="{BCD91090-4D9D-4374-8806-F4F06E583835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459E-DED7-4529-9EEE-FDA14690B8CD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45" sqref="D45:F45"/>
      <selection pane="bottomLeft" activeCell="D45" sqref="D45:F45"/>
    </sheetView>
  </sheetViews>
  <sheetFormatPr defaultColWidth="8.5703125" defaultRowHeight="12.75"/>
  <cols>
    <col min="1" max="2" width="8.5703125" style="1"/>
    <col min="3" max="3" width="40.42578125" style="1" customWidth="1"/>
    <col min="4" max="5" width="18.5703125" style="1" customWidth="1"/>
    <col min="6" max="8" width="8.5703125" style="46" customWidth="1"/>
    <col min="9" max="9" width="9.42578125" style="48" customWidth="1"/>
    <col min="10" max="11" width="8.5703125" style="46"/>
    <col min="12" max="16384" width="8.5703125" style="1"/>
  </cols>
  <sheetData>
    <row r="1" spans="1:11" ht="13.5" thickBot="1"/>
    <row r="2" spans="1:11" s="3" customFormat="1" ht="12.75" customHeight="1">
      <c r="B2" s="480" t="s">
        <v>5</v>
      </c>
      <c r="C2" s="481"/>
      <c r="D2" s="486"/>
      <c r="E2" s="487"/>
      <c r="F2" s="47"/>
      <c r="G2" s="46"/>
      <c r="H2" s="47"/>
      <c r="I2" s="72"/>
      <c r="J2" s="47"/>
      <c r="K2" s="47"/>
    </row>
    <row r="3" spans="1:11" s="3" customFormat="1" ht="15" customHeight="1">
      <c r="B3" s="482"/>
      <c r="C3" s="483"/>
      <c r="D3" s="488"/>
      <c r="E3" s="489"/>
      <c r="F3" s="47"/>
      <c r="G3" s="47"/>
      <c r="H3" s="47"/>
      <c r="I3" s="72"/>
      <c r="J3" s="47"/>
      <c r="K3" s="47"/>
    </row>
    <row r="4" spans="1:11" ht="15" customHeight="1" thickBot="1">
      <c r="B4" s="484"/>
      <c r="C4" s="485"/>
      <c r="D4" s="182" t="s">
        <v>14</v>
      </c>
      <c r="E4" s="181" t="s">
        <v>16</v>
      </c>
    </row>
    <row r="5" spans="1:11" s="2" customFormat="1" ht="15" customHeight="1">
      <c r="A5" s="1"/>
      <c r="B5" s="32" t="s">
        <v>30</v>
      </c>
      <c r="C5" s="67"/>
      <c r="D5" s="490"/>
      <c r="E5" s="491"/>
      <c r="F5" s="46"/>
      <c r="G5" s="46"/>
      <c r="H5" s="46"/>
      <c r="I5" s="48"/>
      <c r="J5" s="46"/>
      <c r="K5" s="48"/>
    </row>
    <row r="6" spans="1:11" s="2" customFormat="1" ht="15" customHeight="1">
      <c r="A6" s="1"/>
      <c r="B6" s="4"/>
      <c r="C6" s="51" t="s">
        <v>54</v>
      </c>
      <c r="D6" s="478"/>
      <c r="E6" s="479"/>
      <c r="F6" s="46"/>
      <c r="G6" s="46"/>
      <c r="H6" s="46"/>
      <c r="I6" s="48"/>
      <c r="J6" s="46"/>
      <c r="K6" s="48"/>
    </row>
    <row r="7" spans="1:11" s="2" customFormat="1" ht="15" customHeight="1" thickBot="1">
      <c r="A7" s="1"/>
      <c r="B7" s="50"/>
      <c r="C7" s="68" t="s">
        <v>31</v>
      </c>
      <c r="D7" s="492"/>
      <c r="E7" s="493"/>
      <c r="F7" s="46"/>
      <c r="G7" s="46"/>
      <c r="H7" s="46"/>
      <c r="I7" s="48"/>
      <c r="J7" s="46"/>
      <c r="K7" s="48"/>
    </row>
    <row r="8" spans="1:11" s="2" customFormat="1" ht="15" customHeight="1" thickBot="1">
      <c r="A8" s="1"/>
      <c r="B8" s="1"/>
      <c r="C8" s="3"/>
      <c r="D8" s="1"/>
      <c r="E8" s="1"/>
      <c r="F8" s="46"/>
      <c r="G8" s="46"/>
      <c r="H8" s="73"/>
      <c r="I8" s="48"/>
      <c r="J8" s="46"/>
      <c r="K8" s="48"/>
    </row>
    <row r="9" spans="1:11" s="2" customFormat="1" ht="15" customHeight="1">
      <c r="A9" s="1"/>
      <c r="B9" s="8" t="s">
        <v>59</v>
      </c>
      <c r="C9" s="17"/>
      <c r="D9" s="490"/>
      <c r="E9" s="491"/>
      <c r="F9" s="46"/>
      <c r="G9" s="46"/>
      <c r="H9" s="46"/>
      <c r="I9" s="48"/>
      <c r="J9" s="46"/>
      <c r="K9" s="48"/>
    </row>
    <row r="10" spans="1:11" s="2" customFormat="1" ht="15" customHeight="1">
      <c r="A10" s="1"/>
      <c r="B10" s="6"/>
      <c r="C10" s="15" t="s">
        <v>7</v>
      </c>
      <c r="D10" s="478"/>
      <c r="E10" s="479"/>
      <c r="F10" s="74"/>
      <c r="G10" s="46"/>
      <c r="H10" s="46"/>
      <c r="I10" s="48"/>
      <c r="J10" s="46"/>
      <c r="K10" s="48"/>
    </row>
    <row r="11" spans="1:11" s="2" customFormat="1" ht="15" customHeight="1">
      <c r="A11" s="1"/>
      <c r="B11" s="6"/>
      <c r="C11" s="15" t="s">
        <v>86</v>
      </c>
      <c r="D11" s="180"/>
      <c r="E11" s="171">
        <f>IF(D11="Pass",0.5,0)</f>
        <v>0</v>
      </c>
      <c r="F11" s="46"/>
      <c r="G11" s="46"/>
      <c r="H11" s="46"/>
      <c r="I11" s="48"/>
      <c r="J11" s="46"/>
      <c r="K11" s="48"/>
    </row>
    <row r="12" spans="1:11" s="2" customFormat="1" ht="15" customHeight="1">
      <c r="A12" s="1"/>
      <c r="B12" s="4"/>
      <c r="C12" s="52" t="s">
        <v>87</v>
      </c>
      <c r="D12" s="494"/>
      <c r="E12" s="495"/>
      <c r="F12" s="46"/>
      <c r="G12" s="46"/>
      <c r="H12" s="46"/>
      <c r="I12" s="48"/>
      <c r="J12" s="46"/>
      <c r="K12" s="48"/>
    </row>
    <row r="13" spans="1:11" s="2" customFormat="1" ht="15" customHeight="1">
      <c r="A13" s="1"/>
      <c r="B13" s="6"/>
      <c r="C13" s="12" t="s">
        <v>88</v>
      </c>
      <c r="D13" s="180"/>
      <c r="E13" s="171">
        <f>IF(D13="Pass",0.05,0)</f>
        <v>0</v>
      </c>
      <c r="F13" s="46"/>
      <c r="G13" s="46"/>
      <c r="H13" s="46"/>
      <c r="I13" s="48"/>
      <c r="J13" s="46"/>
      <c r="K13" s="48"/>
    </row>
    <row r="14" spans="1:11" s="2" customFormat="1" ht="15" customHeight="1">
      <c r="A14" s="1"/>
      <c r="B14" s="6"/>
      <c r="C14" s="12" t="s">
        <v>89</v>
      </c>
      <c r="D14" s="180"/>
      <c r="E14" s="171">
        <f>IF(D14="Pass",0.05,0)</f>
        <v>0</v>
      </c>
      <c r="F14" s="46"/>
      <c r="G14" s="46"/>
      <c r="H14" s="46"/>
      <c r="I14" s="48"/>
      <c r="J14" s="46"/>
      <c r="K14" s="48"/>
    </row>
    <row r="15" spans="1:11" s="2" customFormat="1" ht="15" customHeight="1">
      <c r="A15" s="1"/>
      <c r="B15" s="6"/>
      <c r="C15" s="12" t="s">
        <v>90</v>
      </c>
      <c r="D15" s="180"/>
      <c r="E15" s="171">
        <f>IF(D15="Pass",0.075,0)</f>
        <v>0</v>
      </c>
      <c r="F15" s="46"/>
      <c r="G15" s="46"/>
      <c r="H15" s="46"/>
      <c r="I15" s="48"/>
      <c r="J15" s="46"/>
      <c r="K15" s="48"/>
    </row>
    <row r="16" spans="1:11" s="2" customFormat="1" ht="15" customHeight="1">
      <c r="A16" s="1"/>
      <c r="B16" s="6"/>
      <c r="C16" s="12" t="s">
        <v>95</v>
      </c>
      <c r="D16" s="180"/>
      <c r="E16" s="171">
        <f>IF(D16="Pass",0.025,0)</f>
        <v>0</v>
      </c>
      <c r="F16" s="46"/>
      <c r="G16" s="46"/>
      <c r="H16" s="46"/>
      <c r="I16" s="48"/>
      <c r="J16" s="46"/>
      <c r="K16" s="48"/>
    </row>
    <row r="17" spans="1:11" s="2" customFormat="1" ht="15" customHeight="1">
      <c r="A17" s="1"/>
      <c r="B17" s="6"/>
      <c r="C17" s="12" t="s">
        <v>91</v>
      </c>
      <c r="D17" s="180"/>
      <c r="E17" s="171">
        <f>IF(D17="Pass",0.025,0)</f>
        <v>0</v>
      </c>
      <c r="F17" s="46"/>
      <c r="G17" s="46"/>
      <c r="H17" s="46"/>
      <c r="I17" s="48"/>
      <c r="J17" s="46"/>
      <c r="K17" s="48"/>
    </row>
    <row r="18" spans="1:11" s="2" customFormat="1" ht="15" customHeight="1">
      <c r="A18" s="1"/>
      <c r="B18" s="6"/>
      <c r="C18" s="12" t="s">
        <v>96</v>
      </c>
      <c r="D18" s="180"/>
      <c r="E18" s="171">
        <f>IF(D18="Pass",0.025,0)</f>
        <v>0</v>
      </c>
      <c r="F18" s="46"/>
      <c r="G18" s="46"/>
      <c r="H18" s="46"/>
      <c r="I18" s="48"/>
      <c r="J18" s="46"/>
      <c r="K18" s="48"/>
    </row>
    <row r="19" spans="1:11" s="2" customFormat="1" ht="15" customHeight="1">
      <c r="A19" s="1"/>
      <c r="B19" s="6"/>
      <c r="C19" s="12" t="s">
        <v>92</v>
      </c>
      <c r="D19" s="180"/>
      <c r="E19" s="171">
        <f>IF(D19="Pass",0.05,0)</f>
        <v>0</v>
      </c>
      <c r="F19" s="46"/>
      <c r="G19" s="46"/>
      <c r="H19" s="46"/>
      <c r="I19" s="48"/>
      <c r="J19" s="46"/>
      <c r="K19" s="48"/>
    </row>
    <row r="20" spans="1:11" s="2" customFormat="1" ht="15" customHeight="1">
      <c r="A20" s="1"/>
      <c r="B20" s="6"/>
      <c r="C20" s="12" t="s">
        <v>93</v>
      </c>
      <c r="D20" s="180"/>
      <c r="E20" s="171">
        <f>IF(D20="Pass",0.075,0)</f>
        <v>0</v>
      </c>
      <c r="F20" s="46"/>
      <c r="G20" s="46"/>
      <c r="H20" s="46"/>
      <c r="I20" s="48"/>
      <c r="J20" s="46"/>
      <c r="K20" s="48"/>
    </row>
    <row r="21" spans="1:11" s="2" customFormat="1" ht="15" customHeight="1">
      <c r="A21" s="1"/>
      <c r="B21" s="6"/>
      <c r="C21" s="12" t="s">
        <v>94</v>
      </c>
      <c r="D21" s="180"/>
      <c r="E21" s="171">
        <f>IF(D21="Pass",0.05,0)</f>
        <v>0</v>
      </c>
      <c r="F21" s="46"/>
      <c r="G21" s="46"/>
      <c r="H21" s="46"/>
      <c r="I21" s="48"/>
      <c r="J21" s="46"/>
      <c r="K21" s="48"/>
    </row>
    <row r="22" spans="1:11" s="2" customFormat="1" ht="15" customHeight="1">
      <c r="A22" s="1"/>
      <c r="B22" s="6"/>
      <c r="C22" s="12" t="s">
        <v>97</v>
      </c>
      <c r="D22" s="180"/>
      <c r="E22" s="171">
        <f>IF(D22="Pass",0.075,0)</f>
        <v>0</v>
      </c>
      <c r="F22" s="46"/>
      <c r="G22" s="46"/>
      <c r="H22" s="46"/>
      <c r="I22" s="48"/>
      <c r="J22" s="46"/>
      <c r="K22" s="48"/>
    </row>
    <row r="23" spans="1:11" s="2" customFormat="1" ht="15" customHeight="1">
      <c r="A23" s="1"/>
      <c r="B23" s="6"/>
      <c r="C23" s="15" t="s">
        <v>98</v>
      </c>
      <c r="D23" s="179"/>
      <c r="E23" s="171">
        <f>IF(SUM(E13:E22)&gt;0.3,0.25,0)</f>
        <v>0</v>
      </c>
      <c r="F23" s="46"/>
      <c r="G23" s="46"/>
      <c r="H23" s="46"/>
      <c r="I23" s="48"/>
      <c r="J23" s="46"/>
      <c r="K23" s="48"/>
    </row>
    <row r="24" spans="1:11" s="2" customFormat="1" ht="15" customHeight="1">
      <c r="A24" s="1"/>
      <c r="B24" s="6"/>
      <c r="C24" s="15" t="s">
        <v>8</v>
      </c>
      <c r="D24" s="179"/>
      <c r="E24" s="171">
        <f>IF(AND(E25="Pass",E26="Pass",E27="Pass"),0.25,0)</f>
        <v>0</v>
      </c>
      <c r="F24" s="46"/>
      <c r="G24" s="46"/>
      <c r="H24" s="46"/>
      <c r="I24" s="48"/>
      <c r="J24" s="46"/>
      <c r="K24" s="48"/>
    </row>
    <row r="25" spans="1:11" s="2" customFormat="1" ht="15" customHeight="1">
      <c r="A25" s="1"/>
      <c r="B25" s="4"/>
      <c r="C25" s="53" t="s">
        <v>64</v>
      </c>
      <c r="D25" s="178"/>
      <c r="E25" s="172" t="str">
        <f>IF(D25="","",IF(D25&lt;&gt;"Other","Pass","Fail"))</f>
        <v/>
      </c>
      <c r="F25" s="46"/>
      <c r="G25" s="46"/>
      <c r="H25" s="46"/>
      <c r="I25" s="48"/>
      <c r="J25" s="46"/>
      <c r="K25" s="48"/>
    </row>
    <row r="26" spans="1:11" s="2" customFormat="1" ht="15" customHeight="1">
      <c r="A26" s="1"/>
      <c r="B26" s="4"/>
      <c r="C26" s="53" t="s">
        <v>62</v>
      </c>
      <c r="D26" s="178"/>
      <c r="E26" s="172" t="str">
        <f>IF(D26="","",IF(D26&lt;&gt;"Other","Pass","Fail"))</f>
        <v/>
      </c>
      <c r="F26" s="46"/>
      <c r="G26" s="46"/>
      <c r="H26" s="46"/>
      <c r="I26" s="48"/>
      <c r="J26" s="46"/>
      <c r="K26" s="48"/>
    </row>
    <row r="27" spans="1:11" s="2" customFormat="1" ht="15" customHeight="1" thickBot="1">
      <c r="A27" s="1"/>
      <c r="B27" s="4"/>
      <c r="C27" s="53" t="s">
        <v>68</v>
      </c>
      <c r="D27" s="54"/>
      <c r="E27" s="172" t="str">
        <f>IF(D27="","",IF(AND(D27&lt;&gt;"",D27&gt;=10),"Pass","Fail"))</f>
        <v/>
      </c>
      <c r="F27" s="46"/>
      <c r="G27" s="46"/>
      <c r="H27" s="46"/>
      <c r="I27" s="48"/>
      <c r="J27" s="46"/>
      <c r="K27" s="48"/>
    </row>
    <row r="28" spans="1:11" s="2" customFormat="1" ht="15" customHeight="1" thickBot="1">
      <c r="A28" s="1"/>
      <c r="B28" s="496" t="s">
        <v>60</v>
      </c>
      <c r="C28" s="497"/>
      <c r="D28" s="498">
        <f>SUM(E11:E24)</f>
        <v>0</v>
      </c>
      <c r="E28" s="499"/>
      <c r="F28" s="46"/>
      <c r="G28" s="46"/>
      <c r="H28" s="46"/>
      <c r="I28" s="48"/>
      <c r="J28" s="46"/>
      <c r="K28" s="48"/>
    </row>
    <row r="29" spans="1:11" s="2" customFormat="1" ht="15" customHeight="1" thickBot="1">
      <c r="A29" s="1"/>
      <c r="B29" s="1"/>
      <c r="C29" s="3"/>
      <c r="D29" s="1"/>
      <c r="E29" s="1"/>
      <c r="F29" s="46"/>
      <c r="G29" s="46"/>
      <c r="H29" s="73"/>
      <c r="I29" s="48"/>
      <c r="J29" s="46"/>
      <c r="K29" s="48"/>
    </row>
    <row r="30" spans="1:11" s="2" customFormat="1" ht="15" customHeight="1">
      <c r="A30" s="1"/>
      <c r="B30" s="8" t="s">
        <v>99</v>
      </c>
      <c r="C30" s="17"/>
      <c r="D30" s="490"/>
      <c r="E30" s="491"/>
      <c r="F30" s="46"/>
      <c r="G30" s="48"/>
      <c r="H30" s="46"/>
      <c r="I30" s="48"/>
      <c r="J30" s="46"/>
      <c r="K30" s="48"/>
    </row>
    <row r="31" spans="1:11" s="2" customFormat="1" ht="15" customHeight="1">
      <c r="A31" s="1"/>
      <c r="B31" s="4"/>
      <c r="C31" s="52" t="s">
        <v>63</v>
      </c>
      <c r="D31" s="478" t="s">
        <v>211</v>
      </c>
      <c r="E31" s="479"/>
      <c r="F31" s="44"/>
      <c r="G31" s="46"/>
      <c r="H31" s="46"/>
      <c r="I31" s="48"/>
      <c r="J31" s="46"/>
      <c r="K31" s="48"/>
    </row>
    <row r="32" spans="1:11" s="2" customFormat="1" ht="15" customHeight="1">
      <c r="A32" s="1"/>
      <c r="B32" s="4"/>
      <c r="C32" s="52"/>
      <c r="D32" s="494"/>
      <c r="E32" s="495"/>
      <c r="F32" s="46"/>
      <c r="G32" s="46"/>
      <c r="H32" s="46"/>
      <c r="I32" s="48"/>
      <c r="J32" s="46"/>
      <c r="K32" s="48"/>
    </row>
    <row r="33" spans="1:11" s="2" customFormat="1" ht="15" customHeight="1">
      <c r="A33" s="1"/>
      <c r="B33" s="4"/>
      <c r="C33" s="55" t="s">
        <v>65</v>
      </c>
      <c r="D33" s="494"/>
      <c r="E33" s="495"/>
      <c r="F33" s="46"/>
      <c r="G33" s="46"/>
      <c r="H33" s="46"/>
      <c r="I33" s="48"/>
      <c r="J33" s="46"/>
      <c r="K33" s="48"/>
    </row>
    <row r="34" spans="1:11" s="2" customFormat="1" ht="15" customHeight="1">
      <c r="A34" s="1"/>
      <c r="B34" s="4"/>
      <c r="C34" s="53" t="s">
        <v>69</v>
      </c>
      <c r="D34" s="54">
        <v>47.29</v>
      </c>
      <c r="E34" s="172" t="str">
        <f>IF(AND(D34&lt;&gt;"",D34&gt;=45),"Pass","Fail")</f>
        <v>Pass</v>
      </c>
      <c r="F34" s="46"/>
      <c r="G34" s="46"/>
      <c r="H34" s="46"/>
      <c r="I34" s="48"/>
      <c r="J34" s="46"/>
      <c r="K34" s="48"/>
    </row>
    <row r="35" spans="1:11" s="2" customFormat="1" ht="15" customHeight="1">
      <c r="A35" s="1"/>
      <c r="B35" s="4"/>
      <c r="C35" s="53" t="s">
        <v>81</v>
      </c>
      <c r="D35" s="179">
        <f>IF(D34="","",50-D34)</f>
        <v>2.7100000000000009</v>
      </c>
      <c r="E35" s="172"/>
      <c r="F35" s="46"/>
      <c r="G35" s="46"/>
      <c r="H35" s="46"/>
      <c r="I35" s="48"/>
      <c r="J35" s="46"/>
      <c r="K35" s="48"/>
    </row>
    <row r="36" spans="1:11" s="2" customFormat="1" ht="15" customHeight="1">
      <c r="A36" s="1"/>
      <c r="B36" s="4"/>
      <c r="C36" s="55" t="s">
        <v>66</v>
      </c>
      <c r="D36" s="11"/>
      <c r="E36" s="7"/>
      <c r="F36" s="46"/>
      <c r="G36" s="46"/>
      <c r="H36" s="46"/>
      <c r="I36" s="48"/>
      <c r="J36" s="46"/>
      <c r="K36" s="48"/>
    </row>
    <row r="37" spans="1:11" s="2" customFormat="1" ht="15" customHeight="1">
      <c r="A37" s="1"/>
      <c r="B37" s="4"/>
      <c r="C37" s="53" t="s">
        <v>69</v>
      </c>
      <c r="D37" s="54">
        <v>76.709999999999994</v>
      </c>
      <c r="E37" s="172" t="str">
        <f>IF(AND(D37&lt;&gt;"",D37&gt;=75),"Pass","Fail")</f>
        <v>Pass</v>
      </c>
      <c r="F37" s="46"/>
      <c r="G37" s="46"/>
      <c r="H37" s="46"/>
      <c r="I37" s="48"/>
      <c r="J37" s="46"/>
      <c r="K37" s="48"/>
    </row>
    <row r="38" spans="1:11" s="2" customFormat="1" ht="15" customHeight="1">
      <c r="A38" s="1"/>
      <c r="B38" s="4"/>
      <c r="C38" s="53" t="s">
        <v>81</v>
      </c>
      <c r="D38" s="179">
        <f>IF(D37="","",80-D37)</f>
        <v>3.2900000000000063</v>
      </c>
      <c r="E38" s="172"/>
      <c r="F38" s="46"/>
      <c r="G38" s="46"/>
      <c r="H38" s="46"/>
      <c r="I38" s="48"/>
      <c r="J38" s="46"/>
      <c r="K38" s="48"/>
    </row>
    <row r="39" spans="1:11" s="2" customFormat="1" ht="15" customHeight="1">
      <c r="A39" s="1"/>
      <c r="B39" s="4"/>
      <c r="C39" s="55" t="s">
        <v>67</v>
      </c>
      <c r="D39" s="11"/>
      <c r="E39" s="7"/>
      <c r="F39" s="46"/>
      <c r="G39" s="46"/>
      <c r="H39" s="46"/>
      <c r="I39" s="48"/>
      <c r="J39" s="46"/>
      <c r="K39" s="48"/>
    </row>
    <row r="40" spans="1:11" s="2" customFormat="1" ht="15" customHeight="1">
      <c r="A40" s="1"/>
      <c r="B40" s="4"/>
      <c r="C40" s="53" t="s">
        <v>69</v>
      </c>
      <c r="D40" s="54">
        <v>115.73</v>
      </c>
      <c r="E40" s="172" t="str">
        <f>IF(AND(D40&lt;&gt;"",D40&gt;=115),"Pass","Fail")</f>
        <v>Pass</v>
      </c>
      <c r="F40" s="46"/>
      <c r="G40" s="46"/>
      <c r="H40" s="46"/>
      <c r="I40" s="48"/>
      <c r="J40" s="46"/>
      <c r="K40" s="48"/>
    </row>
    <row r="41" spans="1:11" s="2" customFormat="1" ht="15" customHeight="1" thickBot="1">
      <c r="A41" s="1"/>
      <c r="B41" s="4"/>
      <c r="C41" s="53" t="s">
        <v>81</v>
      </c>
      <c r="D41" s="179">
        <f>IF(D40="","",120-D40)</f>
        <v>4.269999999999996</v>
      </c>
      <c r="E41" s="172"/>
      <c r="F41" s="46"/>
      <c r="G41" s="46"/>
      <c r="H41" s="46"/>
      <c r="I41" s="48"/>
      <c r="J41" s="46"/>
      <c r="K41" s="48"/>
    </row>
    <row r="42" spans="1:11" s="2" customFormat="1" ht="15" customHeight="1" thickBot="1">
      <c r="A42" s="1"/>
      <c r="B42" s="496" t="s">
        <v>100</v>
      </c>
      <c r="C42" s="497"/>
      <c r="D42" s="498">
        <f>IF(AND(D35&lt;=5,D38&lt;=5,D41&lt;=5),IF(D31="System advised",1.5,IF(D31="Manually set",IF(D28&gt;0,0.75,1.25),0)),0)</f>
        <v>1.25</v>
      </c>
      <c r="E42" s="499"/>
      <c r="F42" s="46"/>
      <c r="G42" s="46"/>
      <c r="H42" s="46"/>
      <c r="I42" s="48"/>
      <c r="J42" s="46"/>
      <c r="K42" s="48"/>
    </row>
    <row r="43" spans="1:11" s="2" customFormat="1" ht="15" customHeight="1" thickBot="1">
      <c r="A43" s="1"/>
      <c r="B43" s="1"/>
      <c r="C43" s="3"/>
      <c r="D43" s="1"/>
      <c r="E43" s="1"/>
      <c r="F43" s="46"/>
      <c r="G43" s="46"/>
      <c r="H43" s="73"/>
      <c r="I43" s="48"/>
      <c r="J43" s="46"/>
      <c r="K43" s="48"/>
    </row>
    <row r="44" spans="1:11" s="2" customFormat="1" ht="15" customHeight="1" thickBot="1">
      <c r="A44" s="1"/>
      <c r="B44" s="496" t="s">
        <v>10</v>
      </c>
      <c r="C44" s="497"/>
      <c r="D44" s="508"/>
      <c r="E44" s="509"/>
      <c r="F44" s="46"/>
      <c r="G44" s="46"/>
      <c r="H44" s="46"/>
      <c r="I44" s="48"/>
      <c r="J44" s="46"/>
      <c r="K44" s="48"/>
    </row>
    <row r="45" spans="1:11" s="2" customFormat="1" ht="15" customHeight="1">
      <c r="A45" s="1"/>
      <c r="B45" s="6"/>
      <c r="C45" s="16" t="s">
        <v>61</v>
      </c>
      <c r="D45" s="500">
        <f>D28</f>
        <v>0</v>
      </c>
      <c r="E45" s="501"/>
      <c r="F45" s="46"/>
      <c r="G45" s="46"/>
      <c r="H45" s="46"/>
      <c r="I45" s="48"/>
      <c r="J45" s="46"/>
      <c r="K45" s="48"/>
    </row>
    <row r="46" spans="1:11" ht="15" customHeight="1" thickBot="1">
      <c r="B46" s="13"/>
      <c r="C46" s="14" t="s">
        <v>102</v>
      </c>
      <c r="D46" s="502">
        <f>D42</f>
        <v>1.25</v>
      </c>
      <c r="E46" s="503"/>
    </row>
    <row r="47" spans="1:11" ht="15" customHeight="1" thickBot="1"/>
    <row r="48" spans="1:11" ht="21.75" thickBot="1">
      <c r="B48" s="504" t="s">
        <v>6</v>
      </c>
      <c r="C48" s="505"/>
      <c r="D48" s="506">
        <f>ROUND(SUM(D45:E46),Round)</f>
        <v>1.25</v>
      </c>
      <c r="E48" s="507"/>
      <c r="F48" s="75"/>
    </row>
  </sheetData>
  <mergeCells count="22">
    <mergeCell ref="D45:E45"/>
    <mergeCell ref="D46:E46"/>
    <mergeCell ref="B48:C48"/>
    <mergeCell ref="D48:E48"/>
    <mergeCell ref="D32:E32"/>
    <mergeCell ref="D33:E33"/>
    <mergeCell ref="B42:C42"/>
    <mergeCell ref="D42:E42"/>
    <mergeCell ref="B44:C44"/>
    <mergeCell ref="D44:E44"/>
    <mergeCell ref="D31:E31"/>
    <mergeCell ref="B2:C4"/>
    <mergeCell ref="D2:E3"/>
    <mergeCell ref="D5:E5"/>
    <mergeCell ref="D6:E6"/>
    <mergeCell ref="D7:E7"/>
    <mergeCell ref="D9:E9"/>
    <mergeCell ref="D10:E10"/>
    <mergeCell ref="D12:E12"/>
    <mergeCell ref="B28:C28"/>
    <mergeCell ref="D28:E28"/>
    <mergeCell ref="D30:E30"/>
  </mergeCells>
  <dataValidations count="6">
    <dataValidation type="list" allowBlank="1" showInputMessage="1" showErrorMessage="1" sqref="D26" xr:uid="{A2D02007-6E77-4118-B61F-951762420A87}">
      <formula1>"Flashing Traffic Sign,Additional signal.Other"</formula1>
    </dataValidation>
    <dataValidation type="list" allowBlank="1" showInputMessage="1" showErrorMessage="1" sqref="D25" xr:uid="{21F7D098-E5F1-4877-8D50-9399C8A35E90}">
      <formula1>"Instrument Panel,Head-Up Display,Other"</formula1>
    </dataValidation>
    <dataValidation type="list" allowBlank="1" showInputMessage="1" showErrorMessage="1" sqref="D11 D13:D22" xr:uid="{8A97D99E-4B8A-4E2D-87D3-0DB5E3EF6BB3}">
      <formula1>"Pass,Fail,N/A"</formula1>
    </dataValidation>
    <dataValidation type="list" allowBlank="1" showInputMessage="1" showErrorMessage="1" sqref="D7:E7" xr:uid="{60FA73E7-6651-450B-A81B-A4BDAFE748AA}">
      <formula1>"SLIF,SLIF and Speed Control Function,Speed Control Function"</formula1>
    </dataValidation>
    <dataValidation type="list" allowBlank="1" showInputMessage="1" showErrorMessage="1" sqref="D10" xr:uid="{F2AEE89E-1987-433E-82C6-F97849F1AC2E}">
      <formula1>"Camera based,Map based,Camera &amp; Map,N/A"</formula1>
    </dataValidation>
    <dataValidation type="list" allowBlank="1" showInputMessage="1" showErrorMessage="1" sqref="D31" xr:uid="{DFEAC0CA-BE84-4CDB-9B76-59063B7CF03E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9824-1B0B-4014-B557-71D9F2862116}">
  <sheetPr codeName="Sheet17">
    <tabColor rgb="FF106A84"/>
    <pageSetUpPr fitToPage="1"/>
  </sheetPr>
  <dimension ref="A1:I21"/>
  <sheetViews>
    <sheetView zoomScale="90" zoomScaleNormal="90" workbookViewId="0">
      <pane ySplit="4" topLeftCell="A11" activePane="bottomLeft" state="frozen"/>
      <selection activeCell="D45" sqref="D45:F45"/>
      <selection pane="bottomLeft" activeCell="D45" sqref="D45:F45"/>
    </sheetView>
  </sheetViews>
  <sheetFormatPr defaultColWidth="8.5703125" defaultRowHeight="12.75"/>
  <cols>
    <col min="1" max="2" width="8.5703125" style="1"/>
    <col min="3" max="3" width="44.42578125" style="1" customWidth="1"/>
    <col min="4" max="7" width="12.5703125" style="1" customWidth="1"/>
    <col min="8" max="16384" width="8.5703125" style="1"/>
  </cols>
  <sheetData>
    <row r="1" spans="1:9" ht="13.5" thickBot="1"/>
    <row r="2" spans="1:9" s="3" customFormat="1" ht="12.75" customHeight="1">
      <c r="B2" s="480" t="s">
        <v>179</v>
      </c>
      <c r="C2" s="481"/>
      <c r="D2" s="486" t="s">
        <v>12</v>
      </c>
      <c r="E2" s="512"/>
      <c r="F2" s="514" t="s">
        <v>57</v>
      </c>
      <c r="G2" s="487"/>
    </row>
    <row r="3" spans="1:9" s="3" customFormat="1" ht="15" customHeight="1">
      <c r="B3" s="482"/>
      <c r="C3" s="483"/>
      <c r="D3" s="488"/>
      <c r="E3" s="513"/>
      <c r="F3" s="515"/>
      <c r="G3" s="489"/>
    </row>
    <row r="4" spans="1:9" ht="15" customHeight="1" thickBot="1">
      <c r="B4" s="484"/>
      <c r="C4" s="485"/>
      <c r="D4" s="516" t="s">
        <v>16</v>
      </c>
      <c r="E4" s="517"/>
      <c r="F4" s="518" t="s">
        <v>16</v>
      </c>
      <c r="G4" s="519"/>
    </row>
    <row r="5" spans="1:9" ht="15" customHeight="1">
      <c r="B5" s="8" t="s">
        <v>181</v>
      </c>
      <c r="C5" s="9"/>
      <c r="D5" s="490"/>
      <c r="E5" s="510"/>
      <c r="F5" s="511"/>
      <c r="G5" s="491"/>
    </row>
    <row r="6" spans="1:9" ht="15" customHeight="1">
      <c r="B6" s="4"/>
      <c r="C6" s="5" t="s">
        <v>85</v>
      </c>
      <c r="D6" s="297"/>
      <c r="E6" s="528"/>
      <c r="F6" s="529" t="s">
        <v>209</v>
      </c>
      <c r="G6" s="479"/>
    </row>
    <row r="7" spans="1:9" ht="15" customHeight="1">
      <c r="B7" s="6"/>
      <c r="C7" s="51" t="s">
        <v>55</v>
      </c>
      <c r="D7" s="478" t="s">
        <v>209</v>
      </c>
      <c r="E7" s="530"/>
      <c r="F7" s="529" t="s">
        <v>209</v>
      </c>
      <c r="G7" s="479"/>
    </row>
    <row r="8" spans="1:9" ht="15" customHeight="1" thickBot="1">
      <c r="B8" s="6"/>
      <c r="C8" s="51" t="s">
        <v>56</v>
      </c>
      <c r="D8" s="492" t="s">
        <v>209</v>
      </c>
      <c r="E8" s="531"/>
      <c r="F8" s="529" t="s">
        <v>209</v>
      </c>
      <c r="G8" s="479"/>
    </row>
    <row r="9" spans="1:9" s="2" customFormat="1" ht="15" customHeight="1" thickBot="1">
      <c r="A9" s="1"/>
      <c r="B9" s="496" t="s">
        <v>58</v>
      </c>
      <c r="C9" s="497"/>
      <c r="D9" s="532">
        <f>IF(COUNTIF(D6:E8,"Pass")=2,1,0)</f>
        <v>1</v>
      </c>
      <c r="E9" s="533"/>
      <c r="F9" s="533">
        <f>IF(COUNTIF(F6:G8,"Pass")=3,1,0)</f>
        <v>1</v>
      </c>
      <c r="G9" s="534"/>
    </row>
    <row r="10" spans="1:9" ht="15" customHeight="1" thickBot="1"/>
    <row r="11" spans="1:9">
      <c r="B11" s="8" t="s">
        <v>182</v>
      </c>
      <c r="C11" s="122"/>
      <c r="D11" s="490"/>
      <c r="E11" s="510"/>
      <c r="F11" s="511"/>
      <c r="G11" s="491"/>
      <c r="I11" s="46"/>
    </row>
    <row r="12" spans="1:9">
      <c r="B12" s="4"/>
      <c r="C12" s="123" t="s">
        <v>74</v>
      </c>
      <c r="D12" s="520" t="s">
        <v>209</v>
      </c>
      <c r="E12" s="521"/>
      <c r="F12" s="522">
        <f>IF(AND(D12="PASS",D13="PASS"),1,0)</f>
        <v>1</v>
      </c>
      <c r="G12" s="523"/>
      <c r="I12" s="46"/>
    </row>
    <row r="13" spans="1:9" ht="13.5" thickBot="1">
      <c r="B13" s="4"/>
      <c r="C13" s="123" t="s">
        <v>187</v>
      </c>
      <c r="D13" s="526" t="s">
        <v>209</v>
      </c>
      <c r="E13" s="527"/>
      <c r="F13" s="524"/>
      <c r="G13" s="525"/>
    </row>
    <row r="14" spans="1:9" s="2" customFormat="1" ht="15.75" thickBot="1">
      <c r="A14" s="1"/>
      <c r="B14" s="496" t="s">
        <v>183</v>
      </c>
      <c r="C14" s="497"/>
      <c r="D14" s="421">
        <f>F12</f>
        <v>1</v>
      </c>
      <c r="E14" s="422"/>
      <c r="F14" s="422"/>
      <c r="G14" s="423"/>
    </row>
    <row r="15" spans="1:9" ht="13.5" thickBot="1"/>
    <row r="16" spans="1:9" s="2" customFormat="1" ht="15.75" thickBot="1">
      <c r="A16" s="1"/>
      <c r="B16" s="496" t="s">
        <v>10</v>
      </c>
      <c r="C16" s="497"/>
      <c r="D16" s="508"/>
      <c r="E16" s="536"/>
      <c r="F16" s="536"/>
      <c r="G16" s="509"/>
      <c r="H16" s="48"/>
    </row>
    <row r="17" spans="1:8" s="2" customFormat="1">
      <c r="A17" s="1"/>
      <c r="B17" s="6"/>
      <c r="C17" s="16" t="s">
        <v>58</v>
      </c>
      <c r="D17" s="500">
        <f>SUM(D9:G9)</f>
        <v>2</v>
      </c>
      <c r="E17" s="537"/>
      <c r="F17" s="537"/>
      <c r="G17" s="501"/>
      <c r="H17" s="48"/>
    </row>
    <row r="18" spans="1:8" ht="13.5" thickBot="1">
      <c r="B18" s="13"/>
      <c r="C18" s="14" t="s">
        <v>183</v>
      </c>
      <c r="D18" s="502">
        <f>D14</f>
        <v>1</v>
      </c>
      <c r="E18" s="538"/>
      <c r="F18" s="538"/>
      <c r="G18" s="503"/>
      <c r="H18" s="46"/>
    </row>
    <row r="19" spans="1:8" ht="13.5" thickBot="1">
      <c r="F19" s="46"/>
      <c r="G19" s="46"/>
      <c r="H19" s="46"/>
    </row>
    <row r="20" spans="1:8" ht="21.75" thickBot="1">
      <c r="B20" s="504" t="s">
        <v>180</v>
      </c>
      <c r="C20" s="505"/>
      <c r="D20" s="506">
        <f>D17+D18</f>
        <v>3</v>
      </c>
      <c r="E20" s="535"/>
      <c r="F20" s="535"/>
      <c r="G20" s="507"/>
    </row>
    <row r="21" spans="1:8">
      <c r="D21" s="59" t="e">
        <f>IF(AND(D9=2,#REF!&gt;0),"All seats",IF(D9=2,"Front seats","Not available"))</f>
        <v>#REF!</v>
      </c>
    </row>
  </sheetData>
  <mergeCells count="29">
    <mergeCell ref="B20:C20"/>
    <mergeCell ref="D20:G20"/>
    <mergeCell ref="B14:C14"/>
    <mergeCell ref="D14:G14"/>
    <mergeCell ref="B16:C16"/>
    <mergeCell ref="D16:G16"/>
    <mergeCell ref="D17:G17"/>
    <mergeCell ref="D18:G18"/>
    <mergeCell ref="B9:C9"/>
    <mergeCell ref="D9:E9"/>
    <mergeCell ref="F9:G9"/>
    <mergeCell ref="D11:E11"/>
    <mergeCell ref="F11:G11"/>
    <mergeCell ref="D12:E12"/>
    <mergeCell ref="F12:G13"/>
    <mergeCell ref="D13:E13"/>
    <mergeCell ref="D6:E6"/>
    <mergeCell ref="F6:G6"/>
    <mergeCell ref="D7:E7"/>
    <mergeCell ref="F7:G7"/>
    <mergeCell ref="D8:E8"/>
    <mergeCell ref="F8:G8"/>
    <mergeCell ref="D5:E5"/>
    <mergeCell ref="F5:G5"/>
    <mergeCell ref="B2:C4"/>
    <mergeCell ref="D2:E3"/>
    <mergeCell ref="F2:G3"/>
    <mergeCell ref="D4:E4"/>
    <mergeCell ref="F4:G4"/>
  </mergeCells>
  <dataValidations count="1">
    <dataValidation type="list" allowBlank="1" showInputMessage="1" showErrorMessage="1" sqref="F6:G8 D7:E8 D12:E12" xr:uid="{75BA297A-CF74-4870-8719-1190B69108D3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9A8075-20C8-41B9-A45A-B7006CCE898F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8687500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