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externalLinks/externalLink1.xml" ContentType="application/vnd.openxmlformats-officedocument.spreadsheetml.externalLink+xml"/>
  <Override PartName="/xl/queryTables/queryTable2.xml" ContentType="application/vnd.openxmlformats-officedocument.spreadsheetml.queryTable+xml"/>
  <Override PartName="/xl/queryTables/queryTable1.xml" ContentType="application/vnd.openxmlformats-officedocument.spreadsheetml.queryTable+xml"/>
  <Override PartName="/xl/connections.xml" ContentType="application/vnd.openxmlformats-officedocument.spreadsheetml.connection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xml" ContentType="application/vnd.openxmlformats-officedocument.spreadsheetml.sheetMetadata+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euroncap.sharepoint.com/communication/releases/Shared Documents/2024/2403 Small Panel Vans/"/>
    </mc:Choice>
  </mc:AlternateContent>
  <xr:revisionPtr revIDLastSave="338" documentId="13_ncr:1_{062C9B14-C660-45E4-9509-40692A51791D}" xr6:coauthVersionLast="47" xr6:coauthVersionMax="47" xr10:uidLastSave="{12799212-548A-45A9-9D94-B95A2D510FD0}"/>
  <bookViews>
    <workbookView xWindow="2304" yWindow="2304" windowWidth="30960" windowHeight="12120" activeTab="3" xr2:uid="{69420267-307E-4509-99C2-0BB44FBBE4A9}"/>
  </bookViews>
  <sheets>
    <sheet name="_2024_ExporttoXML_Van" sheetId="4" r:id="rId1"/>
    <sheet name="2024_ExporttoXML_Van" sheetId="2" r:id="rId2"/>
    <sheet name="Website" sheetId="1" r:id="rId3"/>
    <sheet name="Social banner" sheetId="7" r:id="rId4"/>
    <sheet name="Overview doc" sheetId="5" r:id="rId5"/>
    <sheet name="Video" sheetId="3" r:id="rId6"/>
    <sheet name="YouTube" sheetId="6" r:id="rId7"/>
  </sheets>
  <externalReferences>
    <externalReference r:id="rId8"/>
  </externalReferences>
  <definedNames>
    <definedName name="ExternalData_1" localSheetId="1" hidden="1">'2024_ExporttoXML_Van'!$A$1:$AF$9</definedName>
    <definedName name="ExternalData_2" localSheetId="0" hidden="1">'_2024_ExporttoXML_Van'!$A$1:$Z$6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7" l="1"/>
  <c r="B12" i="7"/>
  <c r="C12" i="7"/>
  <c r="A1" i="7"/>
  <c r="B1" i="7"/>
  <c r="C1" i="7"/>
  <c r="A14" i="7"/>
  <c r="B14" i="7"/>
  <c r="C14" i="7"/>
  <c r="A16" i="7"/>
  <c r="B16" i="7"/>
  <c r="C16" i="7"/>
  <c r="A5" i="7"/>
  <c r="B5" i="7"/>
  <c r="C5" i="7"/>
  <c r="A8" i="7"/>
  <c r="B8" i="7"/>
  <c r="C8" i="7"/>
  <c r="A3" i="7"/>
  <c r="B3" i="7"/>
  <c r="C3" i="7"/>
  <c r="C10" i="7"/>
  <c r="B10" i="7"/>
  <c r="A10" i="7"/>
  <c r="AG2" i="2"/>
  <c r="AH2" i="2"/>
  <c r="AI2" i="2"/>
  <c r="AJ2" i="2"/>
  <c r="AK2" i="2"/>
  <c r="AL2" i="2"/>
  <c r="AG3" i="2"/>
  <c r="AH3" i="2"/>
  <c r="AI3" i="2"/>
  <c r="AJ3" i="2"/>
  <c r="AK3" i="2"/>
  <c r="AL3" i="2"/>
  <c r="AG4" i="2"/>
  <c r="AH4" i="2"/>
  <c r="AI4" i="2"/>
  <c r="AJ4" i="2"/>
  <c r="AK4" i="2"/>
  <c r="AL4" i="2"/>
  <c r="AG5" i="2"/>
  <c r="AH5" i="2"/>
  <c r="AI5" i="2"/>
  <c r="AJ5" i="2"/>
  <c r="AK5" i="2"/>
  <c r="AL5" i="2"/>
  <c r="AG6" i="2"/>
  <c r="AH6" i="2"/>
  <c r="AI6" i="2"/>
  <c r="AJ6" i="2"/>
  <c r="AK6" i="2"/>
  <c r="AL6" i="2"/>
  <c r="AG7" i="2"/>
  <c r="AH7" i="2"/>
  <c r="AI7" i="2"/>
  <c r="AJ7" i="2"/>
  <c r="AK7" i="2"/>
  <c r="AL7" i="2"/>
  <c r="AG8" i="2"/>
  <c r="AH8" i="2"/>
  <c r="AI8" i="2"/>
  <c r="AJ8" i="2"/>
  <c r="AK8" i="2"/>
  <c r="AL8" i="2"/>
  <c r="AG9" i="2"/>
  <c r="AH9" i="2"/>
  <c r="AI9" i="2"/>
  <c r="AJ9" i="2"/>
  <c r="AK9" i="2"/>
  <c r="AL9" i="2"/>
  <c r="H2" i="1" l="1"/>
  <c r="H3" i="6"/>
  <c r="H4" i="6"/>
  <c r="H5" i="6"/>
  <c r="H6" i="6"/>
  <c r="H7" i="6"/>
  <c r="H8" i="6"/>
  <c r="H9" i="6"/>
  <c r="H2" i="6"/>
  <c r="B3" i="6"/>
  <c r="B5" i="6"/>
  <c r="B6" i="6"/>
  <c r="A5" i="6"/>
  <c r="A6" i="6"/>
  <c r="A3" i="6"/>
  <c r="B1" i="6"/>
  <c r="E3" i="3"/>
  <c r="F3" i="3"/>
  <c r="G3" i="3"/>
  <c r="H3" i="3"/>
  <c r="I3" i="3"/>
  <c r="J3" i="3"/>
  <c r="E5" i="3"/>
  <c r="F5" i="3"/>
  <c r="G5" i="3"/>
  <c r="H5" i="3"/>
  <c r="I5" i="3"/>
  <c r="E6" i="3"/>
  <c r="F6" i="3"/>
  <c r="G6" i="3"/>
  <c r="H6" i="3"/>
  <c r="I6" i="3"/>
  <c r="A1" i="6"/>
  <c r="B3" i="3"/>
  <c r="C3" i="3"/>
  <c r="D3" i="3"/>
  <c r="B5" i="3"/>
  <c r="C5" i="3"/>
  <c r="D5" i="3"/>
  <c r="B6" i="3"/>
  <c r="C6" i="3"/>
  <c r="D6" i="3"/>
  <c r="D2" i="1"/>
  <c r="H3" i="1"/>
  <c r="H4" i="1"/>
  <c r="H5" i="1"/>
  <c r="H6" i="1"/>
  <c r="H7" i="1"/>
  <c r="H8" i="1"/>
  <c r="H9" i="1"/>
  <c r="U3" i="1" l="1"/>
  <c r="U4" i="1"/>
  <c r="U5" i="1"/>
  <c r="U6" i="1"/>
  <c r="U7" i="1"/>
  <c r="U8" i="1"/>
  <c r="U9" i="1"/>
  <c r="U2" i="1"/>
  <c r="B8" i="1"/>
  <c r="D8" i="1"/>
  <c r="J8" i="1"/>
  <c r="K8" i="1"/>
  <c r="L8" i="1"/>
  <c r="M8" i="1"/>
  <c r="N8" i="1"/>
  <c r="O8" i="1"/>
  <c r="P8" i="1"/>
  <c r="Q8" i="1"/>
  <c r="R8" i="1"/>
  <c r="S8" i="1"/>
  <c r="T8" i="1"/>
  <c r="V8" i="1"/>
  <c r="W8" i="1"/>
  <c r="X8" i="1"/>
  <c r="B9" i="1"/>
  <c r="D9" i="1"/>
  <c r="J9" i="1"/>
  <c r="K9" i="1"/>
  <c r="L9" i="1"/>
  <c r="M9" i="1"/>
  <c r="N9" i="1"/>
  <c r="O9" i="1"/>
  <c r="P9" i="1"/>
  <c r="Q9" i="1"/>
  <c r="R9" i="1"/>
  <c r="S9" i="1"/>
  <c r="T9" i="1"/>
  <c r="V9" i="1"/>
  <c r="W9" i="1"/>
  <c r="X9" i="1"/>
  <c r="A9" i="1"/>
  <c r="A8" i="1"/>
  <c r="L3" i="5"/>
  <c r="L4" i="5"/>
  <c r="L5" i="5"/>
  <c r="L6" i="5"/>
  <c r="L7" i="5"/>
  <c r="L8" i="5"/>
  <c r="L9" i="5"/>
  <c r="L2" i="5"/>
  <c r="B3" i="5"/>
  <c r="B4" i="5"/>
  <c r="B5" i="5"/>
  <c r="B6" i="5"/>
  <c r="B7" i="5"/>
  <c r="B8" i="5"/>
  <c r="B9" i="5"/>
  <c r="B2" i="5"/>
  <c r="J1" i="5"/>
  <c r="J3" i="5"/>
  <c r="J4" i="5"/>
  <c r="J5" i="5"/>
  <c r="J6" i="5"/>
  <c r="J7" i="5"/>
  <c r="J8" i="5"/>
  <c r="J9" i="5"/>
  <c r="J2" i="5"/>
  <c r="D2" i="5"/>
  <c r="E2" i="5"/>
  <c r="F2" i="5"/>
  <c r="G2" i="5"/>
  <c r="H2" i="5"/>
  <c r="D3" i="5"/>
  <c r="E3" i="5"/>
  <c r="F3" i="5"/>
  <c r="G3" i="5"/>
  <c r="H3" i="5"/>
  <c r="D4" i="5"/>
  <c r="E4" i="5"/>
  <c r="F4" i="5"/>
  <c r="G4" i="5"/>
  <c r="H4" i="5"/>
  <c r="D5" i="5"/>
  <c r="E5" i="5"/>
  <c r="F5" i="5"/>
  <c r="G5" i="5"/>
  <c r="H5" i="5"/>
  <c r="D6" i="5"/>
  <c r="E6" i="5"/>
  <c r="F6" i="5"/>
  <c r="G6" i="5"/>
  <c r="H6" i="5"/>
  <c r="D7" i="5"/>
  <c r="E7" i="5"/>
  <c r="F7" i="5"/>
  <c r="G7" i="5"/>
  <c r="H7" i="5"/>
  <c r="D8" i="5"/>
  <c r="E8" i="5"/>
  <c r="F8" i="5"/>
  <c r="G8" i="5"/>
  <c r="H8" i="5"/>
  <c r="D9" i="5"/>
  <c r="E9" i="5"/>
  <c r="F9" i="5"/>
  <c r="G9" i="5"/>
  <c r="H9" i="5"/>
  <c r="D1" i="5"/>
  <c r="E1" i="5"/>
  <c r="F1" i="5"/>
  <c r="G1" i="5"/>
  <c r="H1" i="5"/>
  <c r="C1" i="5"/>
  <c r="C3" i="5"/>
  <c r="C4" i="5"/>
  <c r="C5" i="5"/>
  <c r="C6" i="5"/>
  <c r="C7" i="5"/>
  <c r="C8" i="5"/>
  <c r="C9" i="5"/>
  <c r="C2" i="5"/>
  <c r="U11" i="1" l="1" a="1"/>
  <c r="U11" i="1" s="1"/>
  <c r="K8" i="5"/>
  <c r="K5" i="5"/>
  <c r="K2" i="5"/>
  <c r="K7" i="5"/>
  <c r="K6" i="5"/>
  <c r="K4" i="5"/>
  <c r="K3" i="5"/>
  <c r="K9" i="5"/>
  <c r="A3" i="5" l="1"/>
  <c r="A4" i="5"/>
  <c r="A5" i="5"/>
  <c r="A6" i="5"/>
  <c r="A7" i="5"/>
  <c r="A8" i="5"/>
  <c r="A9" i="5"/>
  <c r="A2" i="5"/>
  <c r="A1" i="5"/>
  <c r="E7" i="3"/>
  <c r="E8" i="3"/>
  <c r="E9" i="3"/>
  <c r="F7" i="3"/>
  <c r="F8" i="3"/>
  <c r="F9" i="3"/>
  <c r="G7" i="3"/>
  <c r="G8" i="3"/>
  <c r="G9" i="3"/>
  <c r="H7" i="3"/>
  <c r="H8" i="3"/>
  <c r="H9" i="3"/>
  <c r="I7" i="3"/>
  <c r="I8" i="3"/>
  <c r="I9" i="3"/>
  <c r="J5" i="3"/>
  <c r="J6" i="3"/>
  <c r="J7" i="3"/>
  <c r="J8" i="3"/>
  <c r="J9" i="3"/>
  <c r="D7" i="3"/>
  <c r="D8" i="3"/>
  <c r="D9" i="3"/>
  <c r="C7" i="3"/>
  <c r="C8" i="3"/>
  <c r="C9" i="3"/>
  <c r="B7" i="3"/>
  <c r="B7" i="6" s="1"/>
  <c r="B8" i="3"/>
  <c r="B8" i="6" s="1"/>
  <c r="B9" i="3"/>
  <c r="B9" i="6" s="1"/>
  <c r="E2" i="3" l="1"/>
  <c r="F2" i="3"/>
  <c r="F4" i="3"/>
  <c r="G4" i="3"/>
  <c r="H2" i="3"/>
  <c r="I2" i="3"/>
  <c r="J4" i="3"/>
  <c r="V3" i="1"/>
  <c r="V4" i="1"/>
  <c r="V5" i="1"/>
  <c r="V6" i="1"/>
  <c r="V7" i="1"/>
  <c r="V2" i="1"/>
  <c r="X3" i="1"/>
  <c r="X4" i="1"/>
  <c r="X5" i="1"/>
  <c r="X6" i="1"/>
  <c r="X7" i="1"/>
  <c r="X2" i="1"/>
  <c r="W3" i="1"/>
  <c r="W4" i="1"/>
  <c r="W5" i="1"/>
  <c r="W6" i="1"/>
  <c r="W7" i="1"/>
  <c r="W2" i="1"/>
  <c r="T3" i="1"/>
  <c r="T4" i="1"/>
  <c r="T5" i="1"/>
  <c r="T6" i="1"/>
  <c r="T7" i="1"/>
  <c r="T2" i="1"/>
  <c r="S7" i="1"/>
  <c r="S6" i="1"/>
  <c r="S5" i="1"/>
  <c r="S4" i="1"/>
  <c r="S3" i="1"/>
  <c r="S2" i="1"/>
  <c r="J2" i="3"/>
  <c r="I4" i="3"/>
  <c r="H4" i="3"/>
  <c r="G2" i="3"/>
  <c r="E4" i="3"/>
  <c r="D2" i="3"/>
  <c r="D4" i="3"/>
  <c r="R3" i="1"/>
  <c r="R4" i="1"/>
  <c r="R5" i="1"/>
  <c r="R6" i="1"/>
  <c r="R7" i="1"/>
  <c r="R2" i="1"/>
  <c r="P3" i="1"/>
  <c r="P4" i="1"/>
  <c r="P5" i="1"/>
  <c r="P6" i="1"/>
  <c r="P7" i="1"/>
  <c r="P2" i="1"/>
  <c r="N3" i="1"/>
  <c r="N4" i="1"/>
  <c r="N5" i="1"/>
  <c r="N6" i="1"/>
  <c r="N7" i="1"/>
  <c r="N2" i="1"/>
  <c r="M3" i="1"/>
  <c r="M4" i="1"/>
  <c r="M5" i="1"/>
  <c r="M6" i="1"/>
  <c r="M7" i="1"/>
  <c r="M2" i="1"/>
  <c r="Q3" i="1"/>
  <c r="Q4" i="1"/>
  <c r="Q5" i="1"/>
  <c r="Q6" i="1"/>
  <c r="Q7" i="1"/>
  <c r="Q2" i="1"/>
  <c r="O3" i="1"/>
  <c r="O4" i="1"/>
  <c r="O5" i="1"/>
  <c r="O6" i="1"/>
  <c r="O7" i="1"/>
  <c r="O2" i="1"/>
  <c r="L3" i="1"/>
  <c r="L4" i="1"/>
  <c r="L5" i="1"/>
  <c r="L6" i="1"/>
  <c r="L7" i="1"/>
  <c r="L2" i="1"/>
  <c r="C4" i="3"/>
  <c r="C2" i="3"/>
  <c r="K3" i="1"/>
  <c r="K4" i="1"/>
  <c r="K5" i="1"/>
  <c r="K6" i="1"/>
  <c r="K7" i="1"/>
  <c r="K2" i="1"/>
  <c r="J3" i="1"/>
  <c r="J4" i="1"/>
  <c r="J5" i="1"/>
  <c r="J6" i="1"/>
  <c r="J7" i="1"/>
  <c r="J2" i="1"/>
  <c r="A2" i="3"/>
  <c r="A2" i="6" s="1"/>
  <c r="B4" i="3"/>
  <c r="B4" i="6" s="1"/>
  <c r="B2" i="3"/>
  <c r="B2" i="6" s="1"/>
  <c r="A7" i="3"/>
  <c r="A7" i="6" s="1"/>
  <c r="D7" i="6" s="1"/>
  <c r="A8" i="3"/>
  <c r="A8" i="6" s="1"/>
  <c r="D8" i="6" s="1"/>
  <c r="A9" i="3"/>
  <c r="A9" i="6" s="1"/>
  <c r="D9" i="6" s="1"/>
  <c r="A3" i="3"/>
  <c r="A4" i="3"/>
  <c r="A4" i="6" s="1"/>
  <c r="A5" i="3"/>
  <c r="A6" i="3"/>
  <c r="D3" i="1"/>
  <c r="D4" i="1"/>
  <c r="D5" i="1"/>
  <c r="D6" i="1"/>
  <c r="D7" i="1"/>
  <c r="B3" i="1"/>
  <c r="B4" i="1"/>
  <c r="B5" i="1"/>
  <c r="B6" i="1"/>
  <c r="B7" i="1"/>
  <c r="A1" i="1"/>
  <c r="B2" i="1"/>
  <c r="A3" i="1"/>
  <c r="A4" i="1"/>
  <c r="A5" i="1"/>
  <c r="A6" i="1"/>
  <c r="A7" i="1"/>
  <c r="A2" i="1"/>
  <c r="D2" i="6" l="1"/>
  <c r="D4" i="6"/>
  <c r="S11" i="1" a="1"/>
  <c r="S11" i="1" s="1"/>
  <c r="O11" i="1" a="1"/>
  <c r="O11" i="1" s="1"/>
  <c r="K11" i="1" a="1"/>
  <c r="K11" i="1" s="1"/>
  <c r="W11" i="1" a="1"/>
  <c r="W11" i="1" s="1"/>
  <c r="M11" i="1" a="1"/>
  <c r="M11" i="1" s="1"/>
  <c r="Q11" i="1" a="1"/>
  <c r="Q1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6DD28A-66CA-45B8-A1D3-C8C102DC0D71}" keepAlive="1" name="Query - _2024_ExporttoXML_Van" description="Connection to the '_2024_ExporttoXML_Van' query in the workbook." type="5" refreshedVersion="8" background="1" saveData="1">
    <dbPr connection="Provider=Microsoft.Mashup.OleDb.1;Data Source=$Workbook$;Location=_2024_ExporttoXML_Van;Extended Properties=&quot;&quot;" command="SELECT * FROM [_2024_ExporttoXML_Van]"/>
  </connection>
  <connection id="2" xr16:uid="{4CC701A1-4DDA-4DC8-AA09-A25AF4F617D0}" keepAlive="1" name="Query - 2024_ExporttoXML_Van" description="Connection to the '2024_ExporttoXML_Van' query in the workbook." type="5" refreshedVersion="8" background="1" saveData="1">
    <dbPr connection="Provider=Microsoft.Mashup.OleDb.1;Data Source=$Workbook$;Location=2024_ExporttoXML_Van;Extended Properties=&quot;&quot;" command="SELECT * FROM [2024_ExporttoXML_Va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<sst xmlns="http://schemas.openxmlformats.org/spreadsheetml/2006/main" count="474" uniqueCount="176">
  <si>
    <t>CarModel</t>
  </si>
  <si>
    <t>Make</t>
  </si>
  <si>
    <t>Model</t>
  </si>
  <si>
    <t>Full Tested Vehicle</t>
  </si>
  <si>
    <t>RatingYear</t>
  </si>
  <si>
    <t>Rating/grading</t>
  </si>
  <si>
    <t>Applies to</t>
  </si>
  <si>
    <t>Comment</t>
  </si>
  <si>
    <t>Verdict</t>
  </si>
  <si>
    <t>Kerb weight</t>
  </si>
  <si>
    <t>Maximum Payload</t>
  </si>
  <si>
    <t>Test weight</t>
  </si>
  <si>
    <t>AEB Car-to-Car - score</t>
  </si>
  <si>
    <t>AEB Pedestrian - score</t>
  </si>
  <si>
    <t>AEB Cyclist - score</t>
  </si>
  <si>
    <t>Lane Support - score</t>
  </si>
  <si>
    <t>Speed assistance - score</t>
  </si>
  <si>
    <t>OSM - score=Attention Assist</t>
  </si>
  <si>
    <t>Safety Assist Performance score</t>
  </si>
  <si>
    <t>XMLNaming</t>
  </si>
  <si>
    <t>Citroën Berlingo</t>
  </si>
  <si>
    <t>Citroën</t>
  </si>
  <si>
    <t>Berlingo</t>
  </si>
  <si>
    <t>BEV</t>
  </si>
  <si>
    <t>Bronze</t>
  </si>
  <si>
    <t>0</t>
  </si>
  <si>
    <t>Citroen Berlingo-2024-V053</t>
  </si>
  <si>
    <t>Mercedes-Benz Citan</t>
  </si>
  <si>
    <t>Mercedes-Benz</t>
  </si>
  <si>
    <t>Citan</t>
  </si>
  <si>
    <t>eCITAN</t>
  </si>
  <si>
    <t>Platinum</t>
  </si>
  <si>
    <t>W420, from 2021</t>
  </si>
  <si>
    <t>The autonomous emergency braking (AEB) system uses [radar] technology to detect other vehicles and vulnerable road users such as pedestrians and cyclists.  Performance is excellent when approaching a stationary or slower-moving car, with collisions avoided at all but the highest test speeds, where there is still good mitigation of the impact speed.  The system performs equally well whether the target vehicle is straight in front of it or offset to one side or the other, and there is good reaction in the scenarios where a vehicle turns across the path of the approaching van.  With a pedestrian target, the systems performs well in all scenarios, including those done in night-time conditions, the radar performing equally well in day and night.  The CITAN Panel Van struggles a little in tests where a cyclist emerges from behind an obstruction but performs well in all other scenarios involving a cyclist.&lt;LBr&gt;&lt;LBr&gt;The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and includes blind spot monitoring to help the driver not to pull out in front of an overtaking vehicle.&lt;LBr&gt;&lt;LBr&gt;The CITAN uses a camera and digital mapping to identify the local speed limit and provides the information to the driver, allowing the limiter to be set accordingly.  The limiter is able to maintain the set speed to within 5&amp;nbsp;km/h.&lt;LBr&gt;&lt;LBr&gt;A seatbelt reminder is standard for the driver and front passenger seat, and the CITAN Panel Van recognises steering behaviour which is characteristic of fatigued driving, alerting the driver to the need for a break.&lt;LBr&gt;&lt;LBr&gt;</t>
  </si>
  <si>
    <t>The CITAN Panel Van comes with a variety of powertrains.  The van tested here is the eCITAN electric version but the rating applies more broadly.&lt;LBr&gt;The CITAN Panel Van is well equipped with standard-fit passive safety equipment such as airbags.  However, much of the active safety equipment is available only as an option.  This is disappointing, as it comes as standard on the T-Class and EQT, the passenger versions of the van.  Nevertheless, the ADAS is high-functioning and performs well in Euro NCAP's tests, offering a Platinum level of safety to those willing to pay for the options.</t>
  </si>
  <si>
    <t>Mercedes-Benz Citan-2024-V050</t>
  </si>
  <si>
    <t>Renault Kangoo Van</t>
  </si>
  <si>
    <t>Renault</t>
  </si>
  <si>
    <t>Kangoo Van</t>
  </si>
  <si>
    <t>Blue dCi 95, LHD</t>
  </si>
  <si>
    <t>3rd generation, XFK, from 2021</t>
  </si>
  <si>
    <t>The autonomous emergency braking (AEB) system uses [radar] technology to detect other vehicles and vulnerable road users such as pedestrians and cyclists.  Performance is excellent when approaching a stationary or slower-moving car, with collisions avoided in almost all of Euro NCAP's test scenarios.  The system performs equally well whether the target vehicle is straight in front of it or offset to one side or the other, and there is good reaction in the scenarios where a vehicle turns across the path of the approaching van.  With a pedestrian target, the systems performs well in most scenarios, with no deterioration in night-time conditions, but has no detection of people to the rear or response when turning into the path of a pedestrian.  The Kangoo Cargo performs well in all scenarios involving a cyclist.&lt;LBr&gt;&lt;LBr&gt;The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and includes blind spot monitoring to help the driver not to pull out in front of an overtaking vehicle.&lt;LBr&gt;&lt;LBr&gt;The Kangoo Cargo uses a camera and digital mapping to identify the local speed limit and provides the information to the driver, allowing the limiter to be set accordingly.  The limiter is able to maintain the set speed to within 5&amp;nbsp;km/h.&lt;LBr&gt;&lt;LBr&gt;A seatbelt reminder is standard for the driver and front passenger seat.  Unlike other similar vans, the Kangoo Cargo does not have driver fatigue detection.</t>
  </si>
  <si>
    <t>The Kangoo is available as a small people-carrying MPV and, as tested here, a small cargo panel van.  The panel van shares a lot of safety equipment with the passenger version, and this helps it achieve Euro NCAP's highest van rating.  While the van is also available in electric form, the rating shown here can be applied only to combustion-engined variants owing to the greater weight of the EV.</t>
  </si>
  <si>
    <t>Renault Kangoo Van-2024-V052</t>
  </si>
  <si>
    <t>VW Caddy Cargo</t>
  </si>
  <si>
    <t>VW</t>
  </si>
  <si>
    <t>Caddy Cargo</t>
  </si>
  <si>
    <t>Cargo Commerce TDI, LHD</t>
  </si>
  <si>
    <t>Gold</t>
  </si>
  <si>
    <t>3rd generation, to May 2024</t>
  </si>
  <si>
    <t>The autonomous emergency braking (AEB) system uses [radar] technology to detect other vehicles and vulnerable road users such as pedestrians and cyclists.  Performance is generally when approaching a stationary, but tails off for the forward-collision warning at higher test speeds.  Performance is better against a slower-moving vehicle.  The system performs equally well whether the target vehicle is straight in front of it or offset to one side or the other, but the system does not react in scenarios where a vehicle turns across the path of the approaching van.  With a pedestrian target, the system performs well in all scenarios, including those done in night-time conditions, but does not detect people behind the van when it is reversing.  The Caddy Cargo also performs well in most of the test scenarios involving a cyclist, including those where the van is approaching a person cycling along the roadside.&lt;LBr&gt;&lt;LBr&gt;The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but did not react either to the Euro NCAP target or to a real car in some of the overtaking scenarios.  It includes blind spot monitoring to help the driver not to pull out in front of an overtaking vehicle.&lt;LBr&gt;&lt;LBr&gt;The Caddy Cargo has a driver set speed limiter, accurate to within 5&amp;nbsp;km/h, as standard.  However, unlike some modern vehicles, the Caddy does not provide information to the driver about the local speed limit.&lt;LBr&gt;&lt;LBr&gt;A seatbelt reminder is standard for the driver and front passenger seat, and the Caddy Cargo recognises steering behaviour which is characteristic of fatigued driving, alerting the driver to the need for a break.&lt;LBr&gt;&lt;LBr&gt;</t>
  </si>
  <si>
    <t>The Caddy name has been around for decades, referring to several generations of VW commercial vehicles.  The vehicle tested here is the [third] [fourth] generation, in diesel form.  A new version is coming soon which promises better performance than this one but even as it is the Caddy offers a lot of safety equipment, some of it as standard, and performs well.  A Gold medal is well-deserved and reflects VW's policy of keeping their models up-to-date when it comes to safety.</t>
  </si>
  <si>
    <t>VW Caddy Cargo-2024-V054</t>
  </si>
  <si>
    <t>VW ID.Buzz Cargo</t>
  </si>
  <si>
    <t>ID.Buzz Cargo</t>
  </si>
  <si>
    <t>EV</t>
  </si>
  <si>
    <t>New from 2022</t>
  </si>
  <si>
    <t>The autonomous emergency braking (AEB) system uses [radar] technology to detect other vehicles and vulnerable road users such as pedestrians and cyclists.  Performance is excellent when approaching a stationary or slower-moving car, with collisions avoided at all but the highest test speeds, where there is still good mitigation of the impact speed.  The system performs equally well whether the target vehicle is straight in front of it or offset to one side or the other, and there is some reaction in the scenarios where a vehicle turns across the path of the approaching van.  With a pedestrian target, the systems performs well in all scenarios, including those done in night-time conditions.  The system does not include reverse detection, to protect those behind the van when it is reversing.  System performance in some of the cyclist scenarios is marginal or adequate but in others is good.&lt;LBr&gt;&lt;LBr&gt;The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did not react either to the Euro NCAP target or a real car in some overtaking scenarios.  The system includes blind spot monitoring to help the driver not to pull out in front of an overtaking vehicle.&lt;LBr&gt;&lt;LBr&gt;The ID.Buzz Cargo uses a camera and digital mapping to identify the local speed limit and provides the information to the driver, allowing the limiter to be set accordingly.  The limiter is able to maintain the set speed to within 5&amp;nbsp;km/h.&lt;LBr&gt;&lt;LBr&gt;A seatbelt reminder is standard for the driver and front passenger seat, and the ID.Buzz Cargo recognises steering behaviour which is characteristic of fatigued driving, alerting the driver to the need for a break.</t>
  </si>
  <si>
    <t>The Volkswagen ID.Buzz Cargo was introduced in 2022 as an all-electric small panel van.  Closely related to its passenger-carrying version, and sharing the same ADAS technology, the ID.Buzz Cargo comes with autonomous emergency braking, and much else, as standard equipment.  In Euro NCAP's tests, this safety technology demostrated impressive results and the ID.Buzz emerges with a well-derserved Platinum award.</t>
  </si>
  <si>
    <t>VW IDBuzz Cargo-2024-V051</t>
  </si>
  <si>
    <t>AEB Car-to-Car - %</t>
  </si>
  <si>
    <t>AEB Pedestrian - %</t>
  </si>
  <si>
    <t>AEB Cyclist - %</t>
  </si>
  <si>
    <t>Lane Support - %</t>
  </si>
  <si>
    <t>Speed assistance - %</t>
  </si>
  <si>
    <t>OSM - %=Attention Assist</t>
  </si>
  <si>
    <t>Full Variant name</t>
  </si>
  <si>
    <t>Show Fitment List Link</t>
  </si>
  <si>
    <t>set slider to green</t>
  </si>
  <si>
    <t>Generation</t>
  </si>
  <si>
    <t>Tested Variant</t>
  </si>
  <si>
    <t>Make Model</t>
  </si>
  <si>
    <t>AEB Car-to-Car - colour</t>
  </si>
  <si>
    <t>AEB Pedestrian - colour</t>
  </si>
  <si>
    <t>AEB Cyclist - colour</t>
  </si>
  <si>
    <t>Lane Support - colour</t>
  </si>
  <si>
    <t>OSM - colour</t>
  </si>
  <si>
    <t>Green</t>
  </si>
  <si>
    <t>Yellow</t>
  </si>
  <si>
    <t>YouTube</t>
  </si>
  <si>
    <t>YouTube - use this one in assessment</t>
  </si>
  <si>
    <t>Rating</t>
  </si>
  <si>
    <t>Performance Rating</t>
  </si>
  <si>
    <t>AEB Car-to-Car</t>
  </si>
  <si>
    <t>Pts</t>
  </si>
  <si>
    <t>AEB Pedestrian</t>
  </si>
  <si>
    <t>AEB Cyclist</t>
  </si>
  <si>
    <t>Lane Support</t>
  </si>
  <si>
    <t>Speed Assist</t>
  </si>
  <si>
    <t>OSM</t>
  </si>
  <si>
    <t>Speed assistance - colour</t>
  </si>
  <si>
    <t>Orange</t>
  </si>
  <si>
    <t>Brown</t>
  </si>
  <si>
    <t>FIAT Doblo</t>
  </si>
  <si>
    <t>Peugeot Partner</t>
  </si>
  <si>
    <t>ë-Berlingo + Safety Pack</t>
  </si>
  <si>
    <t>The autonomous emergency braking (AEB) system uses radar-camera fusion technology to detect other vehicles and vulnerable road users such as pedestrians and cyclists.  Performance is excellent when approaching a stationary or slower-moving car, with collisions avoided at all but the highest test speeds, where there is still good mitigation of the impact speed.  The system performs equally well whether the target vehicle is straight in front of it or offset to one side or the other, and there is good reaction in the scenarios where a vehicle turns across the path of the approaching van.  With a pedestrian target, the systems performs well in all scenarios, including those done in night-time conditions.  The Citan Panel Van struggles a little in tests where a cyclist emerges from behind an obstruction but performs well in all other scenarios involving a cyclist.&lt;LBr&gt;&lt;LBr&gt;The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and includes blind spot monitoring to help the driver not to pull out in front of an overtaking vehicle.&lt;LBr&gt;&lt;LBr&gt;The Citan Panel Van uses a camera and digital mapping to identify the local speed limit and provides the information to the driver, allowing the limiter to be set accordingly.  The limiter is able to maintain the set speed to within 5&amp;nbsp;km/h.&lt;LBr&gt;&lt;LBr&gt;A seatbelt reminder is standard for the driver and front passenger seat, and the Citan Panel Van recognises steering behaviour which is characteristic of fatigued driving, alerting the driver to the need for a break.&lt;LBr&gt;&lt;LBr&gt;</t>
  </si>
  <si>
    <t>The Kangoo is available as a small people-carrying MPV and, as tested here, a small cargo panel van.  The panel van shares a lot of safety equipment with the passenger version, and this helps it achieve Euro NCAP's second-highest van rating.  However, not all European countries get the safety equipment as standard so be sure to check the availability where you live and to include options if you want to</t>
  </si>
  <si>
    <t>150 kW (77 kWh) RWD</t>
  </si>
  <si>
    <t>Opel/Vauxhall Combo</t>
  </si>
  <si>
    <t>The autonomous emergency braking (AEB) system uses camera+radar fusion technology to detect other vehicles and vulnerable road users such as pedestrians and cyclists.  Performance is excellent when approaching a stationary or slower-moving car, with collisions avoided in almost all of Euro NCAP's test scenarios.  The system performs equally well whether the target vehicle is straight in front of it or offset to one side or the other, and there is good reaction in the scenarios where a vehicle turns across the path of the approaching van.  With a pedestrian target, the systems performs well in most scenarios, with no deterioration in night-time conditions, but has no detection of people to the rear or response when turning into the path of a pedestrian.  The Kangoo Cargo performs well in all scenarios involving a cyclist.&lt;LBr&gt;&lt;LBr&gt;The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and includes blind spot monitoring to help the driver not to pull out in front of an overtaking vehicle.&lt;LBr&gt;&lt;LBr&gt;The Kangoo Cargo uses a camera and digital mapping to identify the local speed limit and provides the information to the driver, allowing the limiter to be set accordingly.  The limiter is able to maintain the set speed to within 5&amp;nbsp;km/h.&lt;LBr&gt;&lt;LBr&gt;A seatbelt reminder is standard for the driver and front passenger seat.  Unlike other similar vans, the Kangoo Cargo does not have driver fatigue detection.</t>
  </si>
  <si>
    <t>The autonomous emergency braking (AEB) system uses camera + radar fusion technology to detect other vehicles and vulnerable road users such as pedestrians and cyclists.  Performance is excellent when approaching a stationary or slower-moving car, with collisions avoided at all but the highest test speeds, where there is still good mitigation of the impact speed.  The system performs equally well whether the target vehicle is straight in front of it or offset to one side or the other, and there is some reaction in the scenarios where a vehicle turns across the path of the approaching van.  With a pedestrian target, the systems performs well in all scenarios, including those done in night-time conditions.  The system does not include reverse detection, to protect those behind the van when it is reversing.  System performance in some of the cyclist scenarios is marginal or adequate but in others is good.&lt;LBr&gt;&lt;LBr&gt;The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did not react either to the Euro NCAP target or a real car in some overtaking scenarios.  The system includes blind spot monitoring to help the driver not to pull out in front of an overtaking vehicle.&lt;LBr&gt;&lt;LBr&gt;The ID.Buzz Cargo uses a camera and digital mapping to identify the local speed limit and provides the information to the driver, allowing the limiter to be set accordingly.  The limiter is able to maintain the set speed to within 5&amp;nbsp;km/h.&lt;LBr&gt;&lt;LBr&gt;A seatbelt reminder is standard for the driver and front passenger seat, and the ID.Buzz Cargo recognises steering behaviour which is characteristic of fatigued driving, alerting the driver to the need for a break.</t>
  </si>
  <si>
    <t>all Berlingos, 3rd generation, K9, from 2018</t>
  </si>
  <si>
    <t>FIAT</t>
  </si>
  <si>
    <t>Doblo</t>
  </si>
  <si>
    <t>Citroën ë-Berlingo + Safety Pack</t>
  </si>
  <si>
    <t>all Doblos, 3rd generation, K9, from 2018</t>
  </si>
  <si>
    <t>The van tested was the electric version of the Citroen Berlingo, a twin of the Doblo.The FIAT Doblo comes with a variety of powertrains and the rating applies to all.&lt;LBr&gt;Much of the safety equipment on the Doblo comes as an option.  This is disappointing, as it comes as standard on the passenger versions of the van.  The safety systems show limited performance compared with competitors in this segment and the Doblo offers a Gold level of safety to those willing to pay for the options.</t>
  </si>
  <si>
    <t>FIAT Doblo-2024-V062</t>
  </si>
  <si>
    <t>Opel/Vauxhall</t>
  </si>
  <si>
    <t>Combo</t>
  </si>
  <si>
    <t>all Combos, 3rd generation, K9, from 2018</t>
  </si>
  <si>
    <t>The van tested was the electric version of the Citroen Berlingo, a twin of the Opel/Vauxhall Combo.The Opel/Vauxhall Combo comes with a variety of powertrains and the rating applies to all..  &lt;LBr&gt;Much of the safety equipment on the Combo comes as an option.  This is disappointing, as it comes as standard on the passenger versions of the van.  The safety systems show limited performance compared with competitors in this segment and the Combo offers a Gold level of safety to those willing to pay for the options.</t>
  </si>
  <si>
    <t>Opel-Vauxhall Combo-2024-V061</t>
  </si>
  <si>
    <t>Peugeot</t>
  </si>
  <si>
    <t>Partner</t>
  </si>
  <si>
    <t>all Partners, 3rd generation, K9, from 2018</t>
  </si>
  <si>
    <t>The van tested was the electric version of the Citroen Berlingo, a twin of the Peugeot Partner.  The Partner comes with a variety of powertrains and the rating applies to all.&lt;LBr&gt;Much of the safety equipment on the Partner comes as an option.  This is disappointing, as it comes as standard on the passenger versions of the van.  The safety systems show limited performance compared with competitors in this segment and the Partner offers a Gold level of safety to those willing to pay for the options.</t>
  </si>
  <si>
    <t>Peugeot Partner-2024-V060</t>
  </si>
  <si>
    <t>Attention Assist</t>
  </si>
  <si>
    <t>LSS</t>
  </si>
  <si>
    <t>SAS</t>
  </si>
  <si>
    <t>o Green</t>
  </si>
  <si>
    <t>O Green</t>
  </si>
  <si>
    <t>Citan Panel Van 1.3 litre, 96 kW petrol</t>
  </si>
  <si>
    <t>The Citan Panel Van is well equipped with standard-fit passive safety equipment such as airbags.  However, much of the active safety equipment is available only as an option.  This is disappointing, as it comes as standard on the T-Class and EQT, the passenger versions of the van.  Nevertheless, the ADAS is high-functioning and performs well in Euro NCAP's tests, offering a Platinum level of safety to those willing to pay for the options.</t>
  </si>
  <si>
    <t>Rank</t>
  </si>
  <si>
    <t>Specs</t>
  </si>
  <si>
    <t>ë-Berlingo + Safety Pack
all Berlingos, 3rd generation, K9, from 2018</t>
  </si>
  <si>
    <t>¡</t>
  </si>
  <si>
    <t>l</t>
  </si>
  <si>
    <t>Citroën ë-Berlingo + Safety Pack
all Doblos, 3rd generation, K9, from 2018</t>
  </si>
  <si>
    <t>Citan Panel Van 1.3 litre, 96 kW petrol
W420, from 2021</t>
  </si>
  <si>
    <t>Citroën ë-Berlingo + Safety Pack
all Combos, 3rd generation, K9, from 2018</t>
  </si>
  <si>
    <t>Citroën ë-Berlingo + Safety Pack
all Partners, 3rd generation, K9, from 2018</t>
  </si>
  <si>
    <t>Blue dCi 95, LHD
3rd generation, XFK, from 2021</t>
  </si>
  <si>
    <t>Cargo Commerce TDI, LHD
3rd generation, to May 2024</t>
  </si>
  <si>
    <t>150 kW (77 kWh) RWD
New from 2022</t>
  </si>
  <si>
    <t>PASTE VALUES &amp; sort</t>
  </si>
  <si>
    <t>Publication period</t>
  </si>
  <si>
    <t>Van Class</t>
  </si>
  <si>
    <t>Small Panel Vans</t>
  </si>
  <si>
    <t>Is electric</t>
  </si>
  <si>
    <t>Yes</t>
  </si>
  <si>
    <t>Twin</t>
  </si>
  <si>
    <t>Title</t>
  </si>
  <si>
    <t>Euro NCAP Commercial Van Safety Tests - Citroën Berlingo 2024</t>
  </si>
  <si>
    <t>Euro NCAP Commercial Van Safety Tests - Mercedes-Benz Citan 2024</t>
  </si>
  <si>
    <t>Euro NCAP Commercial Van Safety Tests - Renault Kangoo Van 2024</t>
  </si>
  <si>
    <t>Euro NCAP Commercial Van Safety Tests - VW Caddy Cargo 2024</t>
  </si>
  <si>
    <t>Euro NCAP Commercial Van Safety Tests - VW ID.Buzz Cargo 2024</t>
  </si>
  <si>
    <t>The autonomous emergency braking (AEB) system uses camera-based technology to detect other vehicles and vulnerable road users such as pedestrians and cyclists.  Performance is good when approaching a stationary or slower-moving car at lower speeds, but deteriorates as test speeds increase.  However, performance is symmetrical, reacting equally well to a target vehicle is straight in front of it or offset to one side or the other.  Unlike some of its competitors, the Berlingo does not react to a vehicle which turns across its path.  With a pedestrian target, the systems performs well or adequately in the simpler scenarios, with some drop-off when tested in night-time conditions, but does not intervene if a pedestrian is behind the van as it reverse or when the van turns into the path of a crossing pedestrian.  In Euro NCAP's tests, the Berlingo showed very little reaction to a cyclist.&lt;LBr&gt;&lt;LBr&gt;The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does not include blind spot monitoring.&lt;LBr&gt;&lt;LBr&gt;The Berlingo uses a camera to identify the local speed limit and provides the information to the driver, allowing the limiter to be set accordingly.  The limiter is able to maintain the set speed to within 5&amp;nbsp;km/h.&lt;LBr&gt;&lt;LBr&gt;A seatbelt reminder is standard for the driver and front passenger seat, and the Berlingo recognises steering behaviour which is characteristic of fatigued driving, alerting the driver to the need for a break.</t>
  </si>
  <si>
    <t>The autonomous emergency braking (AEB) system uses camera-based technology to detect other vehicles and vulnerable road users such as pedestrians and cyclists.  Performance is good when approaching a stationary or slower-moving car at lower speeds, but deteriorates as test speeds increase.  However, performance is symmetrical, reacting equally well to a target vehicle is straight in front of it or offset to one side or the other.  Unlike some of its competitors, the Doblo does not react to a vehicle which turns across its path.  With a pedestrian target, the systems performs well or adequately in the simpler scenarios, with some drop-off when tested in night-time conditions, but does not intervene if a pedestrian is behind the van as it reverse or when the van turns into the path of a crossing pedestrian.  In Euro NCAP's tests, the Doblo showed very little reaction to a cyclist.&lt;LBr&gt;&lt;LBr&gt;The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does not include blind spot monitoring.&lt;LBr&gt;&lt;LBr&gt;The Doblo uses a camera to identify the local speed limit and provides the information to the driver, allowing the limiter to be set accordingly.  The limiter is able to maintain the set speed to within 5&amp;nbsp;km/h.&lt;LBr&gt;&lt;LBr&gt;A seatbelt reminder is standard for the driver and front passenger seat, and the Doblo recognises steering behaviour which is characteristic of fatigued driving, alerting the driver to the need for a break.</t>
  </si>
  <si>
    <t>The autonomous emergency braking (AEB) system uses camera-based technology to detect other vehicles and vulnerable road users such as pedestrians and cyclists.  Performance is good when approaching a stationary or slower-moving car at lower speeds, but deteriorates as test speeds increase.  However, performance is symmetrical, reacting equally well to a target vehicle is straight in front of it or offset to one side or the other.  Unlike some of its competitors, the Combo does not react to a vehicle which turns across its path.  With a pedestrian target, the systems performs well or adequately in the simpler scenarios, with some drop-off when tested in night-time conditions, but does not intervene if a pedestrian is behind the van as it reverse or when the van turns into the path of a crossing pedestrian.  In Euro NCAP's tests, the Combo showed very little reaction to a cyclist.&lt;LBr&gt;&lt;LBr&gt;The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does not include blind spot monitoring.&lt;LBr&gt;&lt;LBr&gt;The Combo uses a camera to identify the local speed limit and provides the information to the driver, allowing the limiter to be set accordingly.  The limiter is able to maintain the set speed to within 5&amp;nbsp;km/h.&lt;LBr&gt;&lt;LBr&gt;A seatbelt reminder is standard for the driver and front passenger seat, and the Combo recognises steering behaviour which is characteristic of fatigued driving, alerting the driver to the need for a break.</t>
  </si>
  <si>
    <t>The autonomous emergency braking (AEB) system uses camera-based technology to detect other vehicles and vulnerable road users such as pedestrians and cyclists.  Performance is good when approaching a stationary or slower-moving car at lower speeds, but deteriorates as test speeds increase.  However, performance is symmetrical, reacting equally well to a target vehicle is straight in front of it or offset to one side or the other.  Unlike some of its competitors, the Partner does not react to a vehicle which turns across its path.  With a pedestrian target, the systems performs well or adequately in the simpler scenarios, with some drop-off when tested in night-time conditions, but does not intervene if a pedestrian is behind the van as it reverse or when the van turns into the path of a crossing pedestrian.  In Euro NCAP's tests, the Partner showed very little reaction to a cyclist.&lt;LBr&gt;&lt;LBr&gt;The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does not include blind spot monitoring.&lt;LBr&gt;&lt;LBr&gt;The Partner uses a camera to identify the local speed limit and provides the information to the driver, allowing the limiter to be set accordingly.  The limiter is able to maintain the set speed to within 5&amp;nbsp;km/h.&lt;LBr&gt;&lt;LBr&gt;A seatbelt reminder is standard for the driver and front passenger seat, and the Partner recognises steering behaviour which is characteristic of fatigued driving, alerting the driver to the need for a break.</t>
  </si>
  <si>
    <t>Description start</t>
  </si>
  <si>
    <t>Para 1</t>
  </si>
  <si>
    <t>Para 2</t>
  </si>
  <si>
    <t>Para 3</t>
  </si>
  <si>
    <t>Euro NCAP performs a series of safety tests focusing on the crash avoidance technologies of light commercial vehicles.</t>
  </si>
  <si>
    <t>Active safety is tested based on the van’s equipment: Autonomous Emergency Braking Systems (Car-to-Car, Pedestrian and Cyclist scenarios), lane support and speed assist technologies, and Occupant Status Monitoring (Attention Assist and Seatbelt Reminders).</t>
  </si>
  <si>
    <t xml:space="preserve">Tested here is the </t>
  </si>
  <si>
    <t>All details on the Euro NCAP Website:</t>
  </si>
  <si>
    <t>Para last</t>
  </si>
  <si>
    <t>The Citroen Berlingo comes with a variety of powertrains.  The van tested here is the ë-Berlingo electric version but the rating applies more broadly.&lt;LBr&gt;Much of the safety equipment on the Berlingo comes as an option.  This is disappointing, as it comes as standard on the passenger versions of the van.  The safety systems show limited performance compared with competitors in this segment and the Berlingo offers a Gold level of safety to those willing to pay for the options.</t>
  </si>
  <si>
    <t>5th generation, to May 2024</t>
  </si>
  <si>
    <t>The autonomous emergency braking (AEB) system uses camera and radar fusion technology to detect other vehicles and vulnerable road users such as pedestrians and cyclists.  Performance is generally when approaching a stationary, but tails off for the forward-collision warning at higher test speeds.  Performance is better against a slower-moving vehicle.  The system performs equally well whether the target vehicle is straight in front of it or offset to one side or the other, but the system does not react in scenarios where a vehicle turns across the path of the approaching van.  With a pedestrian target, the system performs well in all scenarios, including those done in night-time conditions, but does not detect people behind the van when it is reversing.  The Caddy Cargo also performs well in most of the test scenarios involving a cyclist, including those where the van is approaching a person cycling along the roadside.&lt;LBr&gt;&lt;LBr&gt;The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but did not react either to the Euro NCAP target or to a real car in some of the overtaking scenarios.  It includes blind spot monitoring to help the driver not to pull out in front of an overtaking vehicle.&lt;LBr&gt;&lt;LBr&gt;The Caddy Cargo has a driver set speed limiter, accurate to within 5&amp;nbsp;km/h, as standard.  However, unlike some modern vehicles, the Caddy does not provide information to the driver about the local speed limit.&lt;LBr&gt;&lt;LBr&gt;A seatbelt reminder is standard for the driver and front passenger seat, and the Caddy Cargo recognises steering behaviour which is characteristic of fatigued driving, alerting the driver to the need for a break.</t>
  </si>
  <si>
    <t>The Caddy name has been around for decades, referring to several generations of VW commercial vehicles.  The vehicle tested here is the fifth generation, in diesel form.  A new version is coming soon which promises better performance than this one but even as it is the Caddy offers a lot of safety equipment, some of it as standard, and performs well.  A Gold medal is well-deserved and reflects VW's policy of keeping their models up-to-date when it comes to safety.</t>
  </si>
  <si>
    <t>https://youtu.be/JdQ59kGZRM4</t>
  </si>
  <si>
    <t/>
  </si>
  <si>
    <t>https://youtu.be/gbQB-gqjF84</t>
  </si>
  <si>
    <t>https://youtu.be/qzDszHhT9ns</t>
  </si>
  <si>
    <t>https://youtu.be/zwmtOiHAU-Y</t>
  </si>
  <si>
    <t>https://youtu.be/HHrzsE8uLhk</t>
  </si>
  <si>
    <t>Deloitte &gt; add field OSM overkoepelend voor fitment table</t>
  </si>
  <si>
    <t>&gt; add field for van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</si>
</sst>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Segoe UI"/>
      <family val="2"/>
    </font>
    <font>
      <sz val="10"/>
      <color theme="1"/>
      <name val="Segoe UI"/>
      <family val="2"/>
    </font>
    <font>
      <sz val="8"/>
      <name val="Segoe UI"/>
      <family val="2"/>
    </font>
    <font>
      <sz val="10"/>
      <color theme="0" tint="-0.249977111117893"/>
      <name val="Segoe UI"/>
      <family val="2"/>
    </font>
    <font>
      <b/>
      <sz val="10"/>
      <color theme="1"/>
      <name val="Segoe UI"/>
      <family val="2"/>
    </font>
    <font>
      <sz val="9"/>
      <color rgb="FF242424"/>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9" fontId="0" fillId="0" borderId="0" xfId="1" applyFont="1"/>
    <xf numFmtId="9" fontId="0" fillId="0" borderId="0" xfId="0" applyNumberFormat="1"/>
    <xf numFmtId="0" fontId="3" fillId="0" borderId="0" xfId="0" applyFont="1"/>
    <xf numFmtId="0" fontId="4" fillId="2" borderId="0" xfId="0" applyFont="1" applyFill="1"/>
    <xf numFmtId="0" fontId="0" fillId="2" borderId="0" xfId="0" applyFill="1"/>
    <xf numFmtId="0" fontId="5" fillId="0" borderId="0" xfId="0" applyFont="1"/>
  </cellXfs>
  <cellStyles count="2">
    <cellStyle name="Normal" xfId="0" builtinId="0"/>
    <cellStyle name="Percent" xfId="1" builtinId="5"/>
  </cellStyles>
  <dxfs count="37">
    <dxf>
      <numFmt numFmtId="13" formatCode="0%"/>
    </dxf>
    <dxf>
      <numFmt numFmtId="13" formatCode="0%"/>
    </dxf>
    <dxf>
      <numFmt numFmtId="13" formatCode="0%"/>
    </dxf>
    <dxf>
      <font>
        <b val="0"/>
        <i val="0"/>
        <strike val="0"/>
        <condense val="0"/>
        <extend val="0"/>
        <outline val="0"/>
        <shadow val="0"/>
        <u val="none"/>
        <vertAlign val="baseline"/>
        <sz val="10"/>
        <color theme="1"/>
        <name val="Segoe UI"/>
        <family val="2"/>
        <scheme val="none"/>
      </font>
      <numFmt numFmtId="13" formatCode="0%"/>
    </dxf>
    <dxf>
      <numFmt numFmtId="13" formatCode="0%"/>
    </dxf>
    <dxf>
      <font>
        <b val="0"/>
        <i val="0"/>
        <strike val="0"/>
        <condense val="0"/>
        <extend val="0"/>
        <outline val="0"/>
        <shadow val="0"/>
        <u val="none"/>
        <vertAlign val="baseline"/>
        <sz val="10"/>
        <color theme="1"/>
        <name val="Segoe UI"/>
        <family val="2"/>
        <scheme val="none"/>
      </font>
      <numFmt numFmtId="13" formatCode="0%"/>
    </dxf>
    <dxf>
      <numFmt numFmtId="0" formatCode="General"/>
    </dxf>
    <dxf>
      <font>
        <b val="0"/>
        <i val="0"/>
        <strike val="0"/>
        <condense val="0"/>
        <extend val="0"/>
        <outline val="0"/>
        <shadow val="0"/>
        <u val="none"/>
        <vertAlign val="baseline"/>
        <sz val="10"/>
        <color theme="1"/>
        <name val="Segoe UI"/>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ofieVerheyen\Documents\CVanSummary%202021\Pre%20231104\VanSummary%202023.xlsm" TargetMode="External"/><Relationship Id="rId1" Type="http://schemas.openxmlformats.org/officeDocument/2006/relationships/externalLinkPath" Target="file:///C:\Users\SofieVerheyen\Documents\CVanSummary%202021\Pre%20231104\VanSummary%2020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tup"/>
      <sheetName val="Output"/>
      <sheetName val="Website"/>
      <sheetName val="Rating indd"/>
      <sheetName val="Banners"/>
      <sheetName val="Fitment Rikard"/>
    </sheetNames>
    <sheetDataSet>
      <sheetData sheetId="0"/>
      <sheetData sheetId="1">
        <row r="1">
          <cell r="A1" t="str">
            <v>Make Model</v>
          </cell>
        </row>
      </sheetData>
      <sheetData sheetId="2"/>
      <sheetData sheetId="3"/>
      <sheetData sheetId="4"/>
      <sheetData sheetId="5"/>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3A3E6E17-439A-4843-A47E-93B37398C410}" autoFormatId="16" applyNumberFormats="0" applyBorderFormats="0" applyFontFormats="0" applyPatternFormats="0" applyAlignmentFormats="0" applyWidthHeightFormats="0">
  <queryTableRefresh nextId="27">
    <queryTableFields count="26">
      <queryTableField id="1" name="CarModel" tableColumnId="1"/>
      <queryTableField id="2" name="Make" tableColumnId="2"/>
      <queryTableField id="3" name="Model" tableColumnId="3"/>
      <queryTableField id="4" name="Full Tested Vehicle" tableColumnId="4"/>
      <queryTableField id="5" name="RatingYear" tableColumnId="5"/>
      <queryTableField id="6" name="Rating/grading" tableColumnId="6"/>
      <queryTableField id="7" name="Applies to" tableColumnId="7"/>
      <queryTableField id="8" name="Comment" tableColumnId="8"/>
      <queryTableField id="9" name="Verdict" tableColumnId="9"/>
      <queryTableField id="10" name="Kerb weight" tableColumnId="10"/>
      <queryTableField id="11" name="Maximum Payload" tableColumnId="11"/>
      <queryTableField id="12" name="Test weight" tableColumnId="12"/>
      <queryTableField id="13" name="AEB Car-to-Car - score" tableColumnId="13"/>
      <queryTableField id="14" name="AEB Pedestrian - score" tableColumnId="14"/>
      <queryTableField id="15" name="AEB Cyclist - score" tableColumnId="15"/>
      <queryTableField id="16" name="Lane Support - score" tableColumnId="16"/>
      <queryTableField id="17" name="Speed assistance - score" tableColumnId="17"/>
      <queryTableField id="18" name="OSM - score=Attention Assist" tableColumnId="18"/>
      <queryTableField id="19" name="Safety Assist Performance score" tableColumnId="19"/>
      <queryTableField id="20" name="XMLNaming" tableColumnId="20"/>
      <queryTableField id="21" name="AEB Car-to-Car - %" tableColumnId="21"/>
      <queryTableField id="22" name="AEB Pedestrian - %" tableColumnId="22"/>
      <queryTableField id="23" name="AEB Cyclist - %" tableColumnId="23"/>
      <queryTableField id="24" name="Lane Support - %" tableColumnId="24"/>
      <queryTableField id="25" name="Speed assistance - %" tableColumnId="25"/>
      <queryTableField id="26" name="OSM - %=Attention Assist"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72EF89A-6079-44FD-9FBC-1C30AEF97D3A}" autoFormatId="16" applyNumberFormats="0" applyBorderFormats="0" applyFontFormats="0" applyPatternFormats="0" applyAlignmentFormats="0" applyWidthHeightFormats="0">
  <queryTableRefresh nextId="59" unboundColumnsRight="6">
    <queryTableFields count="38">
      <queryTableField id="1" name="CarModel" tableColumnId="1"/>
      <queryTableField id="2" name="Make" tableColumnId="2"/>
      <queryTableField id="3" name="Model" tableColumnId="3"/>
      <queryTableField id="4" name="Full Tested Vehicle" tableColumnId="4"/>
      <queryTableField id="5" name="RatingYear" tableColumnId="5"/>
      <queryTableField id="6" name="Rating/grading" tableColumnId="6"/>
      <queryTableField id="7" name="Applies to" tableColumnId="7"/>
      <queryTableField id="49" name="AEB Car-to-Car" tableColumnId="38"/>
      <queryTableField id="40" name="AEB Pedestrian" tableColumnId="34"/>
      <queryTableField id="39" name="AEB Cyclist" tableColumnId="33"/>
      <queryTableField id="42" name="LSS" tableColumnId="36"/>
      <queryTableField id="43" name="SAS" tableColumnId="37"/>
      <queryTableField id="41" name="Attention Assist" tableColumnId="35"/>
      <queryTableField id="8" name="Comment" tableColumnId="8"/>
      <queryTableField id="9" name="Verdict" tableColumnId="9"/>
      <queryTableField id="10" name="Kerb weight" tableColumnId="10"/>
      <queryTableField id="11" name="Maximum Payload" tableColumnId="11"/>
      <queryTableField id="12" name="Test weight" tableColumnId="12"/>
      <queryTableField id="13" name="AEB Car-to-Car - score" tableColumnId="13"/>
      <queryTableField id="27" name="AEB Car-to-Car - colour" tableColumnId="27"/>
      <queryTableField id="14" name="AEB Pedestrian - score" tableColumnId="14"/>
      <queryTableField id="28" name="AEB Pedestrian - colour" tableColumnId="28"/>
      <queryTableField id="15" name="AEB Cyclist - score" tableColumnId="15"/>
      <queryTableField id="29" name="AEB Cyclist - colour" tableColumnId="29"/>
      <queryTableField id="16" name="Lane Support - score" tableColumnId="16"/>
      <queryTableField id="30" name="Lane Support - colour" tableColumnId="30"/>
      <queryTableField id="17" name="Speed assistance - score" tableColumnId="17"/>
      <queryTableField id="37" name="Speed assistance - colour" tableColumnId="32"/>
      <queryTableField id="18" name="OSM - score=Attention Assist" tableColumnId="18"/>
      <queryTableField id="31" name="OSM - colour" tableColumnId="31"/>
      <queryTableField id="19" name="Safety Assist Performance score" tableColumnId="19"/>
      <queryTableField id="20" name="XMLNaming"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EF0C5C-7F36-463C-9E6F-9950C0C46D9B}" name="_2024_ExporttoXML_Van_" displayName="_2024_ExporttoXML_Van_" ref="A1:Z6" tableType="queryTable" totalsRowShown="0">
  <autoFilter ref="A1:Z6" xr:uid="{77EF0C5C-7F36-463C-9E6F-9950C0C46D9B}"/>
  <tableColumns count="26">
    <tableColumn id="1" xr3:uid="{BD4A6E1A-9FE1-4FAA-97C2-DD48168B625F}" uniqueName="1" name="CarModel" queryTableFieldId="1" dataDxfId="36"/>
    <tableColumn id="2" xr3:uid="{BC7A4008-F40D-4872-B442-C78C008653E2}" uniqueName="2" name="Make" queryTableFieldId="2" dataDxfId="35"/>
    <tableColumn id="3" xr3:uid="{928CF954-FC84-4E2A-A070-E9332BBB10CD}" uniqueName="3" name="Model" queryTableFieldId="3" dataDxfId="34"/>
    <tableColumn id="4" xr3:uid="{1226010C-DD4B-47F2-A86C-98E40E5B949F}" uniqueName="4" name="Full Tested Vehicle" queryTableFieldId="4" dataDxfId="33"/>
    <tableColumn id="5" xr3:uid="{B4E6C7C0-465E-4835-AB94-495B439C8783}" uniqueName="5" name="RatingYear" queryTableFieldId="5"/>
    <tableColumn id="6" xr3:uid="{C3AFFADA-1D3C-4081-8F0A-299586D9FD98}" uniqueName="6" name="Rating/grading" queryTableFieldId="6" dataDxfId="32"/>
    <tableColumn id="7" xr3:uid="{0985F867-F7AE-4B29-BD8C-DA3E9477B255}" uniqueName="7" name="Applies to" queryTableFieldId="7" dataDxfId="31"/>
    <tableColumn id="8" xr3:uid="{1AB29B6B-C67D-46EF-A2B5-C5B54680A151}" uniqueName="8" name="Comment" queryTableFieldId="8" dataDxfId="30"/>
    <tableColumn id="9" xr3:uid="{EB87B317-2EAE-4E04-B88D-B10939CB57BB}" uniqueName="9" name="Verdict" queryTableFieldId="9" dataDxfId="29"/>
    <tableColumn id="10" xr3:uid="{962AF82A-953D-4812-AFA3-ABDB3E266559}" uniqueName="10" name="Kerb weight" queryTableFieldId="10"/>
    <tableColumn id="11" xr3:uid="{DCA3CCFC-3511-4B7E-975B-CAA938FDB36D}" uniqueName="11" name="Maximum Payload" queryTableFieldId="11"/>
    <tableColumn id="12" xr3:uid="{C2BE4ECB-76B7-42AA-9746-13DDD9D25D4C}" uniqueName="12" name="Test weight" queryTableFieldId="12"/>
    <tableColumn id="13" xr3:uid="{0310C27B-8F33-456B-91A8-3AD968BBBD47}" uniqueName="13" name="AEB Car-to-Car - score" queryTableFieldId="13"/>
    <tableColumn id="14" xr3:uid="{D0E54AA2-FF88-4369-8A54-70C74951FAFC}" uniqueName="14" name="AEB Pedestrian - score" queryTableFieldId="14"/>
    <tableColumn id="15" xr3:uid="{3BE5A1F3-7BBF-41D2-8581-2B0EFEA5B9C7}" uniqueName="15" name="AEB Cyclist - score" queryTableFieldId="15"/>
    <tableColumn id="16" xr3:uid="{2759F545-20B5-4B28-A328-CF45DD9FBE34}" uniqueName="16" name="Lane Support - score" queryTableFieldId="16"/>
    <tableColumn id="17" xr3:uid="{5172020B-37BD-4C1D-B24A-2485DB099230}" uniqueName="17" name="Speed assistance - score" queryTableFieldId="17"/>
    <tableColumn id="18" xr3:uid="{5E8E2D37-536E-4579-B53D-7609C970C717}" uniqueName="18" name="OSM - score=Attention Assist" queryTableFieldId="18"/>
    <tableColumn id="19" xr3:uid="{CA6B1E06-C9C2-4C0C-B30C-064B4D3A7744}" uniqueName="19" name="Safety Assist Performance score" queryTableFieldId="19"/>
    <tableColumn id="20" xr3:uid="{D080493E-112C-4E8E-9B8D-0A54870D6EA4}" uniqueName="20" name="XMLNaming" queryTableFieldId="20" dataDxfId="28"/>
    <tableColumn id="21" xr3:uid="{D6306EB2-E03D-4D9D-ADBF-65FD8CEA61A2}" uniqueName="21" name="AEB Car-to-Car - %" queryTableFieldId="21"/>
    <tableColumn id="22" xr3:uid="{877692F8-21DF-4C76-8594-C4EDC10D215A}" uniqueName="22" name="AEB Pedestrian - %" queryTableFieldId="22"/>
    <tableColumn id="23" xr3:uid="{512ED72C-ABB3-4BD6-95E3-D04047987CEF}" uniqueName="23" name="AEB Cyclist - %" queryTableFieldId="23"/>
    <tableColumn id="24" xr3:uid="{6A5813D7-8F08-463A-A95F-B6214F3E3023}" uniqueName="24" name="Lane Support - %" queryTableFieldId="24"/>
    <tableColumn id="25" xr3:uid="{4AC8D9EB-8F95-411C-8636-02697FDBFADE}" uniqueName="25" name="Speed assistance - %" queryTableFieldId="25"/>
    <tableColumn id="26" xr3:uid="{6A0C2844-B485-418B-8218-6F156A3D9C91}" uniqueName="26" name="OSM - %=Attention Assist" queryTableFieldId="2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6954A-7FEA-4340-B589-E9F64863F0BC}" name="_2024_ExporttoXML_Van" displayName="_2024_ExporttoXML_Van" ref="A1:AL9" tableType="queryTable" totalsRowShown="0">
  <autoFilter ref="A1:AL9" xr:uid="{5EA6954A-7FEA-4340-B589-E9F64863F0BC}"/>
  <tableColumns count="38">
    <tableColumn id="1" xr3:uid="{AA9CC029-3296-48A1-A528-10692C4E813A}" uniqueName="1" name="CarModel" queryTableFieldId="1" dataDxfId="27"/>
    <tableColumn id="2" xr3:uid="{55B0512A-4897-4115-9832-6AFEBCFDE363}" uniqueName="2" name="Make" queryTableFieldId="2" dataDxfId="26"/>
    <tableColumn id="3" xr3:uid="{6819D397-6A99-4470-BF2A-10C3E6770FEE}" uniqueName="3" name="Model" queryTableFieldId="3" dataDxfId="25"/>
    <tableColumn id="4" xr3:uid="{E89D2B18-BF27-4E48-851D-B844F786F481}" uniqueName="4" name="Full Tested Vehicle" queryTableFieldId="4" dataDxfId="24"/>
    <tableColumn id="5" xr3:uid="{0DBFAEB0-B7E4-4D10-B90A-EE99267A700E}" uniqueName="5" name="RatingYear" queryTableFieldId="5"/>
    <tableColumn id="6" xr3:uid="{D85B4C5B-CE38-49FB-B9E3-7A548070B7E2}" uniqueName="6" name="Rating/grading" queryTableFieldId="6" dataDxfId="23"/>
    <tableColumn id="7" xr3:uid="{16335F7A-460A-44CF-ABFF-BCB1C1CDBF2E}" uniqueName="7" name="Applies to" queryTableFieldId="7" dataDxfId="22"/>
    <tableColumn id="38" xr3:uid="{D9A81882-F154-4EB0-8313-0A521D16548C}" uniqueName="38" name="AEB Car-to-Car" queryTableFieldId="49" dataDxfId="21"/>
    <tableColumn id="34" xr3:uid="{2CBF4489-7127-4815-9B68-21DCF33E0119}" uniqueName="34" name="AEB Pedestrian" queryTableFieldId="40" dataDxfId="20"/>
    <tableColumn id="33" xr3:uid="{5161C5EB-EF47-46E7-864F-8BB05C9979D2}" uniqueName="33" name="AEB Cyclist" queryTableFieldId="39" dataDxfId="19"/>
    <tableColumn id="36" xr3:uid="{1DC9BB48-200F-4DC2-97D5-139582EF879F}" uniqueName="36" name="LSS" queryTableFieldId="42" dataDxfId="18"/>
    <tableColumn id="37" xr3:uid="{5DA8B828-C4EA-4272-9980-A14CE760E07C}" uniqueName="37" name="SAS" queryTableFieldId="43" dataDxfId="17"/>
    <tableColumn id="35" xr3:uid="{DF7F5108-F928-4776-852A-EAFCD218BB21}" uniqueName="35" name="Attention Assist" queryTableFieldId="41" dataDxfId="16"/>
    <tableColumn id="8" xr3:uid="{FDD54299-FB8B-47D9-9810-0ED42CA365F6}" uniqueName="8" name="Comment" queryTableFieldId="8" dataDxfId="15"/>
    <tableColumn id="9" xr3:uid="{0EC97BE4-DEDF-4192-B6F9-6071D58E99F3}" uniqueName="9" name="Verdict" queryTableFieldId="9" dataDxfId="14"/>
    <tableColumn id="10" xr3:uid="{B747A54F-AEB8-4FD4-BF85-33480C05E1EF}" uniqueName="10" name="Kerb weight" queryTableFieldId="10"/>
    <tableColumn id="11" xr3:uid="{509C6523-88DD-4769-BA88-A70F34DC93ED}" uniqueName="11" name="Maximum Payload" queryTableFieldId="11"/>
    <tableColumn id="12" xr3:uid="{8E01394A-7C7D-4066-B676-862BAA71C02C}" uniqueName="12" name="Test weight" queryTableFieldId="12"/>
    <tableColumn id="13" xr3:uid="{B7AB6717-7344-44DC-BA21-941426249D71}" uniqueName="13" name="AEB Car-to-Car - score" queryTableFieldId="13"/>
    <tableColumn id="27" xr3:uid="{DD75BEDB-5F82-4855-A147-5799C65095FD}" uniqueName="27" name="AEB Car-to-Car - colour" queryTableFieldId="27" dataDxfId="13"/>
    <tableColumn id="14" xr3:uid="{7945ADD5-D4DE-4485-8739-386EFCF7BC4E}" uniqueName="14" name="AEB Pedestrian - score" queryTableFieldId="14"/>
    <tableColumn id="28" xr3:uid="{E877AFC2-F0FE-4478-923B-E4970ACFA834}" uniqueName="28" name="AEB Pedestrian - colour" queryTableFieldId="28" dataDxfId="12"/>
    <tableColumn id="15" xr3:uid="{0423DA8F-DEE7-42E1-9E93-B436A9C5AF05}" uniqueName="15" name="AEB Cyclist - score" queryTableFieldId="15"/>
    <tableColumn id="29" xr3:uid="{84A4B644-BD42-4FB6-A2DB-F483BA229865}" uniqueName="29" name="AEB Cyclist - colour" queryTableFieldId="29" dataDxfId="11"/>
    <tableColumn id="16" xr3:uid="{BAD8886F-F677-4C1F-9FAE-BCDFA801FF76}" uniqueName="16" name="Lane Support - score" queryTableFieldId="16"/>
    <tableColumn id="30" xr3:uid="{7E1C86F5-2C41-41B2-94A0-11328C9BFAAF}" uniqueName="30" name="Lane Support - colour" queryTableFieldId="30" dataDxfId="10"/>
    <tableColumn id="17" xr3:uid="{11655D36-AB40-4D7F-935E-E58792AD0E31}" uniqueName="17" name="Speed assistance - score" queryTableFieldId="17"/>
    <tableColumn id="32" xr3:uid="{E872B664-226B-427F-A812-D41F12D7ACF2}" uniqueName="32" name="Speed assistance - colour" queryTableFieldId="37" dataDxfId="9"/>
    <tableColumn id="18" xr3:uid="{A5A38F4A-3136-40A5-87E1-71679EA39A64}" uniqueName="18" name="OSM - score=Attention Assist" queryTableFieldId="18"/>
    <tableColumn id="31" xr3:uid="{5D59D97B-9C74-49BE-BD56-69E37F81CC8B}" uniqueName="31" name="OSM - colour" queryTableFieldId="31" dataDxfId="8"/>
    <tableColumn id="19" xr3:uid="{DB7617C4-9278-4A49-9A22-F093291B810F}" uniqueName="19" name="Safety Assist Performance score" queryTableFieldId="19" dataDxfId="7" dataCellStyle="Percent"/>
    <tableColumn id="20" xr3:uid="{D0580C2B-9314-40CF-ACAE-0284E5B36E2A}" uniqueName="20" name="XMLNaming" queryTableFieldId="20" dataDxfId="6"/>
    <tableColumn id="21" xr3:uid="{C68657C3-A701-4963-8EE3-C2AF7F6CABAD}" uniqueName="21" name="AEB Car-to-Car - %" queryTableFieldId="21" dataDxfId="5" dataCellStyle="Percent">
      <calculatedColumnFormula>IF(ISBLANK(_2024_ExporttoXML_Van[[#This Row],[AEB Car-to-Car - score]]),"No",_2024_ExporttoXML_Van[[#This Row],[AEB Car-to-Car - score]]/30)</calculatedColumnFormula>
    </tableColumn>
    <tableColumn id="22" xr3:uid="{58448DC3-402F-444A-9EBC-8EAD4B4DF956}" uniqueName="22" name="AEB Pedestrian - %" queryTableFieldId="22" dataDxfId="4" dataCellStyle="Percent">
      <calculatedColumnFormula>IF(ISBLANK(_2024_ExporttoXML_Van[[#This Row],[AEB Pedestrian - score]]),"No",_2024_ExporttoXML_Van[[#This Row],[AEB Pedestrian - score]]/10)</calculatedColumnFormula>
    </tableColumn>
    <tableColumn id="23" xr3:uid="{17F82724-0FCF-4223-88E6-C0C90AFC2FE4}" uniqueName="23" name="AEB Cyclist - %" queryTableFieldId="23" dataDxfId="3" dataCellStyle="Percent">
      <calculatedColumnFormula>IF(ISBLANK(_2024_ExporttoXML_Van[[#This Row],[AEB Cyclist - score]]),"No",_2024_ExporttoXML_Van[[#This Row],[AEB Cyclist - score]]/10)</calculatedColumnFormula>
    </tableColumn>
    <tableColumn id="24" xr3:uid="{A9FD0998-C542-41DB-8FD1-82220E9FE09B}" uniqueName="24" name="Lane Support - %" queryTableFieldId="24" dataDxfId="2" dataCellStyle="Percent">
      <calculatedColumnFormula>IF(ISBLANK(_2024_ExporttoXML_Van[[#This Row],[Lane Support - score]]),"No",_2024_ExporttoXML_Van[[#This Row],[Lane Support - score]]/20)</calculatedColumnFormula>
    </tableColumn>
    <tableColumn id="25" xr3:uid="{714C9C01-4011-4190-B722-91157AD06BBD}" uniqueName="25" name="Speed assistance - %" queryTableFieldId="25" dataDxfId="1" dataCellStyle="Percent">
      <calculatedColumnFormula>IF(ISBLANK(_2024_ExporttoXML_Van[[#This Row],[Speed assistance - score]]),"No",_2024_ExporttoXML_Van[[#This Row],[Speed assistance - score]]/15)</calculatedColumnFormula>
    </tableColumn>
    <tableColumn id="26" xr3:uid="{8E3BAFDC-2AFE-410F-85A7-7B111D8FEFE8}" uniqueName="26" name="OSM - %=Attention Assist" queryTableFieldId="26" dataDxfId="0" dataCellStyle="Percent">
      <calculatedColumnFormula>IF(ISBLANK(_2024_ExporttoXML_Van[[#This Row],[OSM - score=Attention Assist]]),"No",_2024_ExporttoXML_Van[[#This Row],[OSM - score=Attention Assist]]/15)</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281D-FB65-47D0-B701-630BBBDA1B4C}">
  <dimension ref="A1:Z6"/>
  <sheetViews>
    <sheetView topLeftCell="R1" workbookViewId="0">
      <selection activeCell="U2" sqref="U2"/>
    </sheetView>
  </sheetViews>
  <sheetFormatPr defaultRowHeight="15" x14ac:dyDescent="0.35"/>
  <cols>
    <col min="1" max="1" width="19.21875" bestFit="1" customWidth="1"/>
    <col min="2" max="2" width="14.109375" bestFit="1" customWidth="1"/>
    <col min="3" max="3" width="13.109375" bestFit="1" customWidth="1"/>
    <col min="4" max="4" width="24.21875" bestFit="1" customWidth="1"/>
    <col min="5" max="5" width="13" bestFit="1" customWidth="1"/>
    <col min="6" max="6" width="17.21875" bestFit="1" customWidth="1"/>
    <col min="7" max="7" width="27.6640625" bestFit="1" customWidth="1"/>
    <col min="8" max="9" width="80.88671875" bestFit="1" customWidth="1"/>
    <col min="10" max="10" width="14.21875" bestFit="1" customWidth="1"/>
    <col min="11" max="11" width="20" bestFit="1" customWidth="1"/>
    <col min="12" max="12" width="13.6640625" bestFit="1" customWidth="1"/>
    <col min="13" max="13" width="23.5546875" bestFit="1" customWidth="1"/>
    <col min="14" max="14" width="23.33203125" bestFit="1" customWidth="1"/>
    <col min="15" max="15" width="19.77734375" bestFit="1" customWidth="1"/>
    <col min="16" max="16" width="21.88671875" bestFit="1" customWidth="1"/>
    <col min="17" max="17" width="24.77734375" bestFit="1" customWidth="1"/>
    <col min="18" max="18" width="29.88671875" bestFit="1" customWidth="1"/>
    <col min="19" max="19" width="32" bestFit="1" customWidth="1"/>
    <col min="20" max="20" width="29.21875" bestFit="1" customWidth="1"/>
    <col min="21" max="21" width="20.5546875" bestFit="1" customWidth="1"/>
    <col min="22" max="22" width="20.44140625" bestFit="1" customWidth="1"/>
    <col min="23" max="23" width="16.77734375" bestFit="1" customWidth="1"/>
    <col min="24" max="24" width="18.88671875" bestFit="1" customWidth="1"/>
    <col min="25" max="25" width="21.77734375" bestFit="1" customWidth="1"/>
    <col min="26" max="26" width="26.88671875" bestFit="1" customWidth="1"/>
  </cols>
  <sheetData>
    <row r="1" spans="1:2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60</v>
      </c>
      <c r="V1" t="s">
        <v>61</v>
      </c>
      <c r="W1" t="s">
        <v>62</v>
      </c>
      <c r="X1" t="s">
        <v>63</v>
      </c>
      <c r="Y1" t="s">
        <v>64</v>
      </c>
      <c r="Z1" t="s">
        <v>65</v>
      </c>
    </row>
    <row r="2" spans="1:26" x14ac:dyDescent="0.35">
      <c r="A2" t="s">
        <v>20</v>
      </c>
      <c r="B2" t="s">
        <v>21</v>
      </c>
      <c r="C2" t="s">
        <v>22</v>
      </c>
      <c r="D2" t="s">
        <v>23</v>
      </c>
      <c r="E2">
        <v>2024</v>
      </c>
      <c r="F2" t="s">
        <v>24</v>
      </c>
      <c r="G2" t="s">
        <v>25</v>
      </c>
      <c r="H2" t="s">
        <v>25</v>
      </c>
      <c r="I2" t="s">
        <v>25</v>
      </c>
      <c r="J2">
        <v>0</v>
      </c>
      <c r="K2">
        <v>0</v>
      </c>
      <c r="L2">
        <v>0</v>
      </c>
      <c r="S2">
        <v>0.23</v>
      </c>
      <c r="T2" t="s">
        <v>26</v>
      </c>
      <c r="U2">
        <v>0</v>
      </c>
      <c r="V2">
        <v>0</v>
      </c>
      <c r="W2">
        <v>0</v>
      </c>
      <c r="X2">
        <v>0</v>
      </c>
      <c r="Y2">
        <v>0</v>
      </c>
      <c r="Z2">
        <v>0</v>
      </c>
    </row>
    <row r="3" spans="1:26" x14ac:dyDescent="0.35">
      <c r="A3" t="s">
        <v>27</v>
      </c>
      <c r="B3" t="s">
        <v>28</v>
      </c>
      <c r="C3" t="s">
        <v>29</v>
      </c>
      <c r="D3" t="s">
        <v>30</v>
      </c>
      <c r="E3">
        <v>2024</v>
      </c>
      <c r="F3" t="s">
        <v>31</v>
      </c>
      <c r="G3" t="s">
        <v>32</v>
      </c>
      <c r="H3" t="s">
        <v>33</v>
      </c>
      <c r="I3" t="s">
        <v>34</v>
      </c>
      <c r="J3">
        <v>1706</v>
      </c>
      <c r="K3">
        <v>524</v>
      </c>
      <c r="L3">
        <v>2068</v>
      </c>
      <c r="M3">
        <v>26.5</v>
      </c>
      <c r="N3">
        <v>6.9</v>
      </c>
      <c r="O3">
        <v>8</v>
      </c>
      <c r="P3">
        <v>20</v>
      </c>
      <c r="Q3">
        <v>8.4</v>
      </c>
      <c r="R3">
        <v>15</v>
      </c>
      <c r="S3">
        <v>0.84</v>
      </c>
      <c r="T3" t="s">
        <v>35</v>
      </c>
      <c r="U3">
        <v>0.8833333333333333</v>
      </c>
      <c r="V3">
        <v>0.69000000000000006</v>
      </c>
      <c r="W3">
        <v>0.8</v>
      </c>
      <c r="X3">
        <v>1</v>
      </c>
      <c r="Y3">
        <v>0.56000000000000005</v>
      </c>
      <c r="Z3">
        <v>1</v>
      </c>
    </row>
    <row r="4" spans="1:26" x14ac:dyDescent="0.35">
      <c r="A4" t="s">
        <v>36</v>
      </c>
      <c r="B4" t="s">
        <v>37</v>
      </c>
      <c r="C4" t="s">
        <v>38</v>
      </c>
      <c r="D4" t="s">
        <v>39</v>
      </c>
      <c r="E4">
        <v>2024</v>
      </c>
      <c r="F4" t="s">
        <v>31</v>
      </c>
      <c r="G4" t="s">
        <v>40</v>
      </c>
      <c r="H4" t="s">
        <v>41</v>
      </c>
      <c r="I4" t="s">
        <v>42</v>
      </c>
      <c r="J4">
        <v>1537</v>
      </c>
      <c r="K4">
        <v>987</v>
      </c>
      <c r="L4">
        <v>1734</v>
      </c>
      <c r="S4">
        <v>0.82</v>
      </c>
      <c r="T4" t="s">
        <v>43</v>
      </c>
      <c r="U4">
        <v>0</v>
      </c>
      <c r="V4">
        <v>0</v>
      </c>
      <c r="W4">
        <v>0</v>
      </c>
      <c r="X4">
        <v>0</v>
      </c>
      <c r="Y4">
        <v>0</v>
      </c>
      <c r="Z4">
        <v>0</v>
      </c>
    </row>
    <row r="5" spans="1:26" x14ac:dyDescent="0.35">
      <c r="A5" t="s">
        <v>44</v>
      </c>
      <c r="B5" t="s">
        <v>45</v>
      </c>
      <c r="C5" t="s">
        <v>46</v>
      </c>
      <c r="D5" t="s">
        <v>47</v>
      </c>
      <c r="E5">
        <v>2024</v>
      </c>
      <c r="F5" t="s">
        <v>48</v>
      </c>
      <c r="G5" t="s">
        <v>49</v>
      </c>
      <c r="H5" t="s">
        <v>50</v>
      </c>
      <c r="I5" t="s">
        <v>51</v>
      </c>
      <c r="J5">
        <v>1538</v>
      </c>
      <c r="K5">
        <v>612</v>
      </c>
      <c r="L5">
        <v>1973</v>
      </c>
      <c r="M5">
        <v>16.899999999999999</v>
      </c>
      <c r="N5">
        <v>6</v>
      </c>
      <c r="O5">
        <v>6.4</v>
      </c>
      <c r="P5">
        <v>17.5</v>
      </c>
      <c r="Q5">
        <v>6.3</v>
      </c>
      <c r="R5">
        <v>15</v>
      </c>
      <c r="S5">
        <v>0.68</v>
      </c>
      <c r="T5" t="s">
        <v>52</v>
      </c>
      <c r="U5">
        <v>0.56333333333333324</v>
      </c>
      <c r="V5">
        <v>0.6</v>
      </c>
      <c r="W5">
        <v>0.64</v>
      </c>
      <c r="X5">
        <v>0.875</v>
      </c>
      <c r="Y5">
        <v>0.42</v>
      </c>
      <c r="Z5">
        <v>1</v>
      </c>
    </row>
    <row r="6" spans="1:26" x14ac:dyDescent="0.35">
      <c r="A6" t="s">
        <v>53</v>
      </c>
      <c r="B6" t="s">
        <v>45</v>
      </c>
      <c r="C6" t="s">
        <v>54</v>
      </c>
      <c r="D6" t="s">
        <v>55</v>
      </c>
      <c r="E6">
        <v>2024</v>
      </c>
      <c r="F6" t="s">
        <v>31</v>
      </c>
      <c r="G6" t="s">
        <v>56</v>
      </c>
      <c r="H6" t="s">
        <v>57</v>
      </c>
      <c r="I6" t="s">
        <v>58</v>
      </c>
      <c r="J6">
        <v>2362</v>
      </c>
      <c r="K6">
        <v>607</v>
      </c>
      <c r="L6">
        <v>2781</v>
      </c>
      <c r="M6">
        <v>25.3</v>
      </c>
      <c r="N6">
        <v>6.3</v>
      </c>
      <c r="O6">
        <v>6.5</v>
      </c>
      <c r="P6">
        <v>17.5</v>
      </c>
      <c r="Q6">
        <v>13.4</v>
      </c>
      <c r="R6">
        <v>15</v>
      </c>
      <c r="S6">
        <v>0.83</v>
      </c>
      <c r="T6" t="s">
        <v>59</v>
      </c>
      <c r="U6">
        <v>0.84333333333333338</v>
      </c>
      <c r="V6">
        <v>0.63</v>
      </c>
      <c r="W6">
        <v>0.65</v>
      </c>
      <c r="X6">
        <v>0.875</v>
      </c>
      <c r="Y6">
        <v>0.89333333333333331</v>
      </c>
      <c r="Z6">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A1C7-AC96-4859-8E81-0040FA8994AB}">
  <dimension ref="A1:AL9"/>
  <sheetViews>
    <sheetView workbookViewId="0">
      <pane xSplit="1" ySplit="1" topLeftCell="B2" activePane="bottomRight" state="frozen"/>
      <selection pane="topRight" activeCell="B1" sqref="B1"/>
      <selection pane="bottomLeft" activeCell="A2" sqref="A2"/>
      <selection pane="bottomRight" activeCell="N4" sqref="N4"/>
    </sheetView>
  </sheetViews>
  <sheetFormatPr defaultRowHeight="15" x14ac:dyDescent="0.35"/>
  <cols>
    <col min="1" max="1" width="11.33203125" bestFit="1" customWidth="1"/>
    <col min="2" max="2" width="7.77734375" bestFit="1" customWidth="1"/>
    <col min="3" max="3" width="8.5546875" bestFit="1" customWidth="1"/>
    <col min="4" max="4" width="19.44140625" bestFit="1" customWidth="1"/>
    <col min="5" max="5" width="12.5546875" bestFit="1" customWidth="1"/>
    <col min="6" max="6" width="16.21875" bestFit="1" customWidth="1"/>
    <col min="7" max="7" width="11.77734375" bestFit="1" customWidth="1"/>
    <col min="8" max="8" width="16.109375" bestFit="1" customWidth="1"/>
    <col min="9" max="9" width="16.21875" bestFit="1" customWidth="1"/>
    <col min="10" max="10" width="12.77734375" bestFit="1" customWidth="1"/>
    <col min="11" max="11" width="6" bestFit="1" customWidth="1"/>
    <col min="12" max="12" width="6.33203125" bestFit="1" customWidth="1"/>
    <col min="13" max="13" width="17" bestFit="1" customWidth="1"/>
    <col min="14" max="14" width="11.33203125" bestFit="1" customWidth="1"/>
    <col min="15" max="15" width="9.21875" bestFit="1" customWidth="1"/>
    <col min="16" max="16" width="13.5546875" bestFit="1" customWidth="1"/>
    <col min="17" max="17" width="19.21875" bestFit="1" customWidth="1"/>
    <col min="18" max="18" width="13.21875" bestFit="1" customWidth="1"/>
    <col min="19" max="19" width="22.5546875" bestFit="1" customWidth="1"/>
    <col min="20" max="20" width="23.5546875" bestFit="1" customWidth="1"/>
    <col min="21" max="21" width="22.77734375" bestFit="1" customWidth="1"/>
    <col min="22" max="22" width="23.77734375" bestFit="1" customWidth="1"/>
    <col min="23" max="23" width="19.21875" bestFit="1" customWidth="1"/>
    <col min="24" max="24" width="20.21875" bestFit="1" customWidth="1"/>
    <col min="25" max="25" width="21" bestFit="1" customWidth="1"/>
    <col min="26" max="26" width="21.88671875" bestFit="1" customWidth="1"/>
    <col min="27" max="27" width="24.21875" bestFit="1" customWidth="1"/>
    <col min="28" max="28" width="25.109375" bestFit="1" customWidth="1"/>
    <col min="29" max="29" width="29" bestFit="1" customWidth="1"/>
    <col min="30" max="30" width="14.44140625" bestFit="1" customWidth="1"/>
    <col min="31" max="31" width="31.109375" bestFit="1" customWidth="1"/>
    <col min="32" max="32" width="13.77734375" bestFit="1" customWidth="1"/>
    <col min="33" max="33" width="19.5546875" bestFit="1" customWidth="1"/>
    <col min="34" max="34" width="19.77734375" bestFit="1" customWidth="1"/>
    <col min="35" max="35" width="16.21875" bestFit="1" customWidth="1"/>
    <col min="36" max="36" width="17.88671875" bestFit="1" customWidth="1"/>
    <col min="37" max="37" width="21.109375" bestFit="1" customWidth="1"/>
    <col min="38" max="38" width="25.88671875" bestFit="1" customWidth="1"/>
  </cols>
  <sheetData>
    <row r="1" spans="1:38" x14ac:dyDescent="0.35">
      <c r="A1" t="s">
        <v>0</v>
      </c>
      <c r="B1" t="s">
        <v>1</v>
      </c>
      <c r="C1" t="s">
        <v>2</v>
      </c>
      <c r="D1" t="s">
        <v>3</v>
      </c>
      <c r="E1" t="s">
        <v>4</v>
      </c>
      <c r="F1" t="s">
        <v>5</v>
      </c>
      <c r="G1" t="s">
        <v>6</v>
      </c>
      <c r="H1" t="s">
        <v>83</v>
      </c>
      <c r="I1" t="s">
        <v>85</v>
      </c>
      <c r="J1" t="s">
        <v>86</v>
      </c>
      <c r="K1" t="s">
        <v>120</v>
      </c>
      <c r="L1" t="s">
        <v>121</v>
      </c>
      <c r="M1" t="s">
        <v>119</v>
      </c>
      <c r="N1" t="s">
        <v>7</v>
      </c>
      <c r="O1" t="s">
        <v>8</v>
      </c>
      <c r="P1" t="s">
        <v>9</v>
      </c>
      <c r="Q1" t="s">
        <v>10</v>
      </c>
      <c r="R1" t="s">
        <v>11</v>
      </c>
      <c r="S1" t="s">
        <v>12</v>
      </c>
      <c r="T1" t="s">
        <v>72</v>
      </c>
      <c r="U1" t="s">
        <v>13</v>
      </c>
      <c r="V1" t="s">
        <v>73</v>
      </c>
      <c r="W1" t="s">
        <v>14</v>
      </c>
      <c r="X1" t="s">
        <v>74</v>
      </c>
      <c r="Y1" t="s">
        <v>15</v>
      </c>
      <c r="Z1" t="s">
        <v>75</v>
      </c>
      <c r="AA1" t="s">
        <v>16</v>
      </c>
      <c r="AB1" t="s">
        <v>90</v>
      </c>
      <c r="AC1" t="s">
        <v>17</v>
      </c>
      <c r="AD1" t="s">
        <v>76</v>
      </c>
      <c r="AE1" t="s">
        <v>18</v>
      </c>
      <c r="AF1" t="s">
        <v>19</v>
      </c>
      <c r="AG1" t="s">
        <v>60</v>
      </c>
      <c r="AH1" t="s">
        <v>61</v>
      </c>
      <c r="AI1" t="s">
        <v>62</v>
      </c>
      <c r="AJ1" t="s">
        <v>63</v>
      </c>
      <c r="AK1" t="s">
        <v>64</v>
      </c>
      <c r="AL1" t="s">
        <v>65</v>
      </c>
    </row>
    <row r="2" spans="1:38" x14ac:dyDescent="0.35">
      <c r="A2" t="s">
        <v>20</v>
      </c>
      <c r="B2" t="s">
        <v>21</v>
      </c>
      <c r="C2" t="s">
        <v>22</v>
      </c>
      <c r="D2" t="s">
        <v>95</v>
      </c>
      <c r="E2">
        <v>2024</v>
      </c>
      <c r="F2" t="s">
        <v>48</v>
      </c>
      <c r="G2" t="s">
        <v>102</v>
      </c>
      <c r="H2" t="s">
        <v>122</v>
      </c>
      <c r="I2" t="s">
        <v>122</v>
      </c>
      <c r="J2" t="s">
        <v>122</v>
      </c>
      <c r="K2" t="s">
        <v>122</v>
      </c>
      <c r="L2" t="s">
        <v>123</v>
      </c>
      <c r="M2" t="s">
        <v>122</v>
      </c>
      <c r="N2" t="s">
        <v>151</v>
      </c>
      <c r="O2" t="s">
        <v>164</v>
      </c>
      <c r="P2">
        <v>1700</v>
      </c>
      <c r="Q2">
        <v>800</v>
      </c>
      <c r="R2">
        <v>2145</v>
      </c>
      <c r="S2">
        <v>13.2</v>
      </c>
      <c r="T2" t="s">
        <v>91</v>
      </c>
      <c r="U2">
        <v>4.8</v>
      </c>
      <c r="V2" t="s">
        <v>91</v>
      </c>
      <c r="W2">
        <v>0.6</v>
      </c>
      <c r="X2" t="s">
        <v>92</v>
      </c>
      <c r="Y2">
        <v>17.5</v>
      </c>
      <c r="Z2" t="s">
        <v>77</v>
      </c>
      <c r="AA2">
        <v>11.5</v>
      </c>
      <c r="AB2" t="s">
        <v>77</v>
      </c>
      <c r="AC2">
        <v>15</v>
      </c>
      <c r="AD2" t="s">
        <v>77</v>
      </c>
      <c r="AE2" s="1">
        <v>0.62</v>
      </c>
      <c r="AF2" t="s">
        <v>26</v>
      </c>
      <c r="AG2" s="1">
        <f>IF(ISBLANK(_2024_ExporttoXML_Van[[#This Row],[AEB Car-to-Car - score]]),"No",_2024_ExporttoXML_Van[[#This Row],[AEB Car-to-Car - score]]/30)</f>
        <v>0.44</v>
      </c>
      <c r="AH2" s="1">
        <f>IF(ISBLANK(_2024_ExporttoXML_Van[[#This Row],[AEB Pedestrian - score]]),"No",_2024_ExporttoXML_Van[[#This Row],[AEB Pedestrian - score]]/10)</f>
        <v>0.48</v>
      </c>
      <c r="AI2" s="1">
        <f>IF(ISBLANK(_2024_ExporttoXML_Van[[#This Row],[AEB Cyclist - score]]),"No",_2024_ExporttoXML_Van[[#This Row],[AEB Cyclist - score]]/10)</f>
        <v>0.06</v>
      </c>
      <c r="AJ2" s="1">
        <f>IF(ISBLANK(_2024_ExporttoXML_Van[[#This Row],[Lane Support - score]]),"No",_2024_ExporttoXML_Van[[#This Row],[Lane Support - score]]/20)</f>
        <v>0.875</v>
      </c>
      <c r="AK2" s="1">
        <f>IF(ISBLANK(_2024_ExporttoXML_Van[[#This Row],[Speed assistance - score]]),"No",_2024_ExporttoXML_Van[[#This Row],[Speed assistance - score]]/15)</f>
        <v>0.76666666666666672</v>
      </c>
      <c r="AL2" s="1">
        <f>IF(ISBLANK(_2024_ExporttoXML_Van[[#This Row],[OSM - score=Attention Assist]]),"No",_2024_ExporttoXML_Van[[#This Row],[OSM - score=Attention Assist]]/15)</f>
        <v>1</v>
      </c>
    </row>
    <row r="3" spans="1:38" x14ac:dyDescent="0.35">
      <c r="A3" t="s">
        <v>93</v>
      </c>
      <c r="B3" t="s">
        <v>103</v>
      </c>
      <c r="C3" t="s">
        <v>104</v>
      </c>
      <c r="D3" t="s">
        <v>105</v>
      </c>
      <c r="E3">
        <v>2024</v>
      </c>
      <c r="F3" t="s">
        <v>48</v>
      </c>
      <c r="G3" t="s">
        <v>106</v>
      </c>
      <c r="H3" t="s">
        <v>122</v>
      </c>
      <c r="I3" t="s">
        <v>122</v>
      </c>
      <c r="J3" t="s">
        <v>122</v>
      </c>
      <c r="K3" t="s">
        <v>122</v>
      </c>
      <c r="L3" t="s">
        <v>123</v>
      </c>
      <c r="M3" t="s">
        <v>122</v>
      </c>
      <c r="N3" t="s">
        <v>152</v>
      </c>
      <c r="O3" t="s">
        <v>107</v>
      </c>
      <c r="P3">
        <v>1700</v>
      </c>
      <c r="Q3">
        <v>800</v>
      </c>
      <c r="R3">
        <v>2145</v>
      </c>
      <c r="S3">
        <v>13.2</v>
      </c>
      <c r="T3" t="s">
        <v>91</v>
      </c>
      <c r="U3">
        <v>4.8</v>
      </c>
      <c r="V3" t="s">
        <v>91</v>
      </c>
      <c r="W3">
        <v>0.6</v>
      </c>
      <c r="X3" t="s">
        <v>92</v>
      </c>
      <c r="Y3">
        <v>17.5</v>
      </c>
      <c r="Z3" t="s">
        <v>77</v>
      </c>
      <c r="AA3">
        <v>11.5</v>
      </c>
      <c r="AB3" t="s">
        <v>77</v>
      </c>
      <c r="AC3">
        <v>15</v>
      </c>
      <c r="AD3" t="s">
        <v>77</v>
      </c>
      <c r="AE3" s="1">
        <v>0.62</v>
      </c>
      <c r="AF3" t="s">
        <v>108</v>
      </c>
      <c r="AG3" s="1">
        <f>IF(ISBLANK(_2024_ExporttoXML_Van[[#This Row],[AEB Car-to-Car - score]]),"No",_2024_ExporttoXML_Van[[#This Row],[AEB Car-to-Car - score]]/30)</f>
        <v>0.44</v>
      </c>
      <c r="AH3" s="1">
        <f>IF(ISBLANK(_2024_ExporttoXML_Van[[#This Row],[AEB Pedestrian - score]]),"No",_2024_ExporttoXML_Van[[#This Row],[AEB Pedestrian - score]]/10)</f>
        <v>0.48</v>
      </c>
      <c r="AI3" s="1">
        <f>IF(ISBLANK(_2024_ExporttoXML_Van[[#This Row],[AEB Cyclist - score]]),"No",_2024_ExporttoXML_Van[[#This Row],[AEB Cyclist - score]]/10)</f>
        <v>0.06</v>
      </c>
      <c r="AJ3" s="1">
        <f>IF(ISBLANK(_2024_ExporttoXML_Van[[#This Row],[Lane Support - score]]),"No",_2024_ExporttoXML_Van[[#This Row],[Lane Support - score]]/20)</f>
        <v>0.875</v>
      </c>
      <c r="AK3" s="1">
        <f>IF(ISBLANK(_2024_ExporttoXML_Van[[#This Row],[Speed assistance - score]]),"No",_2024_ExporttoXML_Van[[#This Row],[Speed assistance - score]]/15)</f>
        <v>0.76666666666666672</v>
      </c>
      <c r="AL3" s="1">
        <f>IF(ISBLANK(_2024_ExporttoXML_Van[[#This Row],[OSM - score=Attention Assist]]),"No",_2024_ExporttoXML_Van[[#This Row],[OSM - score=Attention Assist]]/15)</f>
        <v>1</v>
      </c>
    </row>
    <row r="4" spans="1:38" x14ac:dyDescent="0.35">
      <c r="A4" t="s">
        <v>27</v>
      </c>
      <c r="B4" t="s">
        <v>28</v>
      </c>
      <c r="C4" t="s">
        <v>29</v>
      </c>
      <c r="D4" t="s">
        <v>124</v>
      </c>
      <c r="E4">
        <v>2024</v>
      </c>
      <c r="F4" t="s">
        <v>31</v>
      </c>
      <c r="G4" t="s">
        <v>32</v>
      </c>
      <c r="H4" t="s">
        <v>122</v>
      </c>
      <c r="I4" t="s">
        <v>122</v>
      </c>
      <c r="J4" t="s">
        <v>122</v>
      </c>
      <c r="K4" t="s">
        <v>122</v>
      </c>
      <c r="L4" t="s">
        <v>122</v>
      </c>
      <c r="M4" t="s">
        <v>123</v>
      </c>
      <c r="N4" t="s">
        <v>96</v>
      </c>
      <c r="O4" t="s">
        <v>125</v>
      </c>
      <c r="P4">
        <v>1706</v>
      </c>
      <c r="Q4">
        <v>524</v>
      </c>
      <c r="R4">
        <v>2068</v>
      </c>
      <c r="S4">
        <v>26.5</v>
      </c>
      <c r="T4" t="s">
        <v>77</v>
      </c>
      <c r="U4">
        <v>6.9</v>
      </c>
      <c r="V4" t="s">
        <v>78</v>
      </c>
      <c r="W4">
        <v>8</v>
      </c>
      <c r="X4" t="s">
        <v>77</v>
      </c>
      <c r="Y4">
        <v>18.8</v>
      </c>
      <c r="Z4" t="s">
        <v>77</v>
      </c>
      <c r="AA4">
        <v>12.1</v>
      </c>
      <c r="AB4" t="s">
        <v>77</v>
      </c>
      <c r="AC4">
        <v>15</v>
      </c>
      <c r="AD4" t="s">
        <v>77</v>
      </c>
      <c r="AE4" s="1">
        <v>0.87</v>
      </c>
      <c r="AF4" t="s">
        <v>35</v>
      </c>
      <c r="AG4" s="1">
        <f>IF(ISBLANK(_2024_ExporttoXML_Van[[#This Row],[AEB Car-to-Car - score]]),"No",_2024_ExporttoXML_Van[[#This Row],[AEB Car-to-Car - score]]/30)</f>
        <v>0.8833333333333333</v>
      </c>
      <c r="AH4" s="1">
        <f>IF(ISBLANK(_2024_ExporttoXML_Van[[#This Row],[AEB Pedestrian - score]]),"No",_2024_ExporttoXML_Van[[#This Row],[AEB Pedestrian - score]]/10)</f>
        <v>0.69000000000000006</v>
      </c>
      <c r="AI4" s="1">
        <f>IF(ISBLANK(_2024_ExporttoXML_Van[[#This Row],[AEB Cyclist - score]]),"No",_2024_ExporttoXML_Van[[#This Row],[AEB Cyclist - score]]/10)</f>
        <v>0.8</v>
      </c>
      <c r="AJ4" s="1">
        <f>IF(ISBLANK(_2024_ExporttoXML_Van[[#This Row],[Lane Support - score]]),"No",_2024_ExporttoXML_Van[[#This Row],[Lane Support - score]]/20)</f>
        <v>0.94000000000000006</v>
      </c>
      <c r="AK4" s="1">
        <f>IF(ISBLANK(_2024_ExporttoXML_Van[[#This Row],[Speed assistance - score]]),"No",_2024_ExporttoXML_Van[[#This Row],[Speed assistance - score]]/15)</f>
        <v>0.80666666666666664</v>
      </c>
      <c r="AL4" s="1">
        <f>IF(ISBLANK(_2024_ExporttoXML_Van[[#This Row],[OSM - score=Attention Assist]]),"No",_2024_ExporttoXML_Van[[#This Row],[OSM - score=Attention Assist]]/15)</f>
        <v>1</v>
      </c>
    </row>
    <row r="5" spans="1:38" x14ac:dyDescent="0.35">
      <c r="A5" t="s">
        <v>99</v>
      </c>
      <c r="B5" t="s">
        <v>109</v>
      </c>
      <c r="C5" t="s">
        <v>110</v>
      </c>
      <c r="D5" t="s">
        <v>105</v>
      </c>
      <c r="E5">
        <v>2024</v>
      </c>
      <c r="F5" t="s">
        <v>48</v>
      </c>
      <c r="G5" t="s">
        <v>111</v>
      </c>
      <c r="H5" t="s">
        <v>122</v>
      </c>
      <c r="I5" t="s">
        <v>122</v>
      </c>
      <c r="J5" t="s">
        <v>122</v>
      </c>
      <c r="K5" t="s">
        <v>122</v>
      </c>
      <c r="L5" t="s">
        <v>123</v>
      </c>
      <c r="M5" t="s">
        <v>122</v>
      </c>
      <c r="N5" t="s">
        <v>153</v>
      </c>
      <c r="O5" t="s">
        <v>112</v>
      </c>
      <c r="P5">
        <v>1700</v>
      </c>
      <c r="Q5">
        <v>800</v>
      </c>
      <c r="R5">
        <v>2145</v>
      </c>
      <c r="S5">
        <v>13.2</v>
      </c>
      <c r="T5" t="s">
        <v>91</v>
      </c>
      <c r="U5">
        <v>4.8</v>
      </c>
      <c r="V5" t="s">
        <v>91</v>
      </c>
      <c r="W5">
        <v>0.6</v>
      </c>
      <c r="X5" t="s">
        <v>92</v>
      </c>
      <c r="Y5">
        <v>17.5</v>
      </c>
      <c r="Z5" t="s">
        <v>77</v>
      </c>
      <c r="AA5">
        <v>11.5</v>
      </c>
      <c r="AB5" t="s">
        <v>77</v>
      </c>
      <c r="AC5">
        <v>15</v>
      </c>
      <c r="AD5" t="s">
        <v>77</v>
      </c>
      <c r="AE5" s="1">
        <v>0.62</v>
      </c>
      <c r="AF5" t="s">
        <v>113</v>
      </c>
      <c r="AG5" s="1">
        <f>IF(ISBLANK(_2024_ExporttoXML_Van[[#This Row],[AEB Car-to-Car - score]]),"No",_2024_ExporttoXML_Van[[#This Row],[AEB Car-to-Car - score]]/30)</f>
        <v>0.44</v>
      </c>
      <c r="AH5" s="1">
        <f>IF(ISBLANK(_2024_ExporttoXML_Van[[#This Row],[AEB Pedestrian - score]]),"No",_2024_ExporttoXML_Van[[#This Row],[AEB Pedestrian - score]]/10)</f>
        <v>0.48</v>
      </c>
      <c r="AI5" s="1">
        <f>IF(ISBLANK(_2024_ExporttoXML_Van[[#This Row],[AEB Cyclist - score]]),"No",_2024_ExporttoXML_Van[[#This Row],[AEB Cyclist - score]]/10)</f>
        <v>0.06</v>
      </c>
      <c r="AJ5" s="1">
        <f>IF(ISBLANK(_2024_ExporttoXML_Van[[#This Row],[Lane Support - score]]),"No",_2024_ExporttoXML_Van[[#This Row],[Lane Support - score]]/20)</f>
        <v>0.875</v>
      </c>
      <c r="AK5" s="1">
        <f>IF(ISBLANK(_2024_ExporttoXML_Van[[#This Row],[Speed assistance - score]]),"No",_2024_ExporttoXML_Van[[#This Row],[Speed assistance - score]]/15)</f>
        <v>0.76666666666666672</v>
      </c>
      <c r="AL5" s="1">
        <f>IF(ISBLANK(_2024_ExporttoXML_Van[[#This Row],[OSM - score=Attention Assist]]),"No",_2024_ExporttoXML_Van[[#This Row],[OSM - score=Attention Assist]]/15)</f>
        <v>1</v>
      </c>
    </row>
    <row r="6" spans="1:38" x14ac:dyDescent="0.35">
      <c r="A6" t="s">
        <v>94</v>
      </c>
      <c r="B6" t="s">
        <v>114</v>
      </c>
      <c r="C6" t="s">
        <v>115</v>
      </c>
      <c r="D6" t="s">
        <v>105</v>
      </c>
      <c r="E6">
        <v>2024</v>
      </c>
      <c r="F6" t="s">
        <v>48</v>
      </c>
      <c r="G6" t="s">
        <v>116</v>
      </c>
      <c r="H6" t="s">
        <v>122</v>
      </c>
      <c r="I6" t="s">
        <v>122</v>
      </c>
      <c r="J6" t="s">
        <v>122</v>
      </c>
      <c r="K6" t="s">
        <v>122</v>
      </c>
      <c r="L6" t="s">
        <v>123</v>
      </c>
      <c r="M6" t="s">
        <v>122</v>
      </c>
      <c r="N6" t="s">
        <v>154</v>
      </c>
      <c r="O6" t="s">
        <v>117</v>
      </c>
      <c r="P6">
        <v>1700</v>
      </c>
      <c r="Q6">
        <v>800</v>
      </c>
      <c r="R6">
        <v>2145</v>
      </c>
      <c r="S6">
        <v>13.2</v>
      </c>
      <c r="T6" t="s">
        <v>91</v>
      </c>
      <c r="U6">
        <v>4.8</v>
      </c>
      <c r="V6" t="s">
        <v>91</v>
      </c>
      <c r="W6">
        <v>0.6</v>
      </c>
      <c r="X6" t="s">
        <v>92</v>
      </c>
      <c r="Y6">
        <v>17.5</v>
      </c>
      <c r="Z6" t="s">
        <v>77</v>
      </c>
      <c r="AA6">
        <v>11.5</v>
      </c>
      <c r="AB6" t="s">
        <v>77</v>
      </c>
      <c r="AC6">
        <v>15</v>
      </c>
      <c r="AD6" t="s">
        <v>77</v>
      </c>
      <c r="AE6" s="1">
        <v>0.62</v>
      </c>
      <c r="AF6" t="s">
        <v>118</v>
      </c>
      <c r="AG6" s="1">
        <f>IF(ISBLANK(_2024_ExporttoXML_Van[[#This Row],[AEB Car-to-Car - score]]),"No",_2024_ExporttoXML_Van[[#This Row],[AEB Car-to-Car - score]]/30)</f>
        <v>0.44</v>
      </c>
      <c r="AH6" s="1">
        <f>IF(ISBLANK(_2024_ExporttoXML_Van[[#This Row],[AEB Pedestrian - score]]),"No",_2024_ExporttoXML_Van[[#This Row],[AEB Pedestrian - score]]/10)</f>
        <v>0.48</v>
      </c>
      <c r="AI6" s="1">
        <f>IF(ISBLANK(_2024_ExporttoXML_Van[[#This Row],[AEB Cyclist - score]]),"No",_2024_ExporttoXML_Van[[#This Row],[AEB Cyclist - score]]/10)</f>
        <v>0.06</v>
      </c>
      <c r="AJ6" s="1">
        <f>IF(ISBLANK(_2024_ExporttoXML_Van[[#This Row],[Lane Support - score]]),"No",_2024_ExporttoXML_Van[[#This Row],[Lane Support - score]]/20)</f>
        <v>0.875</v>
      </c>
      <c r="AK6" s="1">
        <f>IF(ISBLANK(_2024_ExporttoXML_Van[[#This Row],[Speed assistance - score]]),"No",_2024_ExporttoXML_Van[[#This Row],[Speed assistance - score]]/15)</f>
        <v>0.76666666666666672</v>
      </c>
      <c r="AL6" s="1">
        <f>IF(ISBLANK(_2024_ExporttoXML_Van[[#This Row],[OSM - score=Attention Assist]]),"No",_2024_ExporttoXML_Van[[#This Row],[OSM - score=Attention Assist]]/15)</f>
        <v>1</v>
      </c>
    </row>
    <row r="7" spans="1:38" x14ac:dyDescent="0.35">
      <c r="A7" t="s">
        <v>36</v>
      </c>
      <c r="B7" t="s">
        <v>37</v>
      </c>
      <c r="C7" t="s">
        <v>38</v>
      </c>
      <c r="D7" t="s">
        <v>39</v>
      </c>
      <c r="E7">
        <v>2024</v>
      </c>
      <c r="F7" t="s">
        <v>48</v>
      </c>
      <c r="G7" t="s">
        <v>40</v>
      </c>
      <c r="H7" t="s">
        <v>122</v>
      </c>
      <c r="I7" t="s">
        <v>122</v>
      </c>
      <c r="J7" t="s">
        <v>122</v>
      </c>
      <c r="K7" t="s">
        <v>122</v>
      </c>
      <c r="L7" t="s">
        <v>122</v>
      </c>
      <c r="M7" t="s">
        <v>122</v>
      </c>
      <c r="N7" t="s">
        <v>100</v>
      </c>
      <c r="O7" t="s">
        <v>97</v>
      </c>
      <c r="P7">
        <v>1537</v>
      </c>
      <c r="Q7">
        <v>987</v>
      </c>
      <c r="R7">
        <v>1734</v>
      </c>
      <c r="S7">
        <v>26.8</v>
      </c>
      <c r="T7" t="s">
        <v>77</v>
      </c>
      <c r="U7">
        <v>5.2</v>
      </c>
      <c r="V7" t="s">
        <v>78</v>
      </c>
      <c r="W7">
        <v>8.4</v>
      </c>
      <c r="X7" t="s">
        <v>77</v>
      </c>
      <c r="Y7">
        <v>13.8</v>
      </c>
      <c r="Z7" t="s">
        <v>78</v>
      </c>
      <c r="AA7">
        <v>14.5</v>
      </c>
      <c r="AB7" t="s">
        <v>77</v>
      </c>
      <c r="AC7">
        <v>10</v>
      </c>
      <c r="AD7" t="s">
        <v>78</v>
      </c>
      <c r="AE7" s="1">
        <v>0.78</v>
      </c>
      <c r="AF7" t="s">
        <v>43</v>
      </c>
      <c r="AG7" s="1">
        <f>IF(ISBLANK(_2024_ExporttoXML_Van[[#This Row],[AEB Car-to-Car - score]]),"No",_2024_ExporttoXML_Van[[#This Row],[AEB Car-to-Car - score]]/30)</f>
        <v>0.89333333333333331</v>
      </c>
      <c r="AH7" s="1">
        <f>IF(ISBLANK(_2024_ExporttoXML_Van[[#This Row],[AEB Pedestrian - score]]),"No",_2024_ExporttoXML_Van[[#This Row],[AEB Pedestrian - score]]/10)</f>
        <v>0.52</v>
      </c>
      <c r="AI7" s="1">
        <f>IF(ISBLANK(_2024_ExporttoXML_Van[[#This Row],[AEB Cyclist - score]]),"No",_2024_ExporttoXML_Van[[#This Row],[AEB Cyclist - score]]/10)</f>
        <v>0.84000000000000008</v>
      </c>
      <c r="AJ7" s="1">
        <f>IF(ISBLANK(_2024_ExporttoXML_Van[[#This Row],[Lane Support - score]]),"No",_2024_ExporttoXML_Van[[#This Row],[Lane Support - score]]/20)</f>
        <v>0.69000000000000006</v>
      </c>
      <c r="AK7" s="1">
        <f>IF(ISBLANK(_2024_ExporttoXML_Van[[#This Row],[Speed assistance - score]]),"No",_2024_ExporttoXML_Van[[#This Row],[Speed assistance - score]]/15)</f>
        <v>0.96666666666666667</v>
      </c>
      <c r="AL7" s="1">
        <f>IF(ISBLANK(_2024_ExporttoXML_Van[[#This Row],[OSM - score=Attention Assist]]),"No",_2024_ExporttoXML_Van[[#This Row],[OSM - score=Attention Assist]]/15)</f>
        <v>0.66666666666666663</v>
      </c>
    </row>
    <row r="8" spans="1:38" x14ac:dyDescent="0.35">
      <c r="A8" t="s">
        <v>44</v>
      </c>
      <c r="B8" t="s">
        <v>45</v>
      </c>
      <c r="C8" t="s">
        <v>46</v>
      </c>
      <c r="D8" t="s">
        <v>47</v>
      </c>
      <c r="E8">
        <v>2024</v>
      </c>
      <c r="F8" t="s">
        <v>48</v>
      </c>
      <c r="G8" t="s">
        <v>165</v>
      </c>
      <c r="H8" t="s">
        <v>123</v>
      </c>
      <c r="I8" t="s">
        <v>123</v>
      </c>
      <c r="J8" t="s">
        <v>123</v>
      </c>
      <c r="K8" t="s">
        <v>122</v>
      </c>
      <c r="L8" t="s">
        <v>123</v>
      </c>
      <c r="M8" t="s">
        <v>122</v>
      </c>
      <c r="N8" t="s">
        <v>166</v>
      </c>
      <c r="O8" t="s">
        <v>167</v>
      </c>
      <c r="P8">
        <v>1538</v>
      </c>
      <c r="Q8">
        <v>612</v>
      </c>
      <c r="R8">
        <v>1973</v>
      </c>
      <c r="S8">
        <v>16.899999999999999</v>
      </c>
      <c r="T8" t="s">
        <v>78</v>
      </c>
      <c r="U8">
        <v>6</v>
      </c>
      <c r="V8" t="s">
        <v>78</v>
      </c>
      <c r="W8">
        <v>6.4</v>
      </c>
      <c r="X8" t="s">
        <v>78</v>
      </c>
      <c r="Y8">
        <v>17.5</v>
      </c>
      <c r="Z8" t="s">
        <v>77</v>
      </c>
      <c r="AA8">
        <v>6.3</v>
      </c>
      <c r="AB8" t="s">
        <v>91</v>
      </c>
      <c r="AC8">
        <v>15</v>
      </c>
      <c r="AD8" t="s">
        <v>77</v>
      </c>
      <c r="AE8" s="1">
        <v>0.68</v>
      </c>
      <c r="AF8" t="s">
        <v>52</v>
      </c>
      <c r="AG8" s="1">
        <f>IF(ISBLANK(_2024_ExporttoXML_Van[[#This Row],[AEB Car-to-Car - score]]),"No",_2024_ExporttoXML_Van[[#This Row],[AEB Car-to-Car - score]]/30)</f>
        <v>0.56333333333333324</v>
      </c>
      <c r="AH8" s="1">
        <f>IF(ISBLANK(_2024_ExporttoXML_Van[[#This Row],[AEB Pedestrian - score]]),"No",_2024_ExporttoXML_Van[[#This Row],[AEB Pedestrian - score]]/10)</f>
        <v>0.6</v>
      </c>
      <c r="AI8" s="1">
        <f>IF(ISBLANK(_2024_ExporttoXML_Van[[#This Row],[AEB Cyclist - score]]),"No",_2024_ExporttoXML_Van[[#This Row],[AEB Cyclist - score]]/10)</f>
        <v>0.64</v>
      </c>
      <c r="AJ8" s="1">
        <f>IF(ISBLANK(_2024_ExporttoXML_Van[[#This Row],[Lane Support - score]]),"No",_2024_ExporttoXML_Van[[#This Row],[Lane Support - score]]/20)</f>
        <v>0.875</v>
      </c>
      <c r="AK8" s="1">
        <f>IF(ISBLANK(_2024_ExporttoXML_Van[[#This Row],[Speed assistance - score]]),"No",_2024_ExporttoXML_Van[[#This Row],[Speed assistance - score]]/15)</f>
        <v>0.42</v>
      </c>
      <c r="AL8" s="1">
        <f>IF(ISBLANK(_2024_ExporttoXML_Van[[#This Row],[OSM - score=Attention Assist]]),"No",_2024_ExporttoXML_Van[[#This Row],[OSM - score=Attention Assist]]/15)</f>
        <v>1</v>
      </c>
    </row>
    <row r="9" spans="1:38" x14ac:dyDescent="0.35">
      <c r="A9" t="s">
        <v>53</v>
      </c>
      <c r="B9" t="s">
        <v>45</v>
      </c>
      <c r="C9" t="s">
        <v>54</v>
      </c>
      <c r="D9" t="s">
        <v>98</v>
      </c>
      <c r="E9">
        <v>2024</v>
      </c>
      <c r="F9" t="s">
        <v>31</v>
      </c>
      <c r="G9" t="s">
        <v>56</v>
      </c>
      <c r="H9" t="s">
        <v>123</v>
      </c>
      <c r="I9" t="s">
        <v>123</v>
      </c>
      <c r="J9" t="s">
        <v>123</v>
      </c>
      <c r="K9" t="s">
        <v>122</v>
      </c>
      <c r="L9" t="s">
        <v>123</v>
      </c>
      <c r="M9" t="s">
        <v>122</v>
      </c>
      <c r="N9" t="s">
        <v>101</v>
      </c>
      <c r="O9" t="s">
        <v>58</v>
      </c>
      <c r="P9">
        <v>2362</v>
      </c>
      <c r="Q9">
        <v>607</v>
      </c>
      <c r="R9">
        <v>2781</v>
      </c>
      <c r="S9">
        <v>25.3</v>
      </c>
      <c r="T9" t="s">
        <v>77</v>
      </c>
      <c r="U9">
        <v>6.3</v>
      </c>
      <c r="V9" t="s">
        <v>78</v>
      </c>
      <c r="W9">
        <v>6.5</v>
      </c>
      <c r="X9" t="s">
        <v>78</v>
      </c>
      <c r="Y9">
        <v>17.5</v>
      </c>
      <c r="Z9" t="s">
        <v>77</v>
      </c>
      <c r="AA9">
        <v>13.4</v>
      </c>
      <c r="AB9" t="s">
        <v>77</v>
      </c>
      <c r="AC9">
        <v>15</v>
      </c>
      <c r="AD9" t="s">
        <v>77</v>
      </c>
      <c r="AE9" s="1">
        <v>0.83</v>
      </c>
      <c r="AF9" t="s">
        <v>59</v>
      </c>
      <c r="AG9" s="1">
        <f>IF(ISBLANK(_2024_ExporttoXML_Van[[#This Row],[AEB Car-to-Car - score]]),"No",_2024_ExporttoXML_Van[[#This Row],[AEB Car-to-Car - score]]/30)</f>
        <v>0.84333333333333338</v>
      </c>
      <c r="AH9" s="1">
        <f>IF(ISBLANK(_2024_ExporttoXML_Van[[#This Row],[AEB Pedestrian - score]]),"No",_2024_ExporttoXML_Van[[#This Row],[AEB Pedestrian - score]]/10)</f>
        <v>0.63</v>
      </c>
      <c r="AI9" s="1">
        <f>IF(ISBLANK(_2024_ExporttoXML_Van[[#This Row],[AEB Cyclist - score]]),"No",_2024_ExporttoXML_Van[[#This Row],[AEB Cyclist - score]]/10)</f>
        <v>0.65</v>
      </c>
      <c r="AJ9" s="1">
        <f>IF(ISBLANK(_2024_ExporttoXML_Van[[#This Row],[Lane Support - score]]),"No",_2024_ExporttoXML_Van[[#This Row],[Lane Support - score]]/20)</f>
        <v>0.875</v>
      </c>
      <c r="AK9" s="1">
        <f>IF(ISBLANK(_2024_ExporttoXML_Van[[#This Row],[Speed assistance - score]]),"No",_2024_ExporttoXML_Van[[#This Row],[Speed assistance - score]]/15)</f>
        <v>0.89333333333333331</v>
      </c>
      <c r="AL9" s="1">
        <f>IF(ISBLANK(_2024_ExporttoXML_Van[[#This Row],[OSM - score=Attention Assist]]),"No",_2024_ExporttoXML_Van[[#This Row],[OSM - score=Attention Assist]]/15)</f>
        <v>1</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571A-97D6-456F-A94F-974BB6200D1B}">
  <dimension ref="A1:X11"/>
  <sheetViews>
    <sheetView workbookViewId="0">
      <selection activeCell="D8" sqref="D8"/>
    </sheetView>
  </sheetViews>
  <sheetFormatPr defaultRowHeight="15" x14ac:dyDescent="0.35"/>
  <cols>
    <col min="1" max="1" width="19.21875" bestFit="1" customWidth="1"/>
    <col min="2" max="2" width="24.21875" bestFit="1" customWidth="1"/>
    <col min="3" max="3" width="20" bestFit="1" customWidth="1"/>
    <col min="4" max="4" width="27.6640625" bestFit="1" customWidth="1"/>
    <col min="5" max="5" width="16.5546875" bestFit="1" customWidth="1"/>
    <col min="6" max="7" width="16.5546875" customWidth="1"/>
    <col min="10" max="10" width="20.77734375" customWidth="1"/>
    <col min="13" max="13" width="15.21875" customWidth="1"/>
    <col min="15" max="15" width="14.33203125" customWidth="1"/>
    <col min="17" max="17" width="13.6640625" bestFit="1" customWidth="1"/>
    <col min="19" max="19" width="13.6640625" bestFit="1" customWidth="1"/>
    <col min="21" max="21" width="11.44140625" bestFit="1" customWidth="1"/>
    <col min="23" max="23" width="13.6640625" bestFit="1" customWidth="1"/>
  </cols>
  <sheetData>
    <row r="1" spans="1:24" x14ac:dyDescent="0.35">
      <c r="A1" t="str">
        <f>[1]Output!A1</f>
        <v>Make Model</v>
      </c>
      <c r="B1" t="s">
        <v>66</v>
      </c>
      <c r="C1" t="s">
        <v>67</v>
      </c>
      <c r="D1" t="s">
        <v>69</v>
      </c>
      <c r="E1" t="s">
        <v>139</v>
      </c>
      <c r="F1" t="s">
        <v>140</v>
      </c>
      <c r="G1" t="s">
        <v>142</v>
      </c>
      <c r="H1" t="s">
        <v>7</v>
      </c>
      <c r="I1" s="3" t="s">
        <v>79</v>
      </c>
      <c r="J1" t="s">
        <v>80</v>
      </c>
      <c r="K1" t="s">
        <v>81</v>
      </c>
      <c r="L1" t="s">
        <v>82</v>
      </c>
      <c r="M1" t="s">
        <v>83</v>
      </c>
      <c r="N1" t="s">
        <v>84</v>
      </c>
      <c r="O1" t="s">
        <v>85</v>
      </c>
      <c r="P1" t="s">
        <v>84</v>
      </c>
      <c r="Q1" t="s">
        <v>86</v>
      </c>
      <c r="R1" t="s">
        <v>84</v>
      </c>
      <c r="S1" t="s">
        <v>87</v>
      </c>
      <c r="T1" t="s">
        <v>84</v>
      </c>
      <c r="U1" t="s">
        <v>88</v>
      </c>
      <c r="V1" t="s">
        <v>84</v>
      </c>
      <c r="W1" t="s">
        <v>89</v>
      </c>
      <c r="X1" t="s">
        <v>84</v>
      </c>
    </row>
    <row r="2" spans="1:24" x14ac:dyDescent="0.35">
      <c r="A2" t="str">
        <f>_2024_ExporttoXML_Van[[#This Row],[CarModel]]</f>
        <v>Citroën Berlingo</v>
      </c>
      <c r="B2" t="str">
        <f>_2024_ExporttoXML_Van[[#This Row],[Full Tested Vehicle]]</f>
        <v>ë-Berlingo + Safety Pack</v>
      </c>
      <c r="C2" t="s">
        <v>68</v>
      </c>
      <c r="D2" t="str">
        <f>_2024_ExporttoXML_Van[[#This Row],[Applies to]]</f>
        <v>all Berlingos, 3rd generation, K9, from 2018</v>
      </c>
      <c r="F2" t="s">
        <v>141</v>
      </c>
      <c r="G2" t="s">
        <v>143</v>
      </c>
      <c r="H2" t="str">
        <f>"&lt;p&gt;"&amp;SUBSTITUTE(_2024_ExporttoXML_Van[[#This Row],[Comment]],"&lt;LBr&gt;&lt;LBr&gt;","&lt;/p&gt;&lt;p&gt;")&amp;"&lt;/p&gt;"</f>
        <v>&lt;p&gt;The autonomous emergency braking (AEB) system uses camera-based technology to detect other vehicles and vulnerable road users such as pedestrians and cyclists.  Performance is good when approaching a stationary or slower-moving car at lower speeds, but deteriorates as test speeds increase.  However, performance is symmetrical, reacting equally well to a target vehicle is straight in front of it or offset to one side or the other.  Unlike some of its competitors, the Berlingo does not react to a vehicle which turns across its path.  With a pedestrian target, the systems performs well or adequately in the simpler scenarios, with some drop-off when tested in night-time conditions, but does not intervene if a pedestrian is behind the van as it reverse or when the van turns into the path of a crossing pedestrian.  In Euro NCAP's tests, the Berlingo showed very little reaction to a cyclist.&lt;/p&gt;&lt;p&gt;The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does not include blind spot monitoring.&lt;/p&gt;&lt;p&gt;The Berlingo uses a camera to identify the local speed limit and provides the information to the driver, allowing the limiter to be set accordingly.  The limiter is able to maintain the set speed to within 5&amp;nbsp;km/h.&lt;/p&gt;&lt;p&gt;A seatbelt reminder is standard for the driver and front passenger seat, and the Berlingo recognises steering behaviour which is characteristic of fatigued driving, alerting the driver to the need for a break.&lt;/p&gt;</v>
      </c>
      <c r="I2" s="3" t="s">
        <v>168</v>
      </c>
      <c r="J2" t="str">
        <f>SUBSTITUTE(I2,"https://youtu.be/","https://www.youtube.com/embed/")</f>
        <v>https://www.youtube.com/embed/JdQ59kGZRM4</v>
      </c>
      <c r="K2" t="str">
        <f>_2024_ExporttoXML_Van[[#This Row],[Rating/grading]]</f>
        <v>Gold</v>
      </c>
      <c r="L2" s="1">
        <f>_2024_ExporttoXML_Van[[#This Row],[Safety Assist Performance score]]</f>
        <v>0.62</v>
      </c>
      <c r="M2" t="str">
        <f>IF(_2024_ExporttoXML_Van[[#This Row],[AEB Car-to-Car - colour]]="Green","Good",IF(_2024_ExporttoXML_Van[[#This Row],[AEB Car-to-Car - colour]]="Yellow","Adequate",IF(_2024_ExporttoXML_Van[[#This Row],[AEB Car-to-Car - colour]]="Orange","Marginal",IF(_2024_ExporttoXML_Van[[#This Row],[AEB Car-to-Car - colour]]="Brown","Weak",IF(_2024_ExporttoXML_Van[[#This Row],[AEB Car-to-Car - colour]]="Red","Poor",IF(_2024_ExporttoXML_Van[[#This Row],[AEB Car-to-Car - colour]]="Grey","Not Applicable"))))))</f>
        <v>Marginal</v>
      </c>
      <c r="N2">
        <f>IF(ISBLANK(_2024_ExporttoXML_Van[[#This Row],[AEB Car-to-Car - score]]),"",_2024_ExporttoXML_Van[[#This Row],[AEB Car-to-Car - score]])</f>
        <v>13.2</v>
      </c>
      <c r="O2" t="str">
        <f>IF(_2024_ExporttoXML_Van[[#This Row],[AEB Pedestrian - colour]]="Green","Good",IF(_2024_ExporttoXML_Van[[#This Row],[AEB Pedestrian - colour]]="Yellow","Adequate",IF(_2024_ExporttoXML_Van[[#This Row],[AEB Pedestrian - colour]]="Orange","Marginal",IF(_2024_ExporttoXML_Van[[#This Row],[AEB Pedestrian - colour]]="Brown","Weak",IF(_2024_ExporttoXML_Van[[#This Row],[AEB Pedestrian - colour]]="Red","Poor",IF(_2024_ExporttoXML_Van[[#This Row],[AEB Pedestrian - colour]]="Grey","Not Applicable"))))))</f>
        <v>Marginal</v>
      </c>
      <c r="P2">
        <f>IF(ISBLANK(_2024_ExporttoXML_Van[[#This Row],[AEB Pedestrian - score]]),"",_2024_ExporttoXML_Van[[#This Row],[AEB Pedestrian - score]])</f>
        <v>4.8</v>
      </c>
      <c r="Q2" t="str">
        <f>IF(_2024_ExporttoXML_Van[[#This Row],[AEB Cyclist - colour]]="Green","Good",IF(_2024_ExporttoXML_Van[[#This Row],[AEB Cyclist - colour]]="Yellow","Adequate",IF(_2024_ExporttoXML_Van[[#This Row],[AEB Cyclist - colour]]="Orange","Marginal",IF(_2024_ExporttoXML_Van[[#This Row],[AEB Cyclist - colour]]="Brown","Weak",IF(_2024_ExporttoXML_Van[[#This Row],[AEB Cyclist - colour]]="Red","Poor",IF(_2024_ExporttoXML_Van[[#This Row],[AEB Cyclist - colour]]="Grey","Not Applicable"))))))</f>
        <v>Weak</v>
      </c>
      <c r="R2">
        <f>IF(ISBLANK(_2024_ExporttoXML_Van[[#This Row],[AEB Cyclist - score]]),"",_2024_ExporttoXML_Van[[#This Row],[AEB Cyclist - score]])</f>
        <v>0.6</v>
      </c>
      <c r="S2" t="str">
        <f>IF(_2024_ExporttoXML_Van[[#This Row],[Lane Support - colour]]="Green","Good",IF(_2024_ExporttoXML_Van[[#This Row],[Lane Support - colour]]="Yellow","Adequate",IF(_2024_ExporttoXML_Van[[#This Row],[Lane Support - colour]]="Orange","Marginal",IF(_2024_ExporttoXML_Van[[#This Row],[Lane Support - colour]]="Brown","Weak",IF(_2024_ExporttoXML_Van[[#This Row],[Lane Support - colour]]="Red","Poor",IF(_2024_ExporttoXML_Van[[#This Row],[Lane Support - colour]]="Grey","Not Applicable"))))))</f>
        <v>Good</v>
      </c>
      <c r="T2">
        <f>IF(ISBLANK(_2024_ExporttoXML_Van[[#This Row],[Lane Support - score]]),"",_2024_ExporttoXML_Van[[#This Row],[Lane Support - score]])</f>
        <v>17.5</v>
      </c>
      <c r="U2" t="str">
        <f>IF(_2024_ExporttoXML_Van[[#This Row],[Speed assistance - colour]]="Green","Good",IF(_2024_ExporttoXML_Van[[#This Row],[Speed assistance - colour]]="Yellow","Adequate",IF(_2024_ExporttoXML_Van[[#This Row],[Speed assistance - colour]]="Orange","Marginal",IF(_2024_ExporttoXML_Van[[#This Row],[Speed assistance - colour]]="Brown","Weak",IF(_2024_ExporttoXML_Van[[#This Row],[Speed assistance - colour]]="Red","Poor",IF(_2024_ExporttoXML_Van[[#This Row],[Speed assistance - colour]]="Grey","Not Applicable"))))))</f>
        <v>Good</v>
      </c>
      <c r="V2">
        <f>IF(ISBLANK(_2024_ExporttoXML_Van[[#This Row],[Speed assistance - score]]),"",_2024_ExporttoXML_Van[[#This Row],[Speed assistance - score]])</f>
        <v>11.5</v>
      </c>
      <c r="W2" t="str">
        <f>IF(_2024_ExporttoXML_Van[[#This Row],[OSM - colour]]="Green","Good",IF(_2024_ExporttoXML_Van[[#This Row],[OSM - colour]]="Yellow","Adequate",IF(_2024_ExporttoXML_Van[[#This Row],[OSM - colour]]="Orange","Marginal",IF(_2024_ExporttoXML_Van[[#This Row],[OSM - colour]]="Brown","Weak",IF(_2024_ExporttoXML_Van[[#This Row],[OSM - colour]]="Red","Poor",IF(_2024_ExporttoXML_Van[[#This Row],[OSM - colour]]="Grey","Not Applicable"))))))</f>
        <v>Good</v>
      </c>
      <c r="X2">
        <f>IF(ISBLANK(_2024_ExporttoXML_Van[[#This Row],[OSM - score=Attention Assist]]),"",_2024_ExporttoXML_Van[[#This Row],[OSM - score=Attention Assist]])</f>
        <v>15</v>
      </c>
    </row>
    <row r="3" spans="1:24" x14ac:dyDescent="0.35">
      <c r="A3" t="str">
        <f>_2024_ExporttoXML_Van[[#This Row],[CarModel]]</f>
        <v>FIAT Doblo</v>
      </c>
      <c r="B3" t="str">
        <f>_2024_ExporttoXML_Van[[#This Row],[Full Tested Vehicle]]</f>
        <v>Citroën ë-Berlingo + Safety Pack</v>
      </c>
      <c r="C3" t="s">
        <v>68</v>
      </c>
      <c r="D3" t="str">
        <f>_2024_ExporttoXML_Van[[#This Row],[Applies to]]</f>
        <v>all Doblos, 3rd generation, K9, from 2018</v>
      </c>
      <c r="F3" t="s">
        <v>141</v>
      </c>
      <c r="G3" t="s">
        <v>143</v>
      </c>
      <c r="H3" t="str">
        <f>"&lt;p&gt;"&amp;SUBSTITUTE(_2024_ExporttoXML_Van[[#This Row],[Comment]],"&lt;LBr&gt;&lt;LBr&gt;","&lt;/p&gt;&lt;p&gt;")&amp;"&lt;/p&gt;"</f>
        <v>&lt;p&gt;The autonomous emergency braking (AEB) system uses camera-based technology to detect other vehicles and vulnerable road users such as pedestrians and cyclists.  Performance is good when approaching a stationary or slower-moving car at lower speeds, but deteriorates as test speeds increase.  However, performance is symmetrical, reacting equally well to a target vehicle is straight in front of it or offset to one side or the other.  Unlike some of its competitors, the Doblo does not react to a vehicle which turns across its path.  With a pedestrian target, the systems performs well or adequately in the simpler scenarios, with some drop-off when tested in night-time conditions, but does not intervene if a pedestrian is behind the van as it reverse or when the van turns into the path of a crossing pedestrian.  In Euro NCAP's tests, the Doblo showed very little reaction to a cyclist.&lt;/p&gt;&lt;p&gt;The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does not include blind spot monitoring.&lt;/p&gt;&lt;p&gt;The Doblo uses a camera to identify the local speed limit and provides the information to the driver, allowing the limiter to be set accordingly.  The limiter is able to maintain the set speed to within 5&amp;nbsp;km/h.&lt;/p&gt;&lt;p&gt;A seatbelt reminder is standard for the driver and front passenger seat, and the Doblo recognises steering behaviour which is characteristic of fatigued driving, alerting the driver to the need for a break.&lt;/p&gt;</v>
      </c>
      <c r="I3" s="3" t="s">
        <v>169</v>
      </c>
      <c r="J3" t="str">
        <f t="shared" ref="J3:J7" si="0">SUBSTITUTE(I3,"https://youtu.be/","https://www.youtube.com/embed/")</f>
        <v/>
      </c>
      <c r="K3" t="str">
        <f>_2024_ExporttoXML_Van[[#This Row],[Rating/grading]]</f>
        <v>Gold</v>
      </c>
      <c r="L3" s="1">
        <f>_2024_ExporttoXML_Van[[#This Row],[Safety Assist Performance score]]</f>
        <v>0.62</v>
      </c>
      <c r="M3" t="str">
        <f>IF(_2024_ExporttoXML_Van[[#This Row],[AEB Car-to-Car - colour]]="Green","Good",IF(_2024_ExporttoXML_Van[[#This Row],[AEB Car-to-Car - colour]]="Yellow","Adequate",IF(_2024_ExporttoXML_Van[[#This Row],[AEB Car-to-Car - colour]]="Orange","Marginal",IF(_2024_ExporttoXML_Van[[#This Row],[AEB Car-to-Car - colour]]="Brown","Weak",IF(_2024_ExporttoXML_Van[[#This Row],[AEB Car-to-Car - colour]]="Red","Poor",IF(_2024_ExporttoXML_Van[[#This Row],[AEB Car-to-Car - colour]]="Grey","Not Applicable"))))))</f>
        <v>Marginal</v>
      </c>
      <c r="N3">
        <f>IF(ISBLANK(_2024_ExporttoXML_Van[[#This Row],[AEB Car-to-Car - score]]),"",_2024_ExporttoXML_Van[[#This Row],[AEB Car-to-Car - score]])</f>
        <v>13.2</v>
      </c>
      <c r="O3" t="str">
        <f>IF(_2024_ExporttoXML_Van[[#This Row],[AEB Pedestrian - colour]]="Green","Good",IF(_2024_ExporttoXML_Van[[#This Row],[AEB Pedestrian - colour]]="Yellow","Adequate",IF(_2024_ExporttoXML_Van[[#This Row],[AEB Pedestrian - colour]]="Orange","Marginal",IF(_2024_ExporttoXML_Van[[#This Row],[AEB Pedestrian - colour]]="Brown","Weak",IF(_2024_ExporttoXML_Van[[#This Row],[AEB Pedestrian - colour]]="Red","Poor",IF(_2024_ExporttoXML_Van[[#This Row],[AEB Pedestrian - colour]]="Grey","Not Applicable"))))))</f>
        <v>Marginal</v>
      </c>
      <c r="P3">
        <f>IF(ISBLANK(_2024_ExporttoXML_Van[[#This Row],[AEB Pedestrian - score]]),"",_2024_ExporttoXML_Van[[#This Row],[AEB Pedestrian - score]])</f>
        <v>4.8</v>
      </c>
      <c r="Q3" t="str">
        <f>IF(_2024_ExporttoXML_Van[[#This Row],[AEB Cyclist - colour]]="Green","Good",IF(_2024_ExporttoXML_Van[[#This Row],[AEB Cyclist - colour]]="Yellow","Adequate",IF(_2024_ExporttoXML_Van[[#This Row],[AEB Cyclist - colour]]="Orange","Marginal",IF(_2024_ExporttoXML_Van[[#This Row],[AEB Cyclist - colour]]="Brown","Weak",IF(_2024_ExporttoXML_Van[[#This Row],[AEB Cyclist - colour]]="Red","Poor",IF(_2024_ExporttoXML_Van[[#This Row],[AEB Cyclist - colour]]="Grey","Not Applicable"))))))</f>
        <v>Weak</v>
      </c>
      <c r="R3">
        <f>IF(ISBLANK(_2024_ExporttoXML_Van[[#This Row],[AEB Cyclist - score]]),"",_2024_ExporttoXML_Van[[#This Row],[AEB Cyclist - score]])</f>
        <v>0.6</v>
      </c>
      <c r="S3" t="str">
        <f>IF(_2024_ExporttoXML_Van[[#This Row],[Lane Support - colour]]="Green","Good",IF(_2024_ExporttoXML_Van[[#This Row],[Lane Support - colour]]="Yellow","Adequate",IF(_2024_ExporttoXML_Van[[#This Row],[Lane Support - colour]]="Orange","Marginal",IF(_2024_ExporttoXML_Van[[#This Row],[Lane Support - colour]]="Brown","Weak",IF(_2024_ExporttoXML_Van[[#This Row],[Lane Support - colour]]="Red","Poor",IF(_2024_ExporttoXML_Van[[#This Row],[Lane Support - colour]]="Grey","Not Applicable"))))))</f>
        <v>Good</v>
      </c>
      <c r="T3">
        <f>IF(ISBLANK(_2024_ExporttoXML_Van[[#This Row],[Lane Support - score]]),"",_2024_ExporttoXML_Van[[#This Row],[Lane Support - score]])</f>
        <v>17.5</v>
      </c>
      <c r="U3" t="str">
        <f>IF(_2024_ExporttoXML_Van[[#This Row],[Speed assistance - colour]]="Green","Good",IF(_2024_ExporttoXML_Van[[#This Row],[Speed assistance - colour]]="Yellow","Adequate",IF(_2024_ExporttoXML_Van[[#This Row],[Speed assistance - colour]]="Orange","Marginal",IF(_2024_ExporttoXML_Van[[#This Row],[Speed assistance - colour]]="Brown","Weak",IF(_2024_ExporttoXML_Van[[#This Row],[Speed assistance - colour]]="Red","Poor",IF(_2024_ExporttoXML_Van[[#This Row],[Speed assistance - colour]]="Grey","Not Applicable"))))))</f>
        <v>Good</v>
      </c>
      <c r="V3">
        <f>IF(ISBLANK(_2024_ExporttoXML_Van[[#This Row],[Speed assistance - score]]),"",_2024_ExporttoXML_Van[[#This Row],[Speed assistance - score]])</f>
        <v>11.5</v>
      </c>
      <c r="W3" t="str">
        <f>IF(_2024_ExporttoXML_Van[[#This Row],[OSM - colour]]="Green","Good",IF(_2024_ExporttoXML_Van[[#This Row],[OSM - colour]]="Yellow","Adequate",IF(_2024_ExporttoXML_Van[[#This Row],[OSM - colour]]="Orange","Marginal",IF(_2024_ExporttoXML_Van[[#This Row],[OSM - colour]]="Brown","Weak",IF(_2024_ExporttoXML_Van[[#This Row],[OSM - colour]]="Red","Poor",IF(_2024_ExporttoXML_Van[[#This Row],[OSM - colour]]="Grey","Not Applicable"))))))</f>
        <v>Good</v>
      </c>
      <c r="X3">
        <f>IF(ISBLANK(_2024_ExporttoXML_Van[[#This Row],[OSM - score=Attention Assist]]),"",_2024_ExporttoXML_Van[[#This Row],[OSM - score=Attention Assist]])</f>
        <v>15</v>
      </c>
    </row>
    <row r="4" spans="1:24" x14ac:dyDescent="0.35">
      <c r="A4" t="str">
        <f>_2024_ExporttoXML_Van[[#This Row],[CarModel]]</f>
        <v>Mercedes-Benz Citan</v>
      </c>
      <c r="B4" t="str">
        <f>_2024_ExporttoXML_Van[[#This Row],[Full Tested Vehicle]]</f>
        <v>Citan Panel Van 1.3 litre, 96 kW petrol</v>
      </c>
      <c r="C4" t="s">
        <v>68</v>
      </c>
      <c r="D4" t="str">
        <f>_2024_ExporttoXML_Van[[#This Row],[Applies to]]</f>
        <v>W420, from 2021</v>
      </c>
      <c r="F4" t="s">
        <v>141</v>
      </c>
      <c r="H4" t="str">
        <f>"&lt;p&gt;"&amp;SUBSTITUTE(_2024_ExporttoXML_Van[[#This Row],[Comment]],"&lt;LBr&gt;&lt;LBr&gt;","&lt;/p&gt;&lt;p&gt;")&amp;"&lt;/p&gt;"</f>
        <v>&lt;p&gt;The autonomous emergency braking (AEB) system uses radar-camera fusion technology to detect other vehicles and vulnerable road users such as pedestrians and cyclists.  Performance is excellent when approaching a stationary or slower-moving car, with collisions avoided at all but the highest test speeds, where there is still good mitigation of the impact speed.  The system performs equally well whether the target vehicle is straight in front of it or offset to one side or the other, and there is good reaction in the scenarios where a vehicle turns across the path of the approaching van.  With a pedestrian target, the systems performs well in all scenarios, including those done in night-time conditions.  The Citan Panel Van struggles a little in tests where a cyclist emerges from behind an obstruction but performs well in all other scenarios involving a cyclist.&lt;/p&gt;&lt;p&gt;The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and includes blind spot monitoring to help the driver not to pull out in front of an overtaking vehicle.&lt;/p&gt;&lt;p&gt;The Citan Panel Van uses a camera and digital mapping to identify the local speed limit and provides the information to the driver, allowing the limiter to be set accordingly.  The limiter is able to maintain the set speed to within 5&amp;nbsp;km/h.&lt;/p&gt;&lt;p&gt;A seatbelt reminder is standard for the driver and front passenger seat, and the Citan Panel Van recognises steering behaviour which is characteristic of fatigued driving, alerting the driver to the need for a break.&lt;/p&gt;&lt;p&gt;&lt;/p&gt;</v>
      </c>
      <c r="I4" s="3" t="s">
        <v>170</v>
      </c>
      <c r="J4" t="str">
        <f t="shared" si="0"/>
        <v>https://www.youtube.com/embed/gbQB-gqjF84</v>
      </c>
      <c r="K4" t="str">
        <f>_2024_ExporttoXML_Van[[#This Row],[Rating/grading]]</f>
        <v>Platinum</v>
      </c>
      <c r="L4" s="1">
        <f>_2024_ExporttoXML_Van[[#This Row],[Safety Assist Performance score]]</f>
        <v>0.87</v>
      </c>
      <c r="M4" t="str">
        <f>IF(_2024_ExporttoXML_Van[[#This Row],[AEB Car-to-Car - colour]]="Green","Good",IF(_2024_ExporttoXML_Van[[#This Row],[AEB Car-to-Car - colour]]="Yellow","Adequate",IF(_2024_ExporttoXML_Van[[#This Row],[AEB Car-to-Car - colour]]="Orange","Marginal",IF(_2024_ExporttoXML_Van[[#This Row],[AEB Car-to-Car - colour]]="Brown","Weak",IF(_2024_ExporttoXML_Van[[#This Row],[AEB Car-to-Car - colour]]="Red","Poor",IF(_2024_ExporttoXML_Van[[#This Row],[AEB Car-to-Car - colour]]="Grey","Not Applicable"))))))</f>
        <v>Good</v>
      </c>
      <c r="N4">
        <f>IF(ISBLANK(_2024_ExporttoXML_Van[[#This Row],[AEB Car-to-Car - score]]),"",_2024_ExporttoXML_Van[[#This Row],[AEB Car-to-Car - score]])</f>
        <v>26.5</v>
      </c>
      <c r="O4" t="str">
        <f>IF(_2024_ExporttoXML_Van[[#This Row],[AEB Pedestrian - colour]]="Green","Good",IF(_2024_ExporttoXML_Van[[#This Row],[AEB Pedestrian - colour]]="Yellow","Adequate",IF(_2024_ExporttoXML_Van[[#This Row],[AEB Pedestrian - colour]]="Orange","Marginal",IF(_2024_ExporttoXML_Van[[#This Row],[AEB Pedestrian - colour]]="Brown","Weak",IF(_2024_ExporttoXML_Van[[#This Row],[AEB Pedestrian - colour]]="Red","Poor",IF(_2024_ExporttoXML_Van[[#This Row],[AEB Pedestrian - colour]]="Grey","Not Applicable"))))))</f>
        <v>Adequate</v>
      </c>
      <c r="P4">
        <f>IF(ISBLANK(_2024_ExporttoXML_Van[[#This Row],[AEB Pedestrian - score]]),"",_2024_ExporttoXML_Van[[#This Row],[AEB Pedestrian - score]])</f>
        <v>6.9</v>
      </c>
      <c r="Q4" t="str">
        <f>IF(_2024_ExporttoXML_Van[[#This Row],[AEB Cyclist - colour]]="Green","Good",IF(_2024_ExporttoXML_Van[[#This Row],[AEB Cyclist - colour]]="Yellow","Adequate",IF(_2024_ExporttoXML_Van[[#This Row],[AEB Cyclist - colour]]="Orange","Marginal",IF(_2024_ExporttoXML_Van[[#This Row],[AEB Cyclist - colour]]="Brown","Weak",IF(_2024_ExporttoXML_Van[[#This Row],[AEB Cyclist - colour]]="Red","Poor",IF(_2024_ExporttoXML_Van[[#This Row],[AEB Cyclist - colour]]="Grey","Not Applicable"))))))</f>
        <v>Good</v>
      </c>
      <c r="R4">
        <f>IF(ISBLANK(_2024_ExporttoXML_Van[[#This Row],[AEB Cyclist - score]]),"",_2024_ExporttoXML_Van[[#This Row],[AEB Cyclist - score]])</f>
        <v>8</v>
      </c>
      <c r="S4" t="str">
        <f>IF(_2024_ExporttoXML_Van[[#This Row],[Lane Support - colour]]="Green","Good",IF(_2024_ExporttoXML_Van[[#This Row],[Lane Support - colour]]="Yellow","Adequate",IF(_2024_ExporttoXML_Van[[#This Row],[Lane Support - colour]]="Orange","Marginal",IF(_2024_ExporttoXML_Van[[#This Row],[Lane Support - colour]]="Brown","Weak",IF(_2024_ExporttoXML_Van[[#This Row],[Lane Support - colour]]="Red","Poor",IF(_2024_ExporttoXML_Van[[#This Row],[Lane Support - colour]]="Grey","Not Applicable"))))))</f>
        <v>Good</v>
      </c>
      <c r="T4">
        <f>IF(ISBLANK(_2024_ExporttoXML_Van[[#This Row],[Lane Support - score]]),"",_2024_ExporttoXML_Van[[#This Row],[Lane Support - score]])</f>
        <v>18.8</v>
      </c>
      <c r="U4" t="str">
        <f>IF(_2024_ExporttoXML_Van[[#This Row],[Speed assistance - colour]]="Green","Good",IF(_2024_ExporttoXML_Van[[#This Row],[Speed assistance - colour]]="Yellow","Adequate",IF(_2024_ExporttoXML_Van[[#This Row],[Speed assistance - colour]]="Orange","Marginal",IF(_2024_ExporttoXML_Van[[#This Row],[Speed assistance - colour]]="Brown","Weak",IF(_2024_ExporttoXML_Van[[#This Row],[Speed assistance - colour]]="Red","Poor",IF(_2024_ExporttoXML_Van[[#This Row],[Speed assistance - colour]]="Grey","Not Applicable"))))))</f>
        <v>Good</v>
      </c>
      <c r="V4">
        <f>IF(ISBLANK(_2024_ExporttoXML_Van[[#This Row],[Speed assistance - score]]),"",_2024_ExporttoXML_Van[[#This Row],[Speed assistance - score]])</f>
        <v>12.1</v>
      </c>
      <c r="W4" t="str">
        <f>IF(_2024_ExporttoXML_Van[[#This Row],[OSM - colour]]="Green","Good",IF(_2024_ExporttoXML_Van[[#This Row],[OSM - colour]]="Yellow","Adequate",IF(_2024_ExporttoXML_Van[[#This Row],[OSM - colour]]="Orange","Marginal",IF(_2024_ExporttoXML_Van[[#This Row],[OSM - colour]]="Brown","Weak",IF(_2024_ExporttoXML_Van[[#This Row],[OSM - colour]]="Red","Poor",IF(_2024_ExporttoXML_Van[[#This Row],[OSM - colour]]="Grey","Not Applicable"))))))</f>
        <v>Good</v>
      </c>
      <c r="X4">
        <f>IF(ISBLANK(_2024_ExporttoXML_Van[[#This Row],[OSM - score=Attention Assist]]),"",_2024_ExporttoXML_Van[[#This Row],[OSM - score=Attention Assist]])</f>
        <v>15</v>
      </c>
    </row>
    <row r="5" spans="1:24" x14ac:dyDescent="0.35">
      <c r="A5" t="str">
        <f>_2024_ExporttoXML_Van[[#This Row],[CarModel]]</f>
        <v>Opel/Vauxhall Combo</v>
      </c>
      <c r="B5" t="str">
        <f>_2024_ExporttoXML_Van[[#This Row],[Full Tested Vehicle]]</f>
        <v>Citroën ë-Berlingo + Safety Pack</v>
      </c>
      <c r="C5" t="s">
        <v>68</v>
      </c>
      <c r="D5" t="str">
        <f>_2024_ExporttoXML_Van[[#This Row],[Applies to]]</f>
        <v>all Combos, 3rd generation, K9, from 2018</v>
      </c>
      <c r="F5" t="s">
        <v>141</v>
      </c>
      <c r="G5" t="s">
        <v>143</v>
      </c>
      <c r="H5" t="str">
        <f>"&lt;p&gt;"&amp;SUBSTITUTE(_2024_ExporttoXML_Van[[#This Row],[Comment]],"&lt;LBr&gt;&lt;LBr&gt;","&lt;/p&gt;&lt;p&gt;")&amp;"&lt;/p&gt;"</f>
        <v>&lt;p&gt;The autonomous emergency braking (AEB) system uses camera-based technology to detect other vehicles and vulnerable road users such as pedestrians and cyclists.  Performance is good when approaching a stationary or slower-moving car at lower speeds, but deteriorates as test speeds increase.  However, performance is symmetrical, reacting equally well to a target vehicle is straight in front of it or offset to one side or the other.  Unlike some of its competitors, the Combo does not react to a vehicle which turns across its path.  With a pedestrian target, the systems performs well or adequately in the simpler scenarios, with some drop-off when tested in night-time conditions, but does not intervene if a pedestrian is behind the van as it reverse or when the van turns into the path of a crossing pedestrian.  In Euro NCAP's tests, the Combo showed very little reaction to a cyclist.&lt;/p&gt;&lt;p&gt;The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does not include blind spot monitoring.&lt;/p&gt;&lt;p&gt;The Combo uses a camera to identify the local speed limit and provides the information to the driver, allowing the limiter to be set accordingly.  The limiter is able to maintain the set speed to within 5&amp;nbsp;km/h.&lt;/p&gt;&lt;p&gt;A seatbelt reminder is standard for the driver and front passenger seat, and the Combo recognises steering behaviour which is characteristic of fatigued driving, alerting the driver to the need for a break.&lt;/p&gt;</v>
      </c>
      <c r="I5" s="3" t="s">
        <v>169</v>
      </c>
      <c r="J5" t="str">
        <f t="shared" si="0"/>
        <v/>
      </c>
      <c r="K5" t="str">
        <f>_2024_ExporttoXML_Van[[#This Row],[Rating/grading]]</f>
        <v>Gold</v>
      </c>
      <c r="L5" s="1">
        <f>_2024_ExporttoXML_Van[[#This Row],[Safety Assist Performance score]]</f>
        <v>0.62</v>
      </c>
      <c r="M5" t="str">
        <f>IF(_2024_ExporttoXML_Van[[#This Row],[AEB Car-to-Car - colour]]="Green","Good",IF(_2024_ExporttoXML_Van[[#This Row],[AEB Car-to-Car - colour]]="Yellow","Adequate",IF(_2024_ExporttoXML_Van[[#This Row],[AEB Car-to-Car - colour]]="Orange","Marginal",IF(_2024_ExporttoXML_Van[[#This Row],[AEB Car-to-Car - colour]]="Brown","Weak",IF(_2024_ExporttoXML_Van[[#This Row],[AEB Car-to-Car - colour]]="Red","Poor",IF(_2024_ExporttoXML_Van[[#This Row],[AEB Car-to-Car - colour]]="Grey","Not Applicable"))))))</f>
        <v>Marginal</v>
      </c>
      <c r="N5">
        <f>IF(ISBLANK(_2024_ExporttoXML_Van[[#This Row],[AEB Car-to-Car - score]]),"",_2024_ExporttoXML_Van[[#This Row],[AEB Car-to-Car - score]])</f>
        <v>13.2</v>
      </c>
      <c r="O5" t="str">
        <f>IF(_2024_ExporttoXML_Van[[#This Row],[AEB Pedestrian - colour]]="Green","Good",IF(_2024_ExporttoXML_Van[[#This Row],[AEB Pedestrian - colour]]="Yellow","Adequate",IF(_2024_ExporttoXML_Van[[#This Row],[AEB Pedestrian - colour]]="Orange","Marginal",IF(_2024_ExporttoXML_Van[[#This Row],[AEB Pedestrian - colour]]="Brown","Weak",IF(_2024_ExporttoXML_Van[[#This Row],[AEB Pedestrian - colour]]="Red","Poor",IF(_2024_ExporttoXML_Van[[#This Row],[AEB Pedestrian - colour]]="Grey","Not Applicable"))))))</f>
        <v>Marginal</v>
      </c>
      <c r="P5">
        <f>IF(ISBLANK(_2024_ExporttoXML_Van[[#This Row],[AEB Pedestrian - score]]),"",_2024_ExporttoXML_Van[[#This Row],[AEB Pedestrian - score]])</f>
        <v>4.8</v>
      </c>
      <c r="Q5" t="str">
        <f>IF(_2024_ExporttoXML_Van[[#This Row],[AEB Cyclist - colour]]="Green","Good",IF(_2024_ExporttoXML_Van[[#This Row],[AEB Cyclist - colour]]="Yellow","Adequate",IF(_2024_ExporttoXML_Van[[#This Row],[AEB Cyclist - colour]]="Orange","Marginal",IF(_2024_ExporttoXML_Van[[#This Row],[AEB Cyclist - colour]]="Brown","Weak",IF(_2024_ExporttoXML_Van[[#This Row],[AEB Cyclist - colour]]="Red","Poor",IF(_2024_ExporttoXML_Van[[#This Row],[AEB Cyclist - colour]]="Grey","Not Applicable"))))))</f>
        <v>Weak</v>
      </c>
      <c r="R5">
        <f>IF(ISBLANK(_2024_ExporttoXML_Van[[#This Row],[AEB Cyclist - score]]),"",_2024_ExporttoXML_Van[[#This Row],[AEB Cyclist - score]])</f>
        <v>0.6</v>
      </c>
      <c r="S5" t="str">
        <f>IF(_2024_ExporttoXML_Van[[#This Row],[Lane Support - colour]]="Green","Good",IF(_2024_ExporttoXML_Van[[#This Row],[Lane Support - colour]]="Yellow","Adequate",IF(_2024_ExporttoXML_Van[[#This Row],[Lane Support - colour]]="Orange","Marginal",IF(_2024_ExporttoXML_Van[[#This Row],[Lane Support - colour]]="Brown","Weak",IF(_2024_ExporttoXML_Van[[#This Row],[Lane Support - colour]]="Red","Poor",IF(_2024_ExporttoXML_Van[[#This Row],[Lane Support - colour]]="Grey","Not Applicable"))))))</f>
        <v>Good</v>
      </c>
      <c r="T5">
        <f>IF(ISBLANK(_2024_ExporttoXML_Van[[#This Row],[Lane Support - score]]),"",_2024_ExporttoXML_Van[[#This Row],[Lane Support - score]])</f>
        <v>17.5</v>
      </c>
      <c r="U5" t="str">
        <f>IF(_2024_ExporttoXML_Van[[#This Row],[Speed assistance - colour]]="Green","Good",IF(_2024_ExporttoXML_Van[[#This Row],[Speed assistance - colour]]="Yellow","Adequate",IF(_2024_ExporttoXML_Van[[#This Row],[Speed assistance - colour]]="Orange","Marginal",IF(_2024_ExporttoXML_Van[[#This Row],[Speed assistance - colour]]="Brown","Weak",IF(_2024_ExporttoXML_Van[[#This Row],[Speed assistance - colour]]="Red","Poor",IF(_2024_ExporttoXML_Van[[#This Row],[Speed assistance - colour]]="Grey","Not Applicable"))))))</f>
        <v>Good</v>
      </c>
      <c r="V5">
        <f>IF(ISBLANK(_2024_ExporttoXML_Van[[#This Row],[Speed assistance - score]]),"",_2024_ExporttoXML_Van[[#This Row],[Speed assistance - score]])</f>
        <v>11.5</v>
      </c>
      <c r="W5" t="str">
        <f>IF(_2024_ExporttoXML_Van[[#This Row],[OSM - colour]]="Green","Good",IF(_2024_ExporttoXML_Van[[#This Row],[OSM - colour]]="Yellow","Adequate",IF(_2024_ExporttoXML_Van[[#This Row],[OSM - colour]]="Orange","Marginal",IF(_2024_ExporttoXML_Van[[#This Row],[OSM - colour]]="Brown","Weak",IF(_2024_ExporttoXML_Van[[#This Row],[OSM - colour]]="Red","Poor",IF(_2024_ExporttoXML_Van[[#This Row],[OSM - colour]]="Grey","Not Applicable"))))))</f>
        <v>Good</v>
      </c>
      <c r="X5">
        <f>IF(ISBLANK(_2024_ExporttoXML_Van[[#This Row],[OSM - score=Attention Assist]]),"",_2024_ExporttoXML_Van[[#This Row],[OSM - score=Attention Assist]])</f>
        <v>15</v>
      </c>
    </row>
    <row r="6" spans="1:24" x14ac:dyDescent="0.35">
      <c r="A6" t="str">
        <f>_2024_ExporttoXML_Van[[#This Row],[CarModel]]</f>
        <v>Peugeot Partner</v>
      </c>
      <c r="B6" t="str">
        <f>_2024_ExporttoXML_Van[[#This Row],[Full Tested Vehicle]]</f>
        <v>Citroën ë-Berlingo + Safety Pack</v>
      </c>
      <c r="C6" t="s">
        <v>68</v>
      </c>
      <c r="D6" t="str">
        <f>_2024_ExporttoXML_Van[[#This Row],[Applies to]]</f>
        <v>all Partners, 3rd generation, K9, from 2018</v>
      </c>
      <c r="F6" t="s">
        <v>141</v>
      </c>
      <c r="G6" t="s">
        <v>143</v>
      </c>
      <c r="H6" t="str">
        <f>"&lt;p&gt;"&amp;SUBSTITUTE(_2024_ExporttoXML_Van[[#This Row],[Comment]],"&lt;LBr&gt;&lt;LBr&gt;","&lt;/p&gt;&lt;p&gt;")&amp;"&lt;/p&gt;"</f>
        <v>&lt;p&gt;The autonomous emergency braking (AEB) system uses camera-based technology to detect other vehicles and vulnerable road users such as pedestrians and cyclists.  Performance is good when approaching a stationary or slower-moving car at lower speeds, but deteriorates as test speeds increase.  However, performance is symmetrical, reacting equally well to a target vehicle is straight in front of it or offset to one side or the other.  Unlike some of its competitors, the Partner does not react to a vehicle which turns across its path.  With a pedestrian target, the systems performs well or adequately in the simpler scenarios, with some drop-off when tested in night-time conditions, but does not intervene if a pedestrian is behind the van as it reverse or when the van turns into the path of a crossing pedestrian.  In Euro NCAP's tests, the Partner showed very little reaction to a cyclist.&lt;/p&gt;&lt;p&gt;The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does not include blind spot monitoring.&lt;/p&gt;&lt;p&gt;The Partner uses a camera to identify the local speed limit and provides the information to the driver, allowing the limiter to be set accordingly.  The limiter is able to maintain the set speed to within 5&amp;nbsp;km/h.&lt;/p&gt;&lt;p&gt;A seatbelt reminder is standard for the driver and front passenger seat, and the Partner recognises steering behaviour which is characteristic of fatigued driving, alerting the driver to the need for a break.&lt;/p&gt;</v>
      </c>
      <c r="I6" s="3" t="s">
        <v>169</v>
      </c>
      <c r="J6" t="str">
        <f t="shared" si="0"/>
        <v/>
      </c>
      <c r="K6" t="str">
        <f>_2024_ExporttoXML_Van[[#This Row],[Rating/grading]]</f>
        <v>Gold</v>
      </c>
      <c r="L6" s="1">
        <f>_2024_ExporttoXML_Van[[#This Row],[Safety Assist Performance score]]</f>
        <v>0.62</v>
      </c>
      <c r="M6" t="str">
        <f>IF(_2024_ExporttoXML_Van[[#This Row],[AEB Car-to-Car - colour]]="Green","Good",IF(_2024_ExporttoXML_Van[[#This Row],[AEB Car-to-Car - colour]]="Yellow","Adequate",IF(_2024_ExporttoXML_Van[[#This Row],[AEB Car-to-Car - colour]]="Orange","Marginal",IF(_2024_ExporttoXML_Van[[#This Row],[AEB Car-to-Car - colour]]="Brown","Weak",IF(_2024_ExporttoXML_Van[[#This Row],[AEB Car-to-Car - colour]]="Red","Poor",IF(_2024_ExporttoXML_Van[[#This Row],[AEB Car-to-Car - colour]]="Grey","Not Applicable"))))))</f>
        <v>Marginal</v>
      </c>
      <c r="N6">
        <f>IF(ISBLANK(_2024_ExporttoXML_Van[[#This Row],[AEB Car-to-Car - score]]),"",_2024_ExporttoXML_Van[[#This Row],[AEB Car-to-Car - score]])</f>
        <v>13.2</v>
      </c>
      <c r="O6" t="str">
        <f>IF(_2024_ExporttoXML_Van[[#This Row],[AEB Pedestrian - colour]]="Green","Good",IF(_2024_ExporttoXML_Van[[#This Row],[AEB Pedestrian - colour]]="Yellow","Adequate",IF(_2024_ExporttoXML_Van[[#This Row],[AEB Pedestrian - colour]]="Orange","Marginal",IF(_2024_ExporttoXML_Van[[#This Row],[AEB Pedestrian - colour]]="Brown","Weak",IF(_2024_ExporttoXML_Van[[#This Row],[AEB Pedestrian - colour]]="Red","Poor",IF(_2024_ExporttoXML_Van[[#This Row],[AEB Pedestrian - colour]]="Grey","Not Applicable"))))))</f>
        <v>Marginal</v>
      </c>
      <c r="P6">
        <f>IF(ISBLANK(_2024_ExporttoXML_Van[[#This Row],[AEB Pedestrian - score]]),"",_2024_ExporttoXML_Van[[#This Row],[AEB Pedestrian - score]])</f>
        <v>4.8</v>
      </c>
      <c r="Q6" t="str">
        <f>IF(_2024_ExporttoXML_Van[[#This Row],[AEB Cyclist - colour]]="Green","Good",IF(_2024_ExporttoXML_Van[[#This Row],[AEB Cyclist - colour]]="Yellow","Adequate",IF(_2024_ExporttoXML_Van[[#This Row],[AEB Cyclist - colour]]="Orange","Marginal",IF(_2024_ExporttoXML_Van[[#This Row],[AEB Cyclist - colour]]="Brown","Weak",IF(_2024_ExporttoXML_Van[[#This Row],[AEB Cyclist - colour]]="Red","Poor",IF(_2024_ExporttoXML_Van[[#This Row],[AEB Cyclist - colour]]="Grey","Not Applicable"))))))</f>
        <v>Weak</v>
      </c>
      <c r="R6">
        <f>IF(ISBLANK(_2024_ExporttoXML_Van[[#This Row],[AEB Cyclist - score]]),"",_2024_ExporttoXML_Van[[#This Row],[AEB Cyclist - score]])</f>
        <v>0.6</v>
      </c>
      <c r="S6" t="str">
        <f>IF(_2024_ExporttoXML_Van[[#This Row],[Lane Support - colour]]="Green","Good",IF(_2024_ExporttoXML_Van[[#This Row],[Lane Support - colour]]="Yellow","Adequate",IF(_2024_ExporttoXML_Van[[#This Row],[Lane Support - colour]]="Orange","Marginal",IF(_2024_ExporttoXML_Van[[#This Row],[Lane Support - colour]]="Brown","Weak",IF(_2024_ExporttoXML_Van[[#This Row],[Lane Support - colour]]="Red","Poor",IF(_2024_ExporttoXML_Van[[#This Row],[Lane Support - colour]]="Grey","Not Applicable"))))))</f>
        <v>Good</v>
      </c>
      <c r="T6">
        <f>IF(ISBLANK(_2024_ExporttoXML_Van[[#This Row],[Lane Support - score]]),"",_2024_ExporttoXML_Van[[#This Row],[Lane Support - score]])</f>
        <v>17.5</v>
      </c>
      <c r="U6" t="str">
        <f>IF(_2024_ExporttoXML_Van[[#This Row],[Speed assistance - colour]]="Green","Good",IF(_2024_ExporttoXML_Van[[#This Row],[Speed assistance - colour]]="Yellow","Adequate",IF(_2024_ExporttoXML_Van[[#This Row],[Speed assistance - colour]]="Orange","Marginal",IF(_2024_ExporttoXML_Van[[#This Row],[Speed assistance - colour]]="Brown","Weak",IF(_2024_ExporttoXML_Van[[#This Row],[Speed assistance - colour]]="Red","Poor",IF(_2024_ExporttoXML_Van[[#This Row],[Speed assistance - colour]]="Grey","Not Applicable"))))))</f>
        <v>Good</v>
      </c>
      <c r="V6">
        <f>IF(ISBLANK(_2024_ExporttoXML_Van[[#This Row],[Speed assistance - score]]),"",_2024_ExporttoXML_Van[[#This Row],[Speed assistance - score]])</f>
        <v>11.5</v>
      </c>
      <c r="W6" t="str">
        <f>IF(_2024_ExporttoXML_Van[[#This Row],[OSM - colour]]="Green","Good",IF(_2024_ExporttoXML_Van[[#This Row],[OSM - colour]]="Yellow","Adequate",IF(_2024_ExporttoXML_Van[[#This Row],[OSM - colour]]="Orange","Marginal",IF(_2024_ExporttoXML_Van[[#This Row],[OSM - colour]]="Brown","Weak",IF(_2024_ExporttoXML_Van[[#This Row],[OSM - colour]]="Red","Poor",IF(_2024_ExporttoXML_Van[[#This Row],[OSM - colour]]="Grey","Not Applicable"))))))</f>
        <v>Good</v>
      </c>
      <c r="X6">
        <f>IF(ISBLANK(_2024_ExporttoXML_Van[[#This Row],[OSM - score=Attention Assist]]),"",_2024_ExporttoXML_Van[[#This Row],[OSM - score=Attention Assist]])</f>
        <v>15</v>
      </c>
    </row>
    <row r="7" spans="1:24" x14ac:dyDescent="0.35">
      <c r="A7" t="str">
        <f>_2024_ExporttoXML_Van[[#This Row],[CarModel]]</f>
        <v>Renault Kangoo Van</v>
      </c>
      <c r="B7" t="str">
        <f>_2024_ExporttoXML_Van[[#This Row],[Full Tested Vehicle]]</f>
        <v>Blue dCi 95, LHD</v>
      </c>
      <c r="C7" t="s">
        <v>68</v>
      </c>
      <c r="D7" t="str">
        <f>_2024_ExporttoXML_Van[[#This Row],[Applies to]]</f>
        <v>3rd generation, XFK, from 2021</v>
      </c>
      <c r="F7" t="s">
        <v>141</v>
      </c>
      <c r="H7" t="str">
        <f>"&lt;p&gt;"&amp;SUBSTITUTE(_2024_ExporttoXML_Van[[#This Row],[Comment]],"&lt;LBr&gt;&lt;LBr&gt;","&lt;/p&gt;&lt;p&gt;")&amp;"&lt;/p&gt;"</f>
        <v>&lt;p&gt;The autonomous emergency braking (AEB) system uses camera+radar fusion technology to detect other vehicles and vulnerable road users such as pedestrians and cyclists.  Performance is excellent when approaching a stationary or slower-moving car, with collisions avoided in almost all of Euro NCAP's test scenarios.  The system performs equally well whether the target vehicle is straight in front of it or offset to one side or the other, and there is good reaction in the scenarios where a vehicle turns across the path of the approaching van.  With a pedestrian target, the systems performs well in most scenarios, with no deterioration in night-time conditions, but has no detection of people to the rear or response when turning into the path of a pedestrian.  The Kangoo Cargo performs well in all scenarios involving a cyclist.&lt;/p&gt;&lt;p&gt;The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and includes blind spot monitoring to help the driver not to pull out in front of an overtaking vehicle.&lt;/p&gt;&lt;p&gt;The Kangoo Cargo uses a camera and digital mapping to identify the local speed limit and provides the information to the driver, allowing the limiter to be set accordingly.  The limiter is able to maintain the set speed to within 5&amp;nbsp;km/h.&lt;/p&gt;&lt;p&gt;A seatbelt reminder is standard for the driver and front passenger seat.  Unlike other similar vans, the Kangoo Cargo does not have driver fatigue detection.&lt;/p&gt;</v>
      </c>
      <c r="I7" s="3" t="s">
        <v>171</v>
      </c>
      <c r="J7" t="str">
        <f t="shared" si="0"/>
        <v>https://www.youtube.com/embed/qzDszHhT9ns</v>
      </c>
      <c r="K7" t="str">
        <f>_2024_ExporttoXML_Van[[#This Row],[Rating/grading]]</f>
        <v>Gold</v>
      </c>
      <c r="L7" s="1">
        <f>_2024_ExporttoXML_Van[[#This Row],[Safety Assist Performance score]]</f>
        <v>0.78</v>
      </c>
      <c r="M7" t="str">
        <f>IF(_2024_ExporttoXML_Van[[#This Row],[AEB Car-to-Car - colour]]="Green","Good",IF(_2024_ExporttoXML_Van[[#This Row],[AEB Car-to-Car - colour]]="Yellow","Adequate",IF(_2024_ExporttoXML_Van[[#This Row],[AEB Car-to-Car - colour]]="Orange","Marginal",IF(_2024_ExporttoXML_Van[[#This Row],[AEB Car-to-Car - colour]]="Brown","Weak",IF(_2024_ExporttoXML_Van[[#This Row],[AEB Car-to-Car - colour]]="Red","Poor",IF(_2024_ExporttoXML_Van[[#This Row],[AEB Car-to-Car - colour]]="Grey","Not Applicable"))))))</f>
        <v>Good</v>
      </c>
      <c r="N7">
        <f>IF(ISBLANK(_2024_ExporttoXML_Van[[#This Row],[AEB Car-to-Car - score]]),"",_2024_ExporttoXML_Van[[#This Row],[AEB Car-to-Car - score]])</f>
        <v>26.8</v>
      </c>
      <c r="O7" t="str">
        <f>IF(_2024_ExporttoXML_Van[[#This Row],[AEB Pedestrian - colour]]="Green","Good",IF(_2024_ExporttoXML_Van[[#This Row],[AEB Pedestrian - colour]]="Yellow","Adequate",IF(_2024_ExporttoXML_Van[[#This Row],[AEB Pedestrian - colour]]="Orange","Marginal",IF(_2024_ExporttoXML_Van[[#This Row],[AEB Pedestrian - colour]]="Brown","Weak",IF(_2024_ExporttoXML_Van[[#This Row],[AEB Pedestrian - colour]]="Red","Poor",IF(_2024_ExporttoXML_Van[[#This Row],[AEB Pedestrian - colour]]="Grey","Not Applicable"))))))</f>
        <v>Adequate</v>
      </c>
      <c r="P7">
        <f>IF(ISBLANK(_2024_ExporttoXML_Van[[#This Row],[AEB Pedestrian - score]]),"",_2024_ExporttoXML_Van[[#This Row],[AEB Pedestrian - score]])</f>
        <v>5.2</v>
      </c>
      <c r="Q7" t="str">
        <f>IF(_2024_ExporttoXML_Van[[#This Row],[AEB Cyclist - colour]]="Green","Good",IF(_2024_ExporttoXML_Van[[#This Row],[AEB Cyclist - colour]]="Yellow","Adequate",IF(_2024_ExporttoXML_Van[[#This Row],[AEB Cyclist - colour]]="Orange","Marginal",IF(_2024_ExporttoXML_Van[[#This Row],[AEB Cyclist - colour]]="Brown","Weak",IF(_2024_ExporttoXML_Van[[#This Row],[AEB Cyclist - colour]]="Red","Poor",IF(_2024_ExporttoXML_Van[[#This Row],[AEB Cyclist - colour]]="Grey","Not Applicable"))))))</f>
        <v>Good</v>
      </c>
      <c r="R7">
        <f>IF(ISBLANK(_2024_ExporttoXML_Van[[#This Row],[AEB Cyclist - score]]),"",_2024_ExporttoXML_Van[[#This Row],[AEB Cyclist - score]])</f>
        <v>8.4</v>
      </c>
      <c r="S7" t="str">
        <f>IF(_2024_ExporttoXML_Van[[#This Row],[Lane Support - colour]]="Green","Good",IF(_2024_ExporttoXML_Van[[#This Row],[Lane Support - colour]]="Yellow","Adequate",IF(_2024_ExporttoXML_Van[[#This Row],[Lane Support - colour]]="Orange","Marginal",IF(_2024_ExporttoXML_Van[[#This Row],[Lane Support - colour]]="Brown","Weak",IF(_2024_ExporttoXML_Van[[#This Row],[Lane Support - colour]]="Red","Poor",IF(_2024_ExporttoXML_Van[[#This Row],[Lane Support - colour]]="Grey","Not Applicable"))))))</f>
        <v>Adequate</v>
      </c>
      <c r="T7">
        <f>IF(ISBLANK(_2024_ExporttoXML_Van[[#This Row],[Lane Support - score]]),"",_2024_ExporttoXML_Van[[#This Row],[Lane Support - score]])</f>
        <v>13.8</v>
      </c>
      <c r="U7" t="str">
        <f>IF(_2024_ExporttoXML_Van[[#This Row],[Speed assistance - colour]]="Green","Good",IF(_2024_ExporttoXML_Van[[#This Row],[Speed assistance - colour]]="Yellow","Adequate",IF(_2024_ExporttoXML_Van[[#This Row],[Speed assistance - colour]]="Orange","Marginal",IF(_2024_ExporttoXML_Van[[#This Row],[Speed assistance - colour]]="Brown","Weak",IF(_2024_ExporttoXML_Van[[#This Row],[Speed assistance - colour]]="Red","Poor",IF(_2024_ExporttoXML_Van[[#This Row],[Speed assistance - colour]]="Grey","Not Applicable"))))))</f>
        <v>Good</v>
      </c>
      <c r="V7">
        <f>IF(ISBLANK(_2024_ExporttoXML_Van[[#This Row],[Speed assistance - score]]),"",_2024_ExporttoXML_Van[[#This Row],[Speed assistance - score]])</f>
        <v>14.5</v>
      </c>
      <c r="W7" t="str">
        <f>IF(_2024_ExporttoXML_Van[[#This Row],[OSM - colour]]="Green","Good",IF(_2024_ExporttoXML_Van[[#This Row],[OSM - colour]]="Yellow","Adequate",IF(_2024_ExporttoXML_Van[[#This Row],[OSM - colour]]="Orange","Marginal",IF(_2024_ExporttoXML_Van[[#This Row],[OSM - colour]]="Brown","Weak",IF(_2024_ExporttoXML_Van[[#This Row],[OSM - colour]]="Red","Poor",IF(_2024_ExporttoXML_Van[[#This Row],[OSM - colour]]="Grey","Not Applicable"))))))</f>
        <v>Adequate</v>
      </c>
      <c r="X7">
        <f>IF(ISBLANK(_2024_ExporttoXML_Van[[#This Row],[OSM - score=Attention Assist]]),"",_2024_ExporttoXML_Van[[#This Row],[OSM - score=Attention Assist]])</f>
        <v>10</v>
      </c>
    </row>
    <row r="8" spans="1:24" x14ac:dyDescent="0.35">
      <c r="A8" t="str">
        <f>_2024_ExporttoXML_Van[[#This Row],[CarModel]]</f>
        <v>VW Caddy Cargo</v>
      </c>
      <c r="B8" t="str">
        <f>_2024_ExporttoXML_Van[[#This Row],[Full Tested Vehicle]]</f>
        <v>Cargo Commerce TDI, LHD</v>
      </c>
      <c r="C8" t="s">
        <v>68</v>
      </c>
      <c r="D8" t="str">
        <f>_2024_ExporttoXML_Van[[#This Row],[Applies to]]</f>
        <v>5th generation, to May 2024</v>
      </c>
      <c r="F8" t="s">
        <v>141</v>
      </c>
      <c r="H8" t="str">
        <f>"&lt;p&gt;"&amp;SUBSTITUTE(_2024_ExporttoXML_Van[[#This Row],[Comment]],"&lt;LBr&gt;&lt;LBr&gt;","&lt;/p&gt;&lt;p&gt;")&amp;"&lt;/p&gt;"</f>
        <v>&lt;p&gt;The autonomous emergency braking (AEB) system uses camera and radar fusion technology to detect other vehicles and vulnerable road users such as pedestrians and cyclists.  Performance is generally when approaching a stationary, but tails off for the forward-collision warning at higher test speeds.  Performance is better against a slower-moving vehicle.  The system performs equally well whether the target vehicle is straight in front of it or offset to one side or the other, but the system does not react in scenarios where a vehicle turns across the path of the approaching van.  With a pedestrian target, the system performs well in all scenarios, including those done in night-time conditions, but does not detect people behind the van when it is reversing.  The Caddy Cargo also performs well in most of the test scenarios involving a cyclist, including those where the van is approaching a person cycling along the roadside.&lt;/p&gt;&lt;p&gt;The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but did not react either to the Euro NCAP target or to a real car in some of the overtaking scenarios.  It includes blind spot monitoring to help the driver not to pull out in front of an overtaking vehicle.&lt;/p&gt;&lt;p&gt;The Caddy Cargo has a driver set speed limiter, accurate to within 5&amp;nbsp;km/h, as standard.  However, unlike some modern vehicles, the Caddy does not provide information to the driver about the local speed limit.&lt;/p&gt;&lt;p&gt;A seatbelt reminder is standard for the driver and front passenger seat, and the Caddy Cargo recognises steering behaviour which is characteristic of fatigued driving, alerting the driver to the need for a break.&lt;/p&gt;</v>
      </c>
      <c r="I8" s="3" t="s">
        <v>172</v>
      </c>
      <c r="J8" t="str">
        <f t="shared" ref="J8:J9" si="1">SUBSTITUTE(I8,"https://youtu.be/","https://www.youtube.com/embed/")</f>
        <v>https://www.youtube.com/embed/zwmtOiHAU-Y</v>
      </c>
      <c r="K8" t="str">
        <f>_2024_ExporttoXML_Van[[#This Row],[Rating/grading]]</f>
        <v>Gold</v>
      </c>
      <c r="L8" s="1">
        <f>_2024_ExporttoXML_Van[[#This Row],[Safety Assist Performance score]]</f>
        <v>0.68</v>
      </c>
      <c r="M8" t="str">
        <f>IF(_2024_ExporttoXML_Van[[#This Row],[AEB Car-to-Car - colour]]="Green","Good",IF(_2024_ExporttoXML_Van[[#This Row],[AEB Car-to-Car - colour]]="Yellow","Adequate",IF(_2024_ExporttoXML_Van[[#This Row],[AEB Car-to-Car - colour]]="Orange","Marginal",IF(_2024_ExporttoXML_Van[[#This Row],[AEB Car-to-Car - colour]]="Brown","Weak",IF(_2024_ExporttoXML_Van[[#This Row],[AEB Car-to-Car - colour]]="Red","Poor",IF(_2024_ExporttoXML_Van[[#This Row],[AEB Car-to-Car - colour]]="Grey","Not Applicable"))))))</f>
        <v>Adequate</v>
      </c>
      <c r="N8">
        <f>IF(ISBLANK(_2024_ExporttoXML_Van[[#This Row],[AEB Car-to-Car - score]]),"",_2024_ExporttoXML_Van[[#This Row],[AEB Car-to-Car - score]])</f>
        <v>16.899999999999999</v>
      </c>
      <c r="O8" t="str">
        <f>IF(_2024_ExporttoXML_Van[[#This Row],[AEB Pedestrian - colour]]="Green","Good",IF(_2024_ExporttoXML_Van[[#This Row],[AEB Pedestrian - colour]]="Yellow","Adequate",IF(_2024_ExporttoXML_Van[[#This Row],[AEB Pedestrian - colour]]="Orange","Marginal",IF(_2024_ExporttoXML_Van[[#This Row],[AEB Pedestrian - colour]]="Brown","Weak",IF(_2024_ExporttoXML_Van[[#This Row],[AEB Pedestrian - colour]]="Red","Poor",IF(_2024_ExporttoXML_Van[[#This Row],[AEB Pedestrian - colour]]="Grey","Not Applicable"))))))</f>
        <v>Adequate</v>
      </c>
      <c r="P8">
        <f>IF(ISBLANK(_2024_ExporttoXML_Van[[#This Row],[AEB Pedestrian - score]]),"",_2024_ExporttoXML_Van[[#This Row],[AEB Pedestrian - score]])</f>
        <v>6</v>
      </c>
      <c r="Q8" t="str">
        <f>IF(_2024_ExporttoXML_Van[[#This Row],[AEB Cyclist - colour]]="Green","Good",IF(_2024_ExporttoXML_Van[[#This Row],[AEB Cyclist - colour]]="Yellow","Adequate",IF(_2024_ExporttoXML_Van[[#This Row],[AEB Cyclist - colour]]="Orange","Marginal",IF(_2024_ExporttoXML_Van[[#This Row],[AEB Cyclist - colour]]="Brown","Weak",IF(_2024_ExporttoXML_Van[[#This Row],[AEB Cyclist - colour]]="Red","Poor",IF(_2024_ExporttoXML_Van[[#This Row],[AEB Cyclist - colour]]="Grey","Not Applicable"))))))</f>
        <v>Adequate</v>
      </c>
      <c r="R8">
        <f>IF(ISBLANK(_2024_ExporttoXML_Van[[#This Row],[AEB Cyclist - score]]),"",_2024_ExporttoXML_Van[[#This Row],[AEB Cyclist - score]])</f>
        <v>6.4</v>
      </c>
      <c r="S8" t="str">
        <f>IF(_2024_ExporttoXML_Van[[#This Row],[Lane Support - colour]]="Green","Good",IF(_2024_ExporttoXML_Van[[#This Row],[Lane Support - colour]]="Yellow","Adequate",IF(_2024_ExporttoXML_Van[[#This Row],[Lane Support - colour]]="Orange","Marginal",IF(_2024_ExporttoXML_Van[[#This Row],[Lane Support - colour]]="Brown","Weak",IF(_2024_ExporttoXML_Van[[#This Row],[Lane Support - colour]]="Red","Poor",IF(_2024_ExporttoXML_Van[[#This Row],[Lane Support - colour]]="Grey","Not Applicable"))))))</f>
        <v>Good</v>
      </c>
      <c r="T8">
        <f>IF(ISBLANK(_2024_ExporttoXML_Van[[#This Row],[Lane Support - score]]),"",_2024_ExporttoXML_Van[[#This Row],[Lane Support - score]])</f>
        <v>17.5</v>
      </c>
      <c r="U8" t="str">
        <f>IF(_2024_ExporttoXML_Van[[#This Row],[Speed assistance - colour]]="Green","Good",IF(_2024_ExporttoXML_Van[[#This Row],[Speed assistance - colour]]="Yellow","Adequate",IF(_2024_ExporttoXML_Van[[#This Row],[Speed assistance - colour]]="Orange","Marginal",IF(_2024_ExporttoXML_Van[[#This Row],[Speed assistance - colour]]="Brown","Weak",IF(_2024_ExporttoXML_Van[[#This Row],[Speed assistance - colour]]="Red","Poor",IF(_2024_ExporttoXML_Van[[#This Row],[Speed assistance - colour]]="Grey","Not Applicable"))))))</f>
        <v>Marginal</v>
      </c>
      <c r="V8">
        <f>IF(ISBLANK(_2024_ExporttoXML_Van[[#This Row],[Speed assistance - score]]),"",_2024_ExporttoXML_Van[[#This Row],[Speed assistance - score]])</f>
        <v>6.3</v>
      </c>
      <c r="W8" t="str">
        <f>IF(_2024_ExporttoXML_Van[[#This Row],[OSM - colour]]="Green","Good",IF(_2024_ExporttoXML_Van[[#This Row],[OSM - colour]]="Yellow","Adequate",IF(_2024_ExporttoXML_Van[[#This Row],[OSM - colour]]="Orange","Marginal",IF(_2024_ExporttoXML_Van[[#This Row],[OSM - colour]]="Brown","Weak",IF(_2024_ExporttoXML_Van[[#This Row],[OSM - colour]]="Red","Poor",IF(_2024_ExporttoXML_Van[[#This Row],[OSM - colour]]="Grey","Not Applicable"))))))</f>
        <v>Good</v>
      </c>
      <c r="X8">
        <f>IF(ISBLANK(_2024_ExporttoXML_Van[[#This Row],[OSM - score=Attention Assist]]),"",_2024_ExporttoXML_Van[[#This Row],[OSM - score=Attention Assist]])</f>
        <v>15</v>
      </c>
    </row>
    <row r="9" spans="1:24" x14ac:dyDescent="0.35">
      <c r="A9" t="str">
        <f>_2024_ExporttoXML_Van[[#This Row],[CarModel]]</f>
        <v>VW ID.Buzz Cargo</v>
      </c>
      <c r="B9" t="str">
        <f>_2024_ExporttoXML_Van[[#This Row],[Full Tested Vehicle]]</f>
        <v>150 kW (77 kWh) RWD</v>
      </c>
      <c r="C9" t="s">
        <v>68</v>
      </c>
      <c r="D9" t="str">
        <f>_2024_ExporttoXML_Van[[#This Row],[Applies to]]</f>
        <v>New from 2022</v>
      </c>
      <c r="F9" t="s">
        <v>141</v>
      </c>
      <c r="G9" t="s">
        <v>143</v>
      </c>
      <c r="H9" t="str">
        <f>"&lt;p&gt;"&amp;SUBSTITUTE(_2024_ExporttoXML_Van[[#This Row],[Comment]],"&lt;LBr&gt;&lt;LBr&gt;","&lt;/p&gt;&lt;p&gt;")&amp;"&lt;/p&gt;"</f>
        <v>&lt;p&gt;The autonomous emergency braking (AEB) system uses camera + radar fusion technology to detect other vehicles and vulnerable road users such as pedestrians and cyclists.  Performance is excellent when approaching a stationary or slower-moving car, with collisions avoided at all but the highest test speeds, where there is still good mitigation of the impact speed.  The system performs equally well whether the target vehicle is straight in front of it or offset to one side or the other, and there is some reaction in the scenarios where a vehicle turns across the path of the approaching van.  With a pedestrian target, the systems performs well in all scenarios, including those done in night-time conditions.  The system does not include reverse detection, to protect those behind the van when it is reversing.  System performance in some of the cyclist scenarios is marginal or adequate but in others is good.&lt;/p&gt;&lt;p&gt;The lane support system includes lane departure warning, which signals to the driver when the van is drifting out of lane, and emergency lane keeping, which intervenes more aggressively in certain critical situations to prevent the van from leaving the road.  The system performed well in all tests, but did not react either to the Euro NCAP target or a real car in some overtaking scenarios.  The system includes blind spot monitoring to help the driver not to pull out in front of an overtaking vehicle.&lt;/p&gt;&lt;p&gt;The ID.Buzz Cargo uses a camera and digital mapping to identify the local speed limit and provides the information to the driver, allowing the limiter to be set accordingly.  The limiter is able to maintain the set speed to within 5&amp;nbsp;km/h.&lt;/p&gt;&lt;p&gt;A seatbelt reminder is standard for the driver and front passenger seat, and the ID.Buzz Cargo recognises steering behaviour which is characteristic of fatigued driving, alerting the driver to the need for a break.&lt;/p&gt;</v>
      </c>
      <c r="I9" s="3" t="s">
        <v>173</v>
      </c>
      <c r="J9" t="str">
        <f t="shared" si="1"/>
        <v>https://www.youtube.com/embed/HHrzsE8uLhk</v>
      </c>
      <c r="K9" t="str">
        <f>_2024_ExporttoXML_Van[[#This Row],[Rating/grading]]</f>
        <v>Platinum</v>
      </c>
      <c r="L9" s="1">
        <f>_2024_ExporttoXML_Van[[#This Row],[Safety Assist Performance score]]</f>
        <v>0.83</v>
      </c>
      <c r="M9" t="str">
        <f>IF(_2024_ExporttoXML_Van[[#This Row],[AEB Car-to-Car - colour]]="Green","Good",IF(_2024_ExporttoXML_Van[[#This Row],[AEB Car-to-Car - colour]]="Yellow","Adequate",IF(_2024_ExporttoXML_Van[[#This Row],[AEB Car-to-Car - colour]]="Orange","Marginal",IF(_2024_ExporttoXML_Van[[#This Row],[AEB Car-to-Car - colour]]="Brown","Weak",IF(_2024_ExporttoXML_Van[[#This Row],[AEB Car-to-Car - colour]]="Red","Poor",IF(_2024_ExporttoXML_Van[[#This Row],[AEB Car-to-Car - colour]]="Grey","Not Applicable"))))))</f>
        <v>Good</v>
      </c>
      <c r="N9">
        <f>IF(ISBLANK(_2024_ExporttoXML_Van[[#This Row],[AEB Car-to-Car - score]]),"",_2024_ExporttoXML_Van[[#This Row],[AEB Car-to-Car - score]])</f>
        <v>25.3</v>
      </c>
      <c r="O9" t="str">
        <f>IF(_2024_ExporttoXML_Van[[#This Row],[AEB Pedestrian - colour]]="Green","Good",IF(_2024_ExporttoXML_Van[[#This Row],[AEB Pedestrian - colour]]="Yellow","Adequate",IF(_2024_ExporttoXML_Van[[#This Row],[AEB Pedestrian - colour]]="Orange","Marginal",IF(_2024_ExporttoXML_Van[[#This Row],[AEB Pedestrian - colour]]="Brown","Weak",IF(_2024_ExporttoXML_Van[[#This Row],[AEB Pedestrian - colour]]="Red","Poor",IF(_2024_ExporttoXML_Van[[#This Row],[AEB Pedestrian - colour]]="Grey","Not Applicable"))))))</f>
        <v>Adequate</v>
      </c>
      <c r="P9">
        <f>IF(ISBLANK(_2024_ExporttoXML_Van[[#This Row],[AEB Pedestrian - score]]),"",_2024_ExporttoXML_Van[[#This Row],[AEB Pedestrian - score]])</f>
        <v>6.3</v>
      </c>
      <c r="Q9" t="str">
        <f>IF(_2024_ExporttoXML_Van[[#This Row],[AEB Cyclist - colour]]="Green","Good",IF(_2024_ExporttoXML_Van[[#This Row],[AEB Cyclist - colour]]="Yellow","Adequate",IF(_2024_ExporttoXML_Van[[#This Row],[AEB Cyclist - colour]]="Orange","Marginal",IF(_2024_ExporttoXML_Van[[#This Row],[AEB Cyclist - colour]]="Brown","Weak",IF(_2024_ExporttoXML_Van[[#This Row],[AEB Cyclist - colour]]="Red","Poor",IF(_2024_ExporttoXML_Van[[#This Row],[AEB Cyclist - colour]]="Grey","Not Applicable"))))))</f>
        <v>Adequate</v>
      </c>
      <c r="R9">
        <f>IF(ISBLANK(_2024_ExporttoXML_Van[[#This Row],[AEB Cyclist - score]]),"",_2024_ExporttoXML_Van[[#This Row],[AEB Cyclist - score]])</f>
        <v>6.5</v>
      </c>
      <c r="S9" t="str">
        <f>IF(_2024_ExporttoXML_Van[[#This Row],[Lane Support - colour]]="Green","Good",IF(_2024_ExporttoXML_Van[[#This Row],[Lane Support - colour]]="Yellow","Adequate",IF(_2024_ExporttoXML_Van[[#This Row],[Lane Support - colour]]="Orange","Marginal",IF(_2024_ExporttoXML_Van[[#This Row],[Lane Support - colour]]="Brown","Weak",IF(_2024_ExporttoXML_Van[[#This Row],[Lane Support - colour]]="Red","Poor",IF(_2024_ExporttoXML_Van[[#This Row],[Lane Support - colour]]="Grey","Not Applicable"))))))</f>
        <v>Good</v>
      </c>
      <c r="T9">
        <f>IF(ISBLANK(_2024_ExporttoXML_Van[[#This Row],[Lane Support - score]]),"",_2024_ExporttoXML_Van[[#This Row],[Lane Support - score]])</f>
        <v>17.5</v>
      </c>
      <c r="U9" t="str">
        <f>IF(_2024_ExporttoXML_Van[[#This Row],[Speed assistance - colour]]="Green","Good",IF(_2024_ExporttoXML_Van[[#This Row],[Speed assistance - colour]]="Yellow","Adequate",IF(_2024_ExporttoXML_Van[[#This Row],[Speed assistance - colour]]="Orange","Marginal",IF(_2024_ExporttoXML_Van[[#This Row],[Speed assistance - colour]]="Brown","Weak",IF(_2024_ExporttoXML_Van[[#This Row],[Speed assistance - colour]]="Red","Poor",IF(_2024_ExporttoXML_Van[[#This Row],[Speed assistance - colour]]="Grey","Not Applicable"))))))</f>
        <v>Good</v>
      </c>
      <c r="V9">
        <f>IF(ISBLANK(_2024_ExporttoXML_Van[[#This Row],[Speed assistance - score]]),"",_2024_ExporttoXML_Van[[#This Row],[Speed assistance - score]])</f>
        <v>13.4</v>
      </c>
      <c r="W9" t="str">
        <f>IF(_2024_ExporttoXML_Van[[#This Row],[OSM - colour]]="Green","Good",IF(_2024_ExporttoXML_Van[[#This Row],[OSM - colour]]="Yellow","Adequate",IF(_2024_ExporttoXML_Van[[#This Row],[OSM - colour]]="Orange","Marginal",IF(_2024_ExporttoXML_Van[[#This Row],[OSM - colour]]="Brown","Weak",IF(_2024_ExporttoXML_Van[[#This Row],[OSM - colour]]="Red","Poor",IF(_2024_ExporttoXML_Van[[#This Row],[OSM - colour]]="Grey","Not Applicable"))))))</f>
        <v>Good</v>
      </c>
      <c r="X9">
        <f>IF(ISBLANK(_2024_ExporttoXML_Van[[#This Row],[OSM - score=Attention Assist]]),"",_2024_ExporttoXML_Van[[#This Row],[OSM - score=Attention Assist]])</f>
        <v>15</v>
      </c>
    </row>
    <row r="11" spans="1:24" x14ac:dyDescent="0.35">
      <c r="K11" s="6" t="str" cm="1">
        <f t="array" ref="K11">INDEX(K2:K9,MODE(MATCH(K2:K9,K2:K9:K9,0)))</f>
        <v>Gold</v>
      </c>
      <c r="M11" s="6" t="str" cm="1">
        <f t="array" ref="M11">INDEX(M2:M9,MODE(MATCH(M2:M9,M2:M9:M9,0)))</f>
        <v>Marginal</v>
      </c>
      <c r="O11" s="6" t="str" cm="1">
        <f t="array" ref="O11">INDEX(O2:O9,MODE(MATCH(O2:O9,O2:O9:O9,0)))</f>
        <v>Marginal</v>
      </c>
      <c r="Q11" s="6" t="str" cm="1">
        <f t="array" ref="Q11">INDEX(Q2:Q9,MODE(MATCH(Q2:Q9,Q2:Q9:Q9,0)))</f>
        <v>Weak</v>
      </c>
      <c r="S11" s="6" t="str" cm="1">
        <f t="array" ref="S11">INDEX(S2:S9,MODE(MATCH(S2:S9,S2:S9:S9,0)))</f>
        <v>Good</v>
      </c>
      <c r="U11" s="6" t="str" cm="1">
        <f t="array" ref="U11">INDEX(U2:U9,MODE(MATCH(U2:U9,U2:U9:U9,0)))</f>
        <v>Good</v>
      </c>
      <c r="W11" s="6" t="str" cm="1">
        <f t="array" ref="W11">INDEX(W2:W9,MODE(MATCH(W2:W9,W2:W9:W9,0)))</f>
        <v>Good</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F9B49-7C5C-4824-8E71-5391B13C030A}">
  <dimension ref="A1:C16"/>
  <sheetViews>
    <sheetView tabSelected="1" workbookViewId="0">
      <selection activeCell="B1" sqref="B1:C16"/>
    </sheetView>
  </sheetViews>
  <sheetFormatPr defaultRowHeight="15" x14ac:dyDescent="0.35"/>
  <cols>
    <col min="1" max="1" width="36.33203125" bestFit="1" customWidth="1"/>
  </cols>
  <sheetData>
    <row r="1" spans="1:3" x14ac:dyDescent="0.35">
      <c r="A1" t="str">
        <f>'2024_ExporttoXML_Van'!A4&amp;CHAR(13)&amp;'2024_ExporttoXML_Van'!D4</f>
        <v>Mercedes-Benz Citan_x000D_Citan Panel Van 1.3 litre, 96 kW petrol</v>
      </c>
      <c r="B1" s="2">
        <f>'2024_ExporttoXML_Van'!AE4</f>
        <v>0.87</v>
      </c>
      <c r="C1" t="str">
        <f>'2024_ExporttoXML_Van'!F4</f>
        <v>Platinum</v>
      </c>
    </row>
    <row r="2" spans="1:3" x14ac:dyDescent="0.35">
      <c r="B2" s="2"/>
    </row>
    <row r="3" spans="1:3" x14ac:dyDescent="0.35">
      <c r="A3" t="str">
        <f>'2024_ExporttoXML_Van'!A9&amp;CHAR(13)&amp;'2024_ExporttoXML_Van'!D9</f>
        <v>VW ID.Buzz Cargo_x000D_150 kW (77 kWh) RWD</v>
      </c>
      <c r="B3" s="2">
        <f>'2024_ExporttoXML_Van'!AE9</f>
        <v>0.83</v>
      </c>
      <c r="C3" t="str">
        <f>'2024_ExporttoXML_Van'!F9</f>
        <v>Platinum</v>
      </c>
    </row>
    <row r="4" spans="1:3" x14ac:dyDescent="0.35">
      <c r="B4" s="2"/>
    </row>
    <row r="5" spans="1:3" x14ac:dyDescent="0.35">
      <c r="A5" t="str">
        <f>'2024_ExporttoXML_Van'!A7&amp;CHAR(13)&amp;'2024_ExporttoXML_Van'!D7</f>
        <v>Renault Kangoo Van_x000D_Blue dCi 95, LHD</v>
      </c>
      <c r="B5" s="2">
        <f>'2024_ExporttoXML_Van'!AE7</f>
        <v>0.78</v>
      </c>
      <c r="C5" t="str">
        <f>'2024_ExporttoXML_Van'!F7</f>
        <v>Gold</v>
      </c>
    </row>
    <row r="6" spans="1:3" x14ac:dyDescent="0.35">
      <c r="B6" s="2"/>
    </row>
    <row r="7" spans="1:3" x14ac:dyDescent="0.35">
      <c r="B7" s="2"/>
    </row>
    <row r="8" spans="1:3" x14ac:dyDescent="0.35">
      <c r="A8" t="str">
        <f>'2024_ExporttoXML_Van'!A8&amp;CHAR(13)&amp;'2024_ExporttoXML_Van'!D8</f>
        <v>VW Caddy Cargo_x000D_Cargo Commerce TDI, LHD</v>
      </c>
      <c r="B8" s="2">
        <f>'2024_ExporttoXML_Van'!AE8</f>
        <v>0.68</v>
      </c>
      <c r="C8" t="str">
        <f>'2024_ExporttoXML_Van'!F8</f>
        <v>Gold</v>
      </c>
    </row>
    <row r="9" spans="1:3" x14ac:dyDescent="0.35">
      <c r="B9" s="2"/>
    </row>
    <row r="10" spans="1:3" x14ac:dyDescent="0.35">
      <c r="A10" t="str">
        <f>'2024_ExporttoXML_Van'!A2&amp;CHAR(13)&amp;'2024_ExporttoXML_Van'!D2</f>
        <v>Citroën Berlingo_x000D_ë-Berlingo + Safety Pack</v>
      </c>
      <c r="B10" s="2">
        <f>'2024_ExporttoXML_Van'!AE2</f>
        <v>0.62</v>
      </c>
      <c r="C10" t="str">
        <f>'2024_ExporttoXML_Van'!F2</f>
        <v>Gold</v>
      </c>
    </row>
    <row r="11" spans="1:3" x14ac:dyDescent="0.35">
      <c r="B11" s="2"/>
    </row>
    <row r="12" spans="1:3" x14ac:dyDescent="0.35">
      <c r="A12" t="str">
        <f>'2024_ExporttoXML_Van'!A3&amp;CHAR(13)&amp;'2024_ExporttoXML_Van'!D3</f>
        <v>FIAT Doblo_x000D_Citroën ë-Berlingo + Safety Pack</v>
      </c>
      <c r="B12" s="2">
        <f>'2024_ExporttoXML_Van'!AE3</f>
        <v>0.62</v>
      </c>
      <c r="C12" t="str">
        <f>'2024_ExporttoXML_Van'!F3</f>
        <v>Gold</v>
      </c>
    </row>
    <row r="13" spans="1:3" x14ac:dyDescent="0.35">
      <c r="B13" s="2"/>
    </row>
    <row r="14" spans="1:3" x14ac:dyDescent="0.35">
      <c r="A14" t="str">
        <f>'2024_ExporttoXML_Van'!A5&amp;CHAR(13)&amp;'2024_ExporttoXML_Van'!D5</f>
        <v>Opel/Vauxhall Combo_x000D_Citroën ë-Berlingo + Safety Pack</v>
      </c>
      <c r="B14" s="2">
        <f>'2024_ExporttoXML_Van'!AE5</f>
        <v>0.62</v>
      </c>
      <c r="C14" t="str">
        <f>'2024_ExporttoXML_Van'!F5</f>
        <v>Gold</v>
      </c>
    </row>
    <row r="15" spans="1:3" x14ac:dyDescent="0.35">
      <c r="B15" s="2"/>
    </row>
    <row r="16" spans="1:3" x14ac:dyDescent="0.35">
      <c r="A16" t="str">
        <f>'2024_ExporttoXML_Van'!A6&amp;CHAR(13)&amp;'2024_ExporttoXML_Van'!D6</f>
        <v>Peugeot Partner_x000D_Citroën ë-Berlingo + Safety Pack</v>
      </c>
      <c r="B16" s="2">
        <f>'2024_ExporttoXML_Van'!AE6</f>
        <v>0.62</v>
      </c>
      <c r="C16" t="str">
        <f>'2024_ExporttoXML_Van'!F6</f>
        <v>Gold</v>
      </c>
    </row>
  </sheetData>
  <sortState xmlns:xlrd2="http://schemas.microsoft.com/office/spreadsheetml/2017/richdata2" ref="A1:C16">
    <sortCondition descending="1" ref="B1:B1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7A9E8-BC49-4A4B-AD6B-EF2F19C7F2D0}">
  <dimension ref="A1:AA18"/>
  <sheetViews>
    <sheetView workbookViewId="0">
      <selection activeCell="H2" sqref="H2"/>
    </sheetView>
  </sheetViews>
  <sheetFormatPr defaultRowHeight="15" x14ac:dyDescent="0.35"/>
  <cols>
    <col min="1" max="1" width="20" bestFit="1" customWidth="1"/>
    <col min="2" max="3" width="16.5546875" customWidth="1"/>
    <col min="8" max="8" width="14.33203125" bestFit="1" customWidth="1"/>
    <col min="9" max="9" width="14.33203125" customWidth="1"/>
    <col min="17" max="17" width="12.5546875" customWidth="1"/>
  </cols>
  <sheetData>
    <row r="1" spans="1:27" x14ac:dyDescent="0.35">
      <c r="A1" t="str">
        <f>_2024_ExporttoXML_Van[[#Headers],[CarModel]]</f>
        <v>CarModel</v>
      </c>
      <c r="B1" t="s">
        <v>127</v>
      </c>
      <c r="C1" t="str">
        <f>_2024_ExporttoXML_Van[[#Headers],[AEB Car-to-Car]]</f>
        <v>AEB Car-to-Car</v>
      </c>
      <c r="D1" t="str">
        <f>_2024_ExporttoXML_Van[[#Headers],[AEB Pedestrian]]</f>
        <v>AEB Pedestrian</v>
      </c>
      <c r="E1" t="str">
        <f>_2024_ExporttoXML_Van[[#Headers],[AEB Cyclist]]</f>
        <v>AEB Cyclist</v>
      </c>
      <c r="F1" t="str">
        <f>_2024_ExporttoXML_Van[[#Headers],[LSS]]</f>
        <v>LSS</v>
      </c>
      <c r="G1" t="str">
        <f>_2024_ExporttoXML_Van[[#Headers],[SAS]]</f>
        <v>SAS</v>
      </c>
      <c r="H1" t="str">
        <f>_2024_ExporttoXML_Van[[#Headers],[Attention Assist]]</f>
        <v>Attention Assist</v>
      </c>
      <c r="J1" t="str">
        <f>_2024_ExporttoXML_Van[[#Headers],[Safety Assist Performance score]]</f>
        <v>Safety Assist Performance score</v>
      </c>
      <c r="K1" t="s">
        <v>126</v>
      </c>
      <c r="Q1" s="4" t="s">
        <v>138</v>
      </c>
      <c r="R1" s="5"/>
    </row>
    <row r="2" spans="1:27" x14ac:dyDescent="0.35">
      <c r="A2" t="str">
        <f>_2024_ExporttoXML_Van[[#This Row],[CarModel]]</f>
        <v>Citroën Berlingo</v>
      </c>
      <c r="B2" t="str">
        <f>'2024_ExporttoXML_Van'!D2&amp;CHAR(10)&amp;'2024_ExporttoXML_Van'!G2</f>
        <v>ë-Berlingo + Safety Pack
all Berlingos, 3rd generation, K9, from 2018</v>
      </c>
      <c r="C2" t="str">
        <f>IF(CODE(LEFT(_2024_ExporttoXML_Van[[#This Row],[AEB Car-to-Car]],1))=111,"¡","l")</f>
        <v>¡</v>
      </c>
      <c r="D2" t="str">
        <f>IF(CODE(LEFT(_2024_ExporttoXML_Van[[#This Row],[AEB Pedestrian]],1))=111,"¡","l")</f>
        <v>¡</v>
      </c>
      <c r="E2" t="str">
        <f>IF(CODE(LEFT(_2024_ExporttoXML_Van[[#This Row],[AEB Cyclist]],1))=111,"¡","l")</f>
        <v>¡</v>
      </c>
      <c r="F2" t="str">
        <f>IF(CODE(LEFT(_2024_ExporttoXML_Van[[#This Row],[LSS]],1))=111,"¡","l")</f>
        <v>¡</v>
      </c>
      <c r="G2" t="str">
        <f>IF(CODE(LEFT(_2024_ExporttoXML_Van[[#This Row],[SAS]],1))=111,"¡","l")</f>
        <v>l</v>
      </c>
      <c r="H2" t="str">
        <f>IF(CODE(LEFT(_2024_ExporttoXML_Van[[#This Row],[Attention Assist]],1))=111,"¡","l")</f>
        <v>¡</v>
      </c>
      <c r="J2" s="2">
        <f>'2024_ExporttoXML_Van'!AE2</f>
        <v>0.62</v>
      </c>
      <c r="K2">
        <f t="shared" ref="K2:K9" si="0">RANK(J2,J$2:J$20,0)</f>
        <v>5</v>
      </c>
      <c r="L2" t="str">
        <f>_2024_ExporttoXML_Van[[#This Row],[Rating/grading]]</f>
        <v>Gold</v>
      </c>
      <c r="Q2" t="s">
        <v>0</v>
      </c>
      <c r="R2" t="s">
        <v>127</v>
      </c>
      <c r="S2" t="s">
        <v>83</v>
      </c>
      <c r="T2" t="s">
        <v>85</v>
      </c>
      <c r="U2" t="s">
        <v>86</v>
      </c>
      <c r="V2" t="s">
        <v>120</v>
      </c>
      <c r="W2" t="s">
        <v>121</v>
      </c>
      <c r="X2" t="s">
        <v>119</v>
      </c>
      <c r="Y2" t="s">
        <v>18</v>
      </c>
      <c r="Z2" t="s">
        <v>126</v>
      </c>
    </row>
    <row r="3" spans="1:27" x14ac:dyDescent="0.35">
      <c r="A3" t="str">
        <f>_2024_ExporttoXML_Van[[#This Row],[CarModel]]</f>
        <v>FIAT Doblo</v>
      </c>
      <c r="B3" t="str">
        <f>'2024_ExporttoXML_Van'!D3&amp;CHAR(10)&amp;'2024_ExporttoXML_Van'!G3</f>
        <v>Citroën ë-Berlingo + Safety Pack
all Doblos, 3rd generation, K9, from 2018</v>
      </c>
      <c r="C3" t="str">
        <f>IF(CODE(LEFT(_2024_ExporttoXML_Van[[#This Row],[AEB Car-to-Car]],1))=111,"¡","l")</f>
        <v>¡</v>
      </c>
      <c r="D3" t="str">
        <f>IF(CODE(LEFT(_2024_ExporttoXML_Van[[#This Row],[AEB Pedestrian]],1))=111,"¡","l")</f>
        <v>¡</v>
      </c>
      <c r="E3" t="str">
        <f>IF(CODE(LEFT(_2024_ExporttoXML_Van[[#This Row],[AEB Cyclist]],1))=111,"¡","l")</f>
        <v>¡</v>
      </c>
      <c r="F3" t="str">
        <f>IF(CODE(LEFT(_2024_ExporttoXML_Van[[#This Row],[LSS]],1))=111,"¡","l")</f>
        <v>¡</v>
      </c>
      <c r="G3" t="str">
        <f>IF(CODE(LEFT(_2024_ExporttoXML_Van[[#This Row],[SAS]],1))=111,"¡","l")</f>
        <v>l</v>
      </c>
      <c r="H3" t="str">
        <f>IF(CODE(LEFT(_2024_ExporttoXML_Van[[#This Row],[Attention Assist]],1))=111,"¡","l")</f>
        <v>¡</v>
      </c>
      <c r="J3" s="2">
        <f>'2024_ExporttoXML_Van'!AE3</f>
        <v>0.62</v>
      </c>
      <c r="K3">
        <f t="shared" si="0"/>
        <v>5</v>
      </c>
      <c r="L3" t="str">
        <f>_2024_ExporttoXML_Van[[#This Row],[Rating/grading]]</f>
        <v>Gold</v>
      </c>
      <c r="Q3" t="s">
        <v>27</v>
      </c>
      <c r="R3" t="s">
        <v>132</v>
      </c>
      <c r="S3" t="s">
        <v>129</v>
      </c>
      <c r="T3" t="s">
        <v>129</v>
      </c>
      <c r="U3" t="s">
        <v>129</v>
      </c>
      <c r="V3" t="s">
        <v>129</v>
      </c>
      <c r="W3" t="s">
        <v>129</v>
      </c>
      <c r="X3" t="s">
        <v>130</v>
      </c>
      <c r="Y3" s="1">
        <v>0.87</v>
      </c>
      <c r="Z3">
        <v>1</v>
      </c>
      <c r="AA3" t="s">
        <v>31</v>
      </c>
    </row>
    <row r="4" spans="1:27" x14ac:dyDescent="0.35">
      <c r="A4" t="str">
        <f>_2024_ExporttoXML_Van[[#This Row],[CarModel]]</f>
        <v>Mercedes-Benz Citan</v>
      </c>
      <c r="B4" t="str">
        <f>'2024_ExporttoXML_Van'!D4&amp;CHAR(10)&amp;'2024_ExporttoXML_Van'!G4</f>
        <v>Citan Panel Van 1.3 litre, 96 kW petrol
W420, from 2021</v>
      </c>
      <c r="C4" t="str">
        <f>IF(CODE(LEFT(_2024_ExporttoXML_Van[[#This Row],[AEB Car-to-Car]],1))=111,"¡","l")</f>
        <v>¡</v>
      </c>
      <c r="D4" t="str">
        <f>IF(CODE(LEFT(_2024_ExporttoXML_Van[[#This Row],[AEB Pedestrian]],1))=111,"¡","l")</f>
        <v>¡</v>
      </c>
      <c r="E4" t="str">
        <f>IF(CODE(LEFT(_2024_ExporttoXML_Van[[#This Row],[AEB Cyclist]],1))=111,"¡","l")</f>
        <v>¡</v>
      </c>
      <c r="F4" t="str">
        <f>IF(CODE(LEFT(_2024_ExporttoXML_Van[[#This Row],[LSS]],1))=111,"¡","l")</f>
        <v>¡</v>
      </c>
      <c r="G4" t="str">
        <f>IF(CODE(LEFT(_2024_ExporttoXML_Van[[#This Row],[SAS]],1))=111,"¡","l")</f>
        <v>¡</v>
      </c>
      <c r="H4" t="str">
        <f>IF(CODE(LEFT(_2024_ExporttoXML_Van[[#This Row],[Attention Assist]],1))=111,"¡","l")</f>
        <v>l</v>
      </c>
      <c r="J4" s="2">
        <f>'2024_ExporttoXML_Van'!AE4</f>
        <v>0.87</v>
      </c>
      <c r="K4">
        <f t="shared" si="0"/>
        <v>1</v>
      </c>
      <c r="L4" t="str">
        <f>_2024_ExporttoXML_Van[[#This Row],[Rating/grading]]</f>
        <v>Platinum</v>
      </c>
      <c r="Q4" t="s">
        <v>53</v>
      </c>
      <c r="R4" t="s">
        <v>137</v>
      </c>
      <c r="S4" t="s">
        <v>130</v>
      </c>
      <c r="T4" t="s">
        <v>130</v>
      </c>
      <c r="U4" t="s">
        <v>130</v>
      </c>
      <c r="V4" t="s">
        <v>129</v>
      </c>
      <c r="W4" t="s">
        <v>130</v>
      </c>
      <c r="X4" t="s">
        <v>129</v>
      </c>
      <c r="Y4" s="1">
        <v>0.83</v>
      </c>
      <c r="Z4">
        <v>2</v>
      </c>
      <c r="AA4" t="s">
        <v>31</v>
      </c>
    </row>
    <row r="5" spans="1:27" x14ac:dyDescent="0.35">
      <c r="A5" t="str">
        <f>_2024_ExporttoXML_Van[[#This Row],[CarModel]]</f>
        <v>Opel/Vauxhall Combo</v>
      </c>
      <c r="B5" t="str">
        <f>'2024_ExporttoXML_Van'!D5&amp;CHAR(10)&amp;'2024_ExporttoXML_Van'!G5</f>
        <v>Citroën ë-Berlingo + Safety Pack
all Combos, 3rd generation, K9, from 2018</v>
      </c>
      <c r="C5" t="str">
        <f>IF(CODE(LEFT(_2024_ExporttoXML_Van[[#This Row],[AEB Car-to-Car]],1))=111,"¡","l")</f>
        <v>¡</v>
      </c>
      <c r="D5" t="str">
        <f>IF(CODE(LEFT(_2024_ExporttoXML_Van[[#This Row],[AEB Pedestrian]],1))=111,"¡","l")</f>
        <v>¡</v>
      </c>
      <c r="E5" t="str">
        <f>IF(CODE(LEFT(_2024_ExporttoXML_Van[[#This Row],[AEB Cyclist]],1))=111,"¡","l")</f>
        <v>¡</v>
      </c>
      <c r="F5" t="str">
        <f>IF(CODE(LEFT(_2024_ExporttoXML_Van[[#This Row],[LSS]],1))=111,"¡","l")</f>
        <v>¡</v>
      </c>
      <c r="G5" t="str">
        <f>IF(CODE(LEFT(_2024_ExporttoXML_Van[[#This Row],[SAS]],1))=111,"¡","l")</f>
        <v>l</v>
      </c>
      <c r="H5" t="str">
        <f>IF(CODE(LEFT(_2024_ExporttoXML_Van[[#This Row],[Attention Assist]],1))=111,"¡","l")</f>
        <v>¡</v>
      </c>
      <c r="J5" s="2">
        <f>'2024_ExporttoXML_Van'!AE5</f>
        <v>0.62</v>
      </c>
      <c r="K5">
        <f t="shared" si="0"/>
        <v>5</v>
      </c>
      <c r="L5" t="str">
        <f>_2024_ExporttoXML_Van[[#This Row],[Rating/grading]]</f>
        <v>Gold</v>
      </c>
      <c r="Q5" t="s">
        <v>36</v>
      </c>
      <c r="R5" t="s">
        <v>135</v>
      </c>
      <c r="S5" t="s">
        <v>129</v>
      </c>
      <c r="T5" t="s">
        <v>129</v>
      </c>
      <c r="U5" t="s">
        <v>129</v>
      </c>
      <c r="V5" t="s">
        <v>129</v>
      </c>
      <c r="W5" t="s">
        <v>129</v>
      </c>
      <c r="X5" t="s">
        <v>129</v>
      </c>
      <c r="Y5" s="1">
        <v>0.78</v>
      </c>
      <c r="Z5">
        <v>3</v>
      </c>
      <c r="AA5" t="s">
        <v>48</v>
      </c>
    </row>
    <row r="6" spans="1:27" x14ac:dyDescent="0.35">
      <c r="A6" t="str">
        <f>_2024_ExporttoXML_Van[[#This Row],[CarModel]]</f>
        <v>Peugeot Partner</v>
      </c>
      <c r="B6" t="str">
        <f>'2024_ExporttoXML_Van'!D6&amp;CHAR(10)&amp;'2024_ExporttoXML_Van'!G6</f>
        <v>Citroën ë-Berlingo + Safety Pack
all Partners, 3rd generation, K9, from 2018</v>
      </c>
      <c r="C6" t="str">
        <f>IF(CODE(LEFT(_2024_ExporttoXML_Van[[#This Row],[AEB Car-to-Car]],1))=111,"¡","l")</f>
        <v>¡</v>
      </c>
      <c r="D6" t="str">
        <f>IF(CODE(LEFT(_2024_ExporttoXML_Van[[#This Row],[AEB Pedestrian]],1))=111,"¡","l")</f>
        <v>¡</v>
      </c>
      <c r="E6" t="str">
        <f>IF(CODE(LEFT(_2024_ExporttoXML_Van[[#This Row],[AEB Cyclist]],1))=111,"¡","l")</f>
        <v>¡</v>
      </c>
      <c r="F6" t="str">
        <f>IF(CODE(LEFT(_2024_ExporttoXML_Van[[#This Row],[LSS]],1))=111,"¡","l")</f>
        <v>¡</v>
      </c>
      <c r="G6" t="str">
        <f>IF(CODE(LEFT(_2024_ExporttoXML_Van[[#This Row],[SAS]],1))=111,"¡","l")</f>
        <v>l</v>
      </c>
      <c r="H6" t="str">
        <f>IF(CODE(LEFT(_2024_ExporttoXML_Van[[#This Row],[Attention Assist]],1))=111,"¡","l")</f>
        <v>¡</v>
      </c>
      <c r="J6" s="2">
        <f>'2024_ExporttoXML_Van'!AE6</f>
        <v>0.62</v>
      </c>
      <c r="K6">
        <f t="shared" si="0"/>
        <v>5</v>
      </c>
      <c r="L6" t="str">
        <f>_2024_ExporttoXML_Van[[#This Row],[Rating/grading]]</f>
        <v>Gold</v>
      </c>
      <c r="Q6" t="s">
        <v>44</v>
      </c>
      <c r="R6" t="s">
        <v>136</v>
      </c>
      <c r="S6" t="s">
        <v>130</v>
      </c>
      <c r="T6" t="s">
        <v>130</v>
      </c>
      <c r="U6" t="s">
        <v>130</v>
      </c>
      <c r="V6" t="s">
        <v>129</v>
      </c>
      <c r="W6" t="s">
        <v>130</v>
      </c>
      <c r="X6" t="s">
        <v>129</v>
      </c>
      <c r="Y6" s="1">
        <v>0.68</v>
      </c>
      <c r="Z6">
        <v>4</v>
      </c>
      <c r="AA6" t="s">
        <v>48</v>
      </c>
    </row>
    <row r="7" spans="1:27" x14ac:dyDescent="0.35">
      <c r="A7" t="str">
        <f>_2024_ExporttoXML_Van[[#This Row],[CarModel]]</f>
        <v>Renault Kangoo Van</v>
      </c>
      <c r="B7" t="str">
        <f>'2024_ExporttoXML_Van'!D7&amp;CHAR(10)&amp;'2024_ExporttoXML_Van'!G7</f>
        <v>Blue dCi 95, LHD
3rd generation, XFK, from 2021</v>
      </c>
      <c r="C7" t="str">
        <f>IF(CODE(LEFT(_2024_ExporttoXML_Van[[#This Row],[AEB Car-to-Car]],1))=111,"¡","l")</f>
        <v>¡</v>
      </c>
      <c r="D7" t="str">
        <f>IF(CODE(LEFT(_2024_ExporttoXML_Van[[#This Row],[AEB Pedestrian]],1))=111,"¡","l")</f>
        <v>¡</v>
      </c>
      <c r="E7" t="str">
        <f>IF(CODE(LEFT(_2024_ExporttoXML_Van[[#This Row],[AEB Cyclist]],1))=111,"¡","l")</f>
        <v>¡</v>
      </c>
      <c r="F7" t="str">
        <f>IF(CODE(LEFT(_2024_ExporttoXML_Van[[#This Row],[LSS]],1))=111,"¡","l")</f>
        <v>¡</v>
      </c>
      <c r="G7" t="str">
        <f>IF(CODE(LEFT(_2024_ExporttoXML_Van[[#This Row],[SAS]],1))=111,"¡","l")</f>
        <v>¡</v>
      </c>
      <c r="H7" t="str">
        <f>IF(CODE(LEFT(_2024_ExporttoXML_Van[[#This Row],[Attention Assist]],1))=111,"¡","l")</f>
        <v>¡</v>
      </c>
      <c r="J7" s="2">
        <f>'2024_ExporttoXML_Van'!AE7</f>
        <v>0.78</v>
      </c>
      <c r="K7">
        <f t="shared" si="0"/>
        <v>3</v>
      </c>
      <c r="L7" t="str">
        <f>_2024_ExporttoXML_Van[[#This Row],[Rating/grading]]</f>
        <v>Gold</v>
      </c>
      <c r="Q7" t="s">
        <v>20</v>
      </c>
      <c r="R7" t="s">
        <v>128</v>
      </c>
      <c r="S7" t="s">
        <v>129</v>
      </c>
      <c r="T7" t="s">
        <v>129</v>
      </c>
      <c r="U7" t="s">
        <v>129</v>
      </c>
      <c r="V7" t="s">
        <v>129</v>
      </c>
      <c r="W7" t="s">
        <v>130</v>
      </c>
      <c r="X7" t="s">
        <v>129</v>
      </c>
      <c r="Y7" s="1">
        <v>0.62</v>
      </c>
      <c r="Z7">
        <v>5</v>
      </c>
      <c r="AA7" t="s">
        <v>48</v>
      </c>
    </row>
    <row r="8" spans="1:27" x14ac:dyDescent="0.35">
      <c r="A8" t="str">
        <f>_2024_ExporttoXML_Van[[#This Row],[CarModel]]</f>
        <v>VW Caddy Cargo</v>
      </c>
      <c r="B8" t="str">
        <f>'2024_ExporttoXML_Van'!D8&amp;CHAR(10)&amp;'2024_ExporttoXML_Van'!G8</f>
        <v>Cargo Commerce TDI, LHD
5th generation, to May 2024</v>
      </c>
      <c r="C8" t="str">
        <f>IF(CODE(LEFT(_2024_ExporttoXML_Van[[#This Row],[AEB Car-to-Car]],1))=111,"¡","l")</f>
        <v>l</v>
      </c>
      <c r="D8" t="str">
        <f>IF(CODE(LEFT(_2024_ExporttoXML_Van[[#This Row],[AEB Pedestrian]],1))=111,"¡","l")</f>
        <v>l</v>
      </c>
      <c r="E8" t="str">
        <f>IF(CODE(LEFT(_2024_ExporttoXML_Van[[#This Row],[AEB Cyclist]],1))=111,"¡","l")</f>
        <v>l</v>
      </c>
      <c r="F8" t="str">
        <f>IF(CODE(LEFT(_2024_ExporttoXML_Van[[#This Row],[LSS]],1))=111,"¡","l")</f>
        <v>¡</v>
      </c>
      <c r="G8" t="str">
        <f>IF(CODE(LEFT(_2024_ExporttoXML_Van[[#This Row],[SAS]],1))=111,"¡","l")</f>
        <v>l</v>
      </c>
      <c r="H8" t="str">
        <f>IF(CODE(LEFT(_2024_ExporttoXML_Van[[#This Row],[Attention Assist]],1))=111,"¡","l")</f>
        <v>¡</v>
      </c>
      <c r="J8" s="2">
        <f>'2024_ExporttoXML_Van'!AE8</f>
        <v>0.68</v>
      </c>
      <c r="K8">
        <f t="shared" si="0"/>
        <v>4</v>
      </c>
      <c r="L8" t="str">
        <f>_2024_ExporttoXML_Van[[#This Row],[Rating/grading]]</f>
        <v>Gold</v>
      </c>
      <c r="Q8" t="s">
        <v>93</v>
      </c>
      <c r="R8" t="s">
        <v>131</v>
      </c>
      <c r="S8" t="s">
        <v>129</v>
      </c>
      <c r="T8" t="s">
        <v>129</v>
      </c>
      <c r="U8" t="s">
        <v>129</v>
      </c>
      <c r="V8" t="s">
        <v>129</v>
      </c>
      <c r="W8" t="s">
        <v>130</v>
      </c>
      <c r="X8" t="s">
        <v>129</v>
      </c>
      <c r="Y8" s="1">
        <v>0.62</v>
      </c>
      <c r="Z8">
        <v>5</v>
      </c>
      <c r="AA8" t="s">
        <v>48</v>
      </c>
    </row>
    <row r="9" spans="1:27" x14ac:dyDescent="0.35">
      <c r="A9" t="str">
        <f>_2024_ExporttoXML_Van[[#This Row],[CarModel]]</f>
        <v>VW ID.Buzz Cargo</v>
      </c>
      <c r="B9" t="str">
        <f>'2024_ExporttoXML_Van'!D9&amp;CHAR(10)&amp;'2024_ExporttoXML_Van'!G9</f>
        <v>150 kW (77 kWh) RWD
New from 2022</v>
      </c>
      <c r="C9" t="str">
        <f>IF(CODE(LEFT(_2024_ExporttoXML_Van[[#This Row],[AEB Car-to-Car]],1))=111,"¡","l")</f>
        <v>l</v>
      </c>
      <c r="D9" t="str">
        <f>IF(CODE(LEFT(_2024_ExporttoXML_Van[[#This Row],[AEB Pedestrian]],1))=111,"¡","l")</f>
        <v>l</v>
      </c>
      <c r="E9" t="str">
        <f>IF(CODE(LEFT(_2024_ExporttoXML_Van[[#This Row],[AEB Cyclist]],1))=111,"¡","l")</f>
        <v>l</v>
      </c>
      <c r="F9" t="str">
        <f>IF(CODE(LEFT(_2024_ExporttoXML_Van[[#This Row],[LSS]],1))=111,"¡","l")</f>
        <v>¡</v>
      </c>
      <c r="G9" t="str">
        <f>IF(CODE(LEFT(_2024_ExporttoXML_Van[[#This Row],[SAS]],1))=111,"¡","l")</f>
        <v>l</v>
      </c>
      <c r="H9" t="str">
        <f>IF(CODE(LEFT(_2024_ExporttoXML_Van[[#This Row],[Attention Assist]],1))=111,"¡","l")</f>
        <v>¡</v>
      </c>
      <c r="J9" s="2">
        <f>'2024_ExporttoXML_Van'!AE9</f>
        <v>0.83</v>
      </c>
      <c r="K9">
        <f t="shared" si="0"/>
        <v>2</v>
      </c>
      <c r="L9" t="str">
        <f>_2024_ExporttoXML_Van[[#This Row],[Rating/grading]]</f>
        <v>Platinum</v>
      </c>
      <c r="Q9" t="s">
        <v>99</v>
      </c>
      <c r="R9" t="s">
        <v>133</v>
      </c>
      <c r="S9" t="s">
        <v>129</v>
      </c>
      <c r="T9" t="s">
        <v>129</v>
      </c>
      <c r="U9" t="s">
        <v>129</v>
      </c>
      <c r="V9" t="s">
        <v>129</v>
      </c>
      <c r="W9" t="s">
        <v>130</v>
      </c>
      <c r="X9" t="s">
        <v>129</v>
      </c>
      <c r="Y9" s="1">
        <v>0.62</v>
      </c>
      <c r="Z9">
        <v>5</v>
      </c>
      <c r="AA9" t="s">
        <v>48</v>
      </c>
    </row>
    <row r="10" spans="1:27" x14ac:dyDescent="0.35">
      <c r="Q10" t="s">
        <v>94</v>
      </c>
      <c r="R10" t="s">
        <v>134</v>
      </c>
      <c r="S10" t="s">
        <v>129</v>
      </c>
      <c r="T10" t="s">
        <v>129</v>
      </c>
      <c r="U10" t="s">
        <v>129</v>
      </c>
      <c r="V10" t="s">
        <v>129</v>
      </c>
      <c r="W10" t="s">
        <v>130</v>
      </c>
      <c r="X10" t="s">
        <v>129</v>
      </c>
      <c r="Y10" s="1">
        <v>0.62</v>
      </c>
      <c r="Z10">
        <v>5</v>
      </c>
      <c r="AA10" t="s">
        <v>48</v>
      </c>
    </row>
    <row r="17" spans="1:1" x14ac:dyDescent="0.35">
      <c r="A17" t="s">
        <v>174</v>
      </c>
    </row>
    <row r="18" spans="1:1" x14ac:dyDescent="0.35">
      <c r="A18" t="s">
        <v>175</v>
      </c>
    </row>
  </sheetData>
  <sortState xmlns:xlrd2="http://schemas.microsoft.com/office/spreadsheetml/2017/richdata2" ref="Z3:AA10">
    <sortCondition ref="Z3:Z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86B6-3760-4F42-88F3-8842358923F6}">
  <dimension ref="A1:K9"/>
  <sheetViews>
    <sheetView workbookViewId="0">
      <selection activeCell="C14" sqref="C14"/>
    </sheetView>
  </sheetViews>
  <sheetFormatPr defaultRowHeight="15" x14ac:dyDescent="0.35"/>
  <cols>
    <col min="1" max="1" width="19.21875" bestFit="1" customWidth="1"/>
    <col min="2" max="2" width="36.5546875" bestFit="1" customWidth="1"/>
    <col min="3" max="3" width="24.21875" customWidth="1"/>
    <col min="4" max="4" width="10.6640625" bestFit="1" customWidth="1"/>
    <col min="5" max="5" width="17.6640625" bestFit="1" customWidth="1"/>
    <col min="6" max="6" width="17.44140625" bestFit="1" customWidth="1"/>
    <col min="7" max="7" width="13.77734375" bestFit="1" customWidth="1"/>
    <col min="8" max="8" width="15.88671875" bestFit="1" customWidth="1"/>
    <col min="9" max="9" width="18.88671875" bestFit="1" customWidth="1"/>
    <col min="10" max="10" width="23.44140625" bestFit="1" customWidth="1"/>
  </cols>
  <sheetData>
    <row r="1" spans="1:11" x14ac:dyDescent="0.35">
      <c r="A1" t="s">
        <v>71</v>
      </c>
      <c r="B1" t="s">
        <v>70</v>
      </c>
      <c r="C1" t="s">
        <v>81</v>
      </c>
      <c r="D1" t="s">
        <v>11</v>
      </c>
      <c r="E1" t="s">
        <v>60</v>
      </c>
      <c r="F1" t="s">
        <v>61</v>
      </c>
      <c r="G1" t="s">
        <v>62</v>
      </c>
      <c r="H1" t="s">
        <v>63</v>
      </c>
      <c r="I1" t="s">
        <v>64</v>
      </c>
      <c r="J1" t="s">
        <v>65</v>
      </c>
      <c r="K1" t="s">
        <v>144</v>
      </c>
    </row>
    <row r="2" spans="1:11" x14ac:dyDescent="0.35">
      <c r="A2" t="str">
        <f>_2024_ExporttoXML_Van[[#This Row],[CarModel]]</f>
        <v>Citroën Berlingo</v>
      </c>
      <c r="B2" t="str">
        <f>_2024_ExporttoXML_Van[[#This Row],[Full Tested Vehicle]]</f>
        <v>ë-Berlingo + Safety Pack</v>
      </c>
      <c r="C2" t="str">
        <f>_2024_ExporttoXML_Van[[#This Row],[Rating/grading]]</f>
        <v>Gold</v>
      </c>
      <c r="D2">
        <f>IF(_2024_ExporttoXML_Van[[#This Row],[Test weight]]=0,"",_2024_ExporttoXML_Van[[#This Row],[Test weight]])</f>
        <v>2145</v>
      </c>
      <c r="E2" s="2">
        <f>_2024_ExporttoXML_Van[[#This Row],[AEB Car-to-Car - %]]</f>
        <v>0.44</v>
      </c>
      <c r="F2" s="2">
        <f>_2024_ExporttoXML_Van[[#This Row],[AEB Pedestrian - %]]</f>
        <v>0.48</v>
      </c>
      <c r="G2" s="2">
        <f>_2024_ExporttoXML_Van[[#This Row],[AEB Cyclist - %]]</f>
        <v>0.06</v>
      </c>
      <c r="H2" s="2">
        <f>_2024_ExporttoXML_Van[[#This Row],[Lane Support - %]]</f>
        <v>0.875</v>
      </c>
      <c r="I2" s="2">
        <f>_2024_ExporttoXML_Van[[#This Row],[Speed assistance - %]]</f>
        <v>0.76666666666666672</v>
      </c>
      <c r="J2" s="2">
        <f>_2024_ExporttoXML_Van[[#This Row],[OSM - %=Attention Assist]]</f>
        <v>1</v>
      </c>
    </row>
    <row r="3" spans="1:11" x14ac:dyDescent="0.35">
      <c r="A3" t="str">
        <f>_2024_ExporttoXML_Van[[#This Row],[CarModel]]</f>
        <v>FIAT Doblo</v>
      </c>
      <c r="B3" t="str">
        <f>_2024_ExporttoXML_Van[[#This Row],[Full Tested Vehicle]]</f>
        <v>Citroën ë-Berlingo + Safety Pack</v>
      </c>
      <c r="C3" t="str">
        <f>_2024_ExporttoXML_Van[[#This Row],[Rating/grading]]</f>
        <v>Gold</v>
      </c>
      <c r="D3">
        <f>IF(ISBLANK(_2024_ExporttoXML_Van[[#This Row],[Test weight]]),"",_2024_ExporttoXML_Van[[#This Row],[Test weight]])</f>
        <v>2145</v>
      </c>
      <c r="E3" s="2">
        <f>_2024_ExporttoXML_Van[[#This Row],[AEB Car-to-Car - %]]</f>
        <v>0.44</v>
      </c>
      <c r="F3" s="2">
        <f>_2024_ExporttoXML_Van[[#This Row],[AEB Pedestrian - %]]</f>
        <v>0.48</v>
      </c>
      <c r="G3" s="2">
        <f>_2024_ExporttoXML_Van[[#This Row],[AEB Cyclist - %]]</f>
        <v>0.06</v>
      </c>
      <c r="H3" s="2">
        <f>_2024_ExporttoXML_Van[[#This Row],[Lane Support - %]]</f>
        <v>0.875</v>
      </c>
      <c r="I3" s="2">
        <f>_2024_ExporttoXML_Van[[#This Row],[Speed assistance - %]]</f>
        <v>0.76666666666666672</v>
      </c>
      <c r="J3" s="2">
        <f>_2024_ExporttoXML_Van[[#This Row],[OSM - %=Attention Assist]]</f>
        <v>1</v>
      </c>
      <c r="K3" t="s">
        <v>143</v>
      </c>
    </row>
    <row r="4" spans="1:11" x14ac:dyDescent="0.35">
      <c r="A4" t="str">
        <f>_2024_ExporttoXML_Van[[#This Row],[CarModel]]</f>
        <v>Mercedes-Benz Citan</v>
      </c>
      <c r="B4" t="str">
        <f>_2024_ExporttoXML_Van[[#This Row],[Full Tested Vehicle]]</f>
        <v>Citan Panel Van 1.3 litre, 96 kW petrol</v>
      </c>
      <c r="C4" t="str">
        <f>_2024_ExporttoXML_Van[[#This Row],[Rating/grading]]</f>
        <v>Platinum</v>
      </c>
      <c r="D4">
        <f>IF(ISBLANK(_2024_ExporttoXML_Van[[#This Row],[Test weight]]),"",_2024_ExporttoXML_Van[[#This Row],[Test weight]])</f>
        <v>2068</v>
      </c>
      <c r="E4" s="2">
        <f>_2024_ExporttoXML_Van[[#This Row],[AEB Car-to-Car - %]]</f>
        <v>0.8833333333333333</v>
      </c>
      <c r="F4" s="2">
        <f>_2024_ExporttoXML_Van[[#This Row],[AEB Pedestrian - %]]</f>
        <v>0.69000000000000006</v>
      </c>
      <c r="G4" s="2">
        <f>_2024_ExporttoXML_Van[[#This Row],[AEB Cyclist - %]]</f>
        <v>0.8</v>
      </c>
      <c r="H4" s="2">
        <f>_2024_ExporttoXML_Van[[#This Row],[Lane Support - %]]</f>
        <v>0.94000000000000006</v>
      </c>
      <c r="I4" s="2">
        <f>_2024_ExporttoXML_Van[[#This Row],[Speed assistance - %]]</f>
        <v>0.80666666666666664</v>
      </c>
      <c r="J4" s="2">
        <f>_2024_ExporttoXML_Van[[#This Row],[OSM - %=Attention Assist]]</f>
        <v>1</v>
      </c>
    </row>
    <row r="5" spans="1:11" x14ac:dyDescent="0.35">
      <c r="A5" t="str">
        <f>_2024_ExporttoXML_Van[[#This Row],[CarModel]]</f>
        <v>Opel/Vauxhall Combo</v>
      </c>
      <c r="B5" t="str">
        <f>_2024_ExporttoXML_Van[[#This Row],[Full Tested Vehicle]]</f>
        <v>Citroën ë-Berlingo + Safety Pack</v>
      </c>
      <c r="C5" t="str">
        <f>_2024_ExporttoXML_Van[[#This Row],[Rating/grading]]</f>
        <v>Gold</v>
      </c>
      <c r="D5">
        <f>IF(ISBLANK(_2024_ExporttoXML_Van[[#This Row],[Test weight]]),"",_2024_ExporttoXML_Van[[#This Row],[Test weight]])</f>
        <v>2145</v>
      </c>
      <c r="E5" s="2">
        <f>_2024_ExporttoXML_Van[[#This Row],[AEB Car-to-Car - %]]</f>
        <v>0.44</v>
      </c>
      <c r="F5" s="2">
        <f>_2024_ExporttoXML_Van[[#This Row],[AEB Pedestrian - %]]</f>
        <v>0.48</v>
      </c>
      <c r="G5" s="2">
        <f>_2024_ExporttoXML_Van[[#This Row],[AEB Cyclist - %]]</f>
        <v>0.06</v>
      </c>
      <c r="H5" s="2">
        <f>_2024_ExporttoXML_Van[[#This Row],[Lane Support - %]]</f>
        <v>0.875</v>
      </c>
      <c r="I5" s="2">
        <f>_2024_ExporttoXML_Van[[#This Row],[Speed assistance - %]]</f>
        <v>0.76666666666666672</v>
      </c>
      <c r="J5" s="2">
        <f>_2024_ExporttoXML_Van[[#This Row],[OSM - %=Attention Assist]]</f>
        <v>1</v>
      </c>
      <c r="K5" t="s">
        <v>143</v>
      </c>
    </row>
    <row r="6" spans="1:11" x14ac:dyDescent="0.35">
      <c r="A6" t="str">
        <f>_2024_ExporttoXML_Van[[#This Row],[CarModel]]</f>
        <v>Peugeot Partner</v>
      </c>
      <c r="B6" t="str">
        <f>_2024_ExporttoXML_Van[[#This Row],[Full Tested Vehicle]]</f>
        <v>Citroën ë-Berlingo + Safety Pack</v>
      </c>
      <c r="C6" t="str">
        <f>_2024_ExporttoXML_Van[[#This Row],[Rating/grading]]</f>
        <v>Gold</v>
      </c>
      <c r="D6">
        <f>IF(ISBLANK(_2024_ExporttoXML_Van[[#This Row],[Test weight]]),"",_2024_ExporttoXML_Van[[#This Row],[Test weight]])</f>
        <v>2145</v>
      </c>
      <c r="E6" s="2">
        <f>_2024_ExporttoXML_Van[[#This Row],[AEB Car-to-Car - %]]</f>
        <v>0.44</v>
      </c>
      <c r="F6" s="2">
        <f>_2024_ExporttoXML_Van[[#This Row],[AEB Pedestrian - %]]</f>
        <v>0.48</v>
      </c>
      <c r="G6" s="2">
        <f>_2024_ExporttoXML_Van[[#This Row],[AEB Cyclist - %]]</f>
        <v>0.06</v>
      </c>
      <c r="H6" s="2">
        <f>_2024_ExporttoXML_Van[[#This Row],[Lane Support - %]]</f>
        <v>0.875</v>
      </c>
      <c r="I6" s="2">
        <f>_2024_ExporttoXML_Van[[#This Row],[Speed assistance - %]]</f>
        <v>0.76666666666666672</v>
      </c>
      <c r="J6" s="2">
        <f>_2024_ExporttoXML_Van[[#This Row],[OSM - %=Attention Assist]]</f>
        <v>1</v>
      </c>
      <c r="K6" t="s">
        <v>143</v>
      </c>
    </row>
    <row r="7" spans="1:11" x14ac:dyDescent="0.35">
      <c r="A7" t="str">
        <f>_2024_ExporttoXML_Van[[#This Row],[CarModel]]</f>
        <v>Renault Kangoo Van</v>
      </c>
      <c r="B7" t="str">
        <f>_2024_ExporttoXML_Van[[#This Row],[Full Tested Vehicle]]</f>
        <v>Blue dCi 95, LHD</v>
      </c>
      <c r="C7" t="str">
        <f>_2024_ExporttoXML_Van[[#This Row],[Rating/grading]]</f>
        <v>Gold</v>
      </c>
      <c r="D7">
        <f>IF(ISBLANK(_2024_ExporttoXML_Van[[#This Row],[Test weight]]),"",_2024_ExporttoXML_Van[[#This Row],[Test weight]])</f>
        <v>1734</v>
      </c>
      <c r="E7" s="2">
        <f>_2024_ExporttoXML_Van[[#This Row],[AEB Car-to-Car - %]]</f>
        <v>0.89333333333333331</v>
      </c>
      <c r="F7" s="2">
        <f>_2024_ExporttoXML_Van[[#This Row],[AEB Pedestrian - %]]</f>
        <v>0.52</v>
      </c>
      <c r="G7" s="2">
        <f>_2024_ExporttoXML_Van[[#This Row],[AEB Cyclist - %]]</f>
        <v>0.84000000000000008</v>
      </c>
      <c r="H7" s="2">
        <f>_2024_ExporttoXML_Van[[#This Row],[Lane Support - %]]</f>
        <v>0.69000000000000006</v>
      </c>
      <c r="I7" s="2">
        <f>_2024_ExporttoXML_Van[[#This Row],[Speed assistance - %]]</f>
        <v>0.96666666666666667</v>
      </c>
      <c r="J7" s="2">
        <f>_2024_ExporttoXML_Van[[#This Row],[OSM - %=Attention Assist]]</f>
        <v>0.66666666666666663</v>
      </c>
    </row>
    <row r="8" spans="1:11" x14ac:dyDescent="0.35">
      <c r="A8" t="str">
        <f>_2024_ExporttoXML_Van[[#This Row],[CarModel]]</f>
        <v>VW Caddy Cargo</v>
      </c>
      <c r="B8" t="str">
        <f>_2024_ExporttoXML_Van[[#This Row],[Full Tested Vehicle]]</f>
        <v>Cargo Commerce TDI, LHD</v>
      </c>
      <c r="C8" t="str">
        <f>_2024_ExporttoXML_Van[[#This Row],[Rating/grading]]</f>
        <v>Gold</v>
      </c>
      <c r="D8">
        <f>IF(ISBLANK(_2024_ExporttoXML_Van[[#This Row],[Test weight]]),"",_2024_ExporttoXML_Van[[#This Row],[Test weight]])</f>
        <v>1973</v>
      </c>
      <c r="E8" s="2">
        <f>_2024_ExporttoXML_Van[[#This Row],[AEB Car-to-Car - %]]</f>
        <v>0.56333333333333324</v>
      </c>
      <c r="F8" s="2">
        <f>_2024_ExporttoXML_Van[[#This Row],[AEB Pedestrian - %]]</f>
        <v>0.6</v>
      </c>
      <c r="G8" s="2">
        <f>_2024_ExporttoXML_Van[[#This Row],[AEB Cyclist - %]]</f>
        <v>0.64</v>
      </c>
      <c r="H8" s="2">
        <f>_2024_ExporttoXML_Van[[#This Row],[Lane Support - %]]</f>
        <v>0.875</v>
      </c>
      <c r="I8" s="2">
        <f>_2024_ExporttoXML_Van[[#This Row],[Speed assistance - %]]</f>
        <v>0.42</v>
      </c>
      <c r="J8" s="2">
        <f>_2024_ExporttoXML_Van[[#This Row],[OSM - %=Attention Assist]]</f>
        <v>1</v>
      </c>
    </row>
    <row r="9" spans="1:11" x14ac:dyDescent="0.35">
      <c r="A9" t="str">
        <f>_2024_ExporttoXML_Van[[#This Row],[CarModel]]</f>
        <v>VW ID.Buzz Cargo</v>
      </c>
      <c r="B9" t="str">
        <f>_2024_ExporttoXML_Van[[#This Row],[Full Tested Vehicle]]</f>
        <v>150 kW (77 kWh) RWD</v>
      </c>
      <c r="C9" t="str">
        <f>_2024_ExporttoXML_Van[[#This Row],[Rating/grading]]</f>
        <v>Platinum</v>
      </c>
      <c r="D9">
        <f>IF(ISBLANK(_2024_ExporttoXML_Van[[#This Row],[Test weight]]),"",_2024_ExporttoXML_Van[[#This Row],[Test weight]])</f>
        <v>2781</v>
      </c>
      <c r="E9" s="2">
        <f>_2024_ExporttoXML_Van[[#This Row],[AEB Car-to-Car - %]]</f>
        <v>0.84333333333333338</v>
      </c>
      <c r="F9" s="2">
        <f>_2024_ExporttoXML_Van[[#This Row],[AEB Pedestrian - %]]</f>
        <v>0.63</v>
      </c>
      <c r="G9" s="2">
        <f>_2024_ExporttoXML_Van[[#This Row],[AEB Cyclist - %]]</f>
        <v>0.65</v>
      </c>
      <c r="H9" s="2">
        <f>_2024_ExporttoXML_Van[[#This Row],[Lane Support - %]]</f>
        <v>0.875</v>
      </c>
      <c r="I9" s="2">
        <f>_2024_ExporttoXML_Van[[#This Row],[Speed assistance - %]]</f>
        <v>0.89333333333333331</v>
      </c>
      <c r="J9" s="2">
        <f>_2024_ExporttoXML_Van[[#This Row],[OSM - %=Attention Assist]]</f>
        <v>1</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8006-455A-4D2F-9968-BD05D339D17F}">
  <dimension ref="A1:I9"/>
  <sheetViews>
    <sheetView topLeftCell="C1" workbookViewId="0"/>
  </sheetViews>
  <sheetFormatPr defaultRowHeight="15" x14ac:dyDescent="0.35"/>
  <cols>
    <col min="1" max="1" width="19.21875" hidden="1" customWidth="1"/>
    <col min="2" max="2" width="0" hidden="1" customWidth="1"/>
    <col min="3" max="3" width="57.21875" bestFit="1" customWidth="1"/>
    <col min="4" max="4" width="43.21875" customWidth="1"/>
    <col min="5" max="9" width="8.88671875" hidden="1" customWidth="1"/>
  </cols>
  <sheetData>
    <row r="1" spans="1:9" x14ac:dyDescent="0.35">
      <c r="A1" t="str">
        <f>Video!A1</f>
        <v>Make Model</v>
      </c>
      <c r="B1" t="str">
        <f>Video!B1</f>
        <v>Tested Variant</v>
      </c>
      <c r="C1" t="s">
        <v>145</v>
      </c>
      <c r="D1" t="s">
        <v>155</v>
      </c>
      <c r="E1" t="s">
        <v>156</v>
      </c>
      <c r="F1" t="s">
        <v>157</v>
      </c>
      <c r="G1" t="s">
        <v>158</v>
      </c>
      <c r="H1" t="s">
        <v>7</v>
      </c>
      <c r="I1" t="s">
        <v>163</v>
      </c>
    </row>
    <row r="2" spans="1:9" x14ac:dyDescent="0.35">
      <c r="A2" t="str">
        <f>IF(Video!$K2="yes","",Video!A2)</f>
        <v>Citroën Berlingo</v>
      </c>
      <c r="B2" t="str">
        <f>IF(Video!$K2="yes","",Video!B2)</f>
        <v>ë-Berlingo + Safety Pack</v>
      </c>
      <c r="C2" t="s">
        <v>146</v>
      </c>
      <c r="D2" t="str">
        <f>E2&amp;CHAR(13)&amp;CHAR(10)&amp;F2&amp;CHAR(13)&amp;CHAR(10)&amp;G2&amp;A2&amp;" - "&amp;B2&amp;CHAR(13)&amp;CHAR(10)&amp;SUBSTITUTE(H2,"&lt;LBr&gt;",CHAR(10))&amp;CHAR(13)&amp;CHAR(10)&amp;I2</f>
        <v>Euro NCAP performs a series of safety tests focusing on the crash avoidance technologies of light commercial vehicles._x000D_
Active safety is tested based on the van’s equipment: Autonomous Emergency Braking Systems (Car-to-Car, Pedestrian and Cyclist scenarios), lane support and speed assist technologies, and Occupant Status Monitoring (Attention Assist and Seatbelt Reminders)._x000D_
Tested here is the Citroën Berlingo - ë-Berlingo + Safety Pack_x000D_
The Citroen Berlingo comes with a variety of powertrains.  The van tested here is the ë-Berlingo electric version but the rating applies more broadly.
Much of the safety equipment on the Berlingo comes as an option.  This is disappointing, as it comes as standard on the passenger versions of the van.  The safety systems show limited performance compared with competitors in this segment and the Berlingo offers a Gold level of safety to those willing to pay for the options._x000D_
All details on the Euro NCAP Website:</v>
      </c>
      <c r="E2" t="s">
        <v>159</v>
      </c>
      <c r="F2" t="s">
        <v>160</v>
      </c>
      <c r="G2" t="s">
        <v>161</v>
      </c>
      <c r="H2" t="str">
        <f>_2024_ExporttoXML_Van[[#This Row],[Verdict]]</f>
        <v>The Citroen Berlingo comes with a variety of powertrains.  The van tested here is the ë-Berlingo electric version but the rating applies more broadly.&lt;LBr&gt;Much of the safety equipment on the Berlingo comes as an option.  This is disappointing, as it comes as standard on the passenger versions of the van.  The safety systems show limited performance compared with competitors in this segment and the Berlingo offers a Gold level of safety to those willing to pay for the options.</v>
      </c>
      <c r="I2" t="s">
        <v>162</v>
      </c>
    </row>
    <row r="3" spans="1:9" x14ac:dyDescent="0.35">
      <c r="A3" t="str">
        <f>IF(Video!$K3="yes","",Video!A3)</f>
        <v/>
      </c>
      <c r="B3" t="str">
        <f>IF(Video!$K3="yes","",Video!B3)</f>
        <v/>
      </c>
      <c r="E3" t="s">
        <v>159</v>
      </c>
      <c r="F3" t="s">
        <v>160</v>
      </c>
      <c r="G3" t="s">
        <v>161</v>
      </c>
      <c r="H3" t="str">
        <f>_2024_ExporttoXML_Van[[#This Row],[Verdict]]</f>
        <v>The van tested was the electric version of the Citroen Berlingo, a twin of the Doblo.The FIAT Doblo comes with a variety of powertrains and the rating applies to all.&lt;LBr&gt;Much of the safety equipment on the Doblo comes as an option.  This is disappointing, as it comes as standard on the passenger versions of the van.  The safety systems show limited performance compared with competitors in this segment and the Doblo offers a Gold level of safety to those willing to pay for the options.</v>
      </c>
      <c r="I3" t="s">
        <v>162</v>
      </c>
    </row>
    <row r="4" spans="1:9" x14ac:dyDescent="0.35">
      <c r="A4" t="str">
        <f>IF(Video!$K4="yes","",Video!A4)</f>
        <v>Mercedes-Benz Citan</v>
      </c>
      <c r="B4" t="str">
        <f>IF(Video!$K4="yes","",Video!B4)</f>
        <v>Citan Panel Van 1.3 litre, 96 kW petrol</v>
      </c>
      <c r="C4" t="s">
        <v>147</v>
      </c>
      <c r="D4" t="str">
        <f>E4&amp;CHAR(13)&amp;CHAR(10)&amp;F4&amp;CHAR(13)&amp;CHAR(10)&amp;G4&amp;A4&amp;" - "&amp;B4&amp;CHAR(13)&amp;CHAR(10)&amp;SUBSTITUTE(H4,"&lt;LBr&gt;",CHAR(10))&amp;CHAR(13)&amp;CHAR(10)&amp;I4</f>
        <v>Euro NCAP performs a series of safety tests focusing on the crash avoidance technologies of light commercial vehicles._x000D_
Active safety is tested based on the van’s equipment: Autonomous Emergency Braking Systems (Car-to-Car, Pedestrian and Cyclist scenarios), lane support and speed assist technologies, and Occupant Status Monitoring (Attention Assist and Seatbelt Reminders)._x000D_
Tested here is the Mercedes-Benz Citan - Citan Panel Van 1.3 litre, 96 kW petrol_x000D_
The Citan Panel Van is well equipped with standard-fit passive safety equipment such as airbags.  However, much of the active safety equipment is available only as an option.  This is disappointing, as it comes as standard on the T-Class and EQT, the passenger versions of the van.  Nevertheless, the ADAS is high-functioning and performs well in Euro NCAP's tests, offering a Platinum level of safety to those willing to pay for the options._x000D_
All details on the Euro NCAP Website:</v>
      </c>
      <c r="E4" t="s">
        <v>159</v>
      </c>
      <c r="F4" t="s">
        <v>160</v>
      </c>
      <c r="G4" t="s">
        <v>161</v>
      </c>
      <c r="H4" t="str">
        <f>_2024_ExporttoXML_Van[[#This Row],[Verdict]]</f>
        <v>The Citan Panel Van is well equipped with standard-fit passive safety equipment such as airbags.  However, much of the active safety equipment is available only as an option.  This is disappointing, as it comes as standard on the T-Class and EQT, the passenger versions of the van.  Nevertheless, the ADAS is high-functioning and performs well in Euro NCAP's tests, offering a Platinum level of safety to those willing to pay for the options.</v>
      </c>
      <c r="I4" t="s">
        <v>162</v>
      </c>
    </row>
    <row r="5" spans="1:9" x14ac:dyDescent="0.35">
      <c r="A5" t="str">
        <f>IF(Video!$K5="yes","",Video!A5)</f>
        <v/>
      </c>
      <c r="B5" t="str">
        <f>IF(Video!$K5="yes","",Video!B5)</f>
        <v/>
      </c>
      <c r="E5" t="s">
        <v>159</v>
      </c>
      <c r="F5" t="s">
        <v>160</v>
      </c>
      <c r="G5" t="s">
        <v>161</v>
      </c>
      <c r="H5" t="str">
        <f>_2024_ExporttoXML_Van[[#This Row],[Verdict]]</f>
        <v>The van tested was the electric version of the Citroen Berlingo, a twin of the Opel/Vauxhall Combo.The Opel/Vauxhall Combo comes with a variety of powertrains and the rating applies to all..  &lt;LBr&gt;Much of the safety equipment on the Combo comes as an option.  This is disappointing, as it comes as standard on the passenger versions of the van.  The safety systems show limited performance compared with competitors in this segment and the Combo offers a Gold level of safety to those willing to pay for the options.</v>
      </c>
      <c r="I5" t="s">
        <v>162</v>
      </c>
    </row>
    <row r="6" spans="1:9" x14ac:dyDescent="0.35">
      <c r="A6" t="str">
        <f>IF(Video!$K6="yes","",Video!A6)</f>
        <v/>
      </c>
      <c r="B6" t="str">
        <f>IF(Video!$K6="yes","",Video!B6)</f>
        <v/>
      </c>
      <c r="E6" t="s">
        <v>159</v>
      </c>
      <c r="F6" t="s">
        <v>160</v>
      </c>
      <c r="G6" t="s">
        <v>161</v>
      </c>
      <c r="H6" t="str">
        <f>_2024_ExporttoXML_Van[[#This Row],[Verdict]]</f>
        <v>The van tested was the electric version of the Citroen Berlingo, a twin of the Peugeot Partner.  The Partner comes with a variety of powertrains and the rating applies to all.&lt;LBr&gt;Much of the safety equipment on the Partner comes as an option.  This is disappointing, as it comes as standard on the passenger versions of the van.  The safety systems show limited performance compared with competitors in this segment and the Partner offers a Gold level of safety to those willing to pay for the options.</v>
      </c>
      <c r="I6" t="s">
        <v>162</v>
      </c>
    </row>
    <row r="7" spans="1:9" x14ac:dyDescent="0.35">
      <c r="A7" t="str">
        <f>IF(Video!$K7="yes","",Video!A7)</f>
        <v>Renault Kangoo Van</v>
      </c>
      <c r="B7" t="str">
        <f>IF(Video!$K7="yes","",Video!B7)</f>
        <v>Blue dCi 95, LHD</v>
      </c>
      <c r="C7" t="s">
        <v>148</v>
      </c>
      <c r="D7" t="str">
        <f>E7&amp;CHAR(13)&amp;CHAR(10)&amp;F7&amp;CHAR(13)&amp;CHAR(10)&amp;G7&amp;A7&amp;" - "&amp;B7&amp;CHAR(13)&amp;CHAR(10)&amp;SUBSTITUTE(H7,"&lt;LBr&gt;",CHAR(10))&amp;CHAR(13)&amp;CHAR(10)&amp;I7</f>
        <v>Euro NCAP performs a series of safety tests focusing on the crash avoidance technologies of light commercial vehicles._x000D_
Active safety is tested based on the van’s equipment: Autonomous Emergency Braking Systems (Car-to-Car, Pedestrian and Cyclist scenarios), lane support and speed assist technologies, and Occupant Status Monitoring (Attention Assist and Seatbelt Reminders)._x000D_
Tested here is the Renault Kangoo Van - Blue dCi 95, LHD_x000D_
The Kangoo is available as a small people-carrying MPV and, as tested here, a small cargo panel van.  The panel van shares a lot of safety equipment with the passenger version, and this helps it achieve Euro NCAP's second-highest van rating.  However, not all European countries get the safety equipment as standard so be sure to check the availability where you live and to include options if you want to_x000D_
All details on the Euro NCAP Website:</v>
      </c>
      <c r="E7" t="s">
        <v>159</v>
      </c>
      <c r="F7" t="s">
        <v>160</v>
      </c>
      <c r="G7" t="s">
        <v>161</v>
      </c>
      <c r="H7" t="str">
        <f>_2024_ExporttoXML_Van[[#This Row],[Verdict]]</f>
        <v>The Kangoo is available as a small people-carrying MPV and, as tested here, a small cargo panel van.  The panel van shares a lot of safety equipment with the passenger version, and this helps it achieve Euro NCAP's second-highest van rating.  However, not all European countries get the safety equipment as standard so be sure to check the availability where you live and to include options if you want to</v>
      </c>
      <c r="I7" t="s">
        <v>162</v>
      </c>
    </row>
    <row r="8" spans="1:9" x14ac:dyDescent="0.35">
      <c r="A8" t="str">
        <f>IF(Video!$K8="yes","",Video!A8)</f>
        <v>VW Caddy Cargo</v>
      </c>
      <c r="B8" t="str">
        <f>IF(Video!$K8="yes","",Video!B8)</f>
        <v>Cargo Commerce TDI, LHD</v>
      </c>
      <c r="C8" t="s">
        <v>149</v>
      </c>
      <c r="D8" t="str">
        <f>E8&amp;CHAR(13)&amp;CHAR(10)&amp;F8&amp;CHAR(13)&amp;CHAR(10)&amp;G8&amp;A8&amp;" - "&amp;B8&amp;CHAR(13)&amp;CHAR(10)&amp;SUBSTITUTE(H8,"&lt;LBr&gt;",CHAR(10))&amp;CHAR(13)&amp;CHAR(10)&amp;I8</f>
        <v>Euro NCAP performs a series of safety tests focusing on the crash avoidance technologies of light commercial vehicles._x000D_
Active safety is tested based on the van’s equipment: Autonomous Emergency Braking Systems (Car-to-Car, Pedestrian and Cyclist scenarios), lane support and speed assist technologies, and Occupant Status Monitoring (Attention Assist and Seatbelt Reminders)._x000D_
Tested here is the VW Caddy Cargo - Cargo Commerce TDI, LHD_x000D_
The Caddy name has been around for decades, referring to several generations of VW commercial vehicles.  The vehicle tested here is the fifth generation, in diesel form.  A new version is coming soon which promises better performance than this one but even as it is the Caddy offers a lot of safety equipment, some of it as standard, and performs well.  A Gold medal is well-deserved and reflects VW's policy of keeping their models up-to-date when it comes to safety._x000D_
All details on the Euro NCAP Website:</v>
      </c>
      <c r="E8" t="s">
        <v>159</v>
      </c>
      <c r="F8" t="s">
        <v>160</v>
      </c>
      <c r="G8" t="s">
        <v>161</v>
      </c>
      <c r="H8" t="str">
        <f>_2024_ExporttoXML_Van[[#This Row],[Verdict]]</f>
        <v>The Caddy name has been around for decades, referring to several generations of VW commercial vehicles.  The vehicle tested here is the fifth generation, in diesel form.  A new version is coming soon which promises better performance than this one but even as it is the Caddy offers a lot of safety equipment, some of it as standard, and performs well.  A Gold medal is well-deserved and reflects VW's policy of keeping their models up-to-date when it comes to safety.</v>
      </c>
      <c r="I8" t="s">
        <v>162</v>
      </c>
    </row>
    <row r="9" spans="1:9" x14ac:dyDescent="0.35">
      <c r="A9" t="str">
        <f>IF(Video!$K9="yes","",Video!A9)</f>
        <v>VW ID.Buzz Cargo</v>
      </c>
      <c r="B9" t="str">
        <f>IF(Video!$K9="yes","",Video!B9)</f>
        <v>150 kW (77 kWh) RWD</v>
      </c>
      <c r="C9" t="s">
        <v>150</v>
      </c>
      <c r="D9" t="str">
        <f>E9&amp;CHAR(13)&amp;CHAR(10)&amp;F9&amp;CHAR(13)&amp;CHAR(10)&amp;G9&amp;A9&amp;" - "&amp;B9&amp;CHAR(13)&amp;CHAR(10)&amp;SUBSTITUTE(H9,"&lt;LBr&gt;",CHAR(10))&amp;CHAR(13)&amp;CHAR(10)&amp;I9</f>
        <v>Euro NCAP performs a series of safety tests focusing on the crash avoidance technologies of light commercial vehicles._x000D_
Active safety is tested based on the van’s equipment: Autonomous Emergency Braking Systems (Car-to-Car, Pedestrian and Cyclist scenarios), lane support and speed assist technologies, and Occupant Status Monitoring (Attention Assist and Seatbelt Reminders)._x000D_
Tested here is the VW ID.Buzz Cargo - 150 kW (77 kWh) RWD_x000D_
The Volkswagen ID.Buzz Cargo was introduced in 2022 as an all-electric small panel van.  Closely related to its passenger-carrying version, and sharing the same ADAS technology, the ID.Buzz Cargo comes with autonomous emergency braking, and much else, as standard equipment.  In Euro NCAP's tests, this safety technology demostrated impressive results and the ID.Buzz emerges with a well-derserved Platinum award._x000D_
All details on the Euro NCAP Website:</v>
      </c>
      <c r="E9" t="s">
        <v>159</v>
      </c>
      <c r="F9" t="s">
        <v>160</v>
      </c>
      <c r="G9" t="s">
        <v>161</v>
      </c>
      <c r="H9" t="str">
        <f>_2024_ExporttoXML_Van[[#This Row],[Verdict]]</f>
        <v>The Volkswagen ID.Buzz Cargo was introduced in 2022 as an all-electric small panel van.  Closely related to its passenger-carrying version, and sharing the same ADAS technology, the ID.Buzz Cargo comes with autonomous emergency braking, and much else, as standard equipment.  In Euro NCAP's tests, this safety technology demostrated impressive results and the ID.Buzz emerges with a well-derserved Platinum award.</v>
      </c>
      <c r="I9"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742699EDB798148BD968B50151EAE4B" ma:contentTypeVersion="7" ma:contentTypeDescription="Create a new document." ma:contentTypeScope="" ma:versionID="9220021107116cec6aff07bb8b721704">
  <xsd:schema xmlns:xsd="http://www.w3.org/2001/XMLSchema" xmlns:xs="http://www.w3.org/2001/XMLSchema" xmlns:p="http://schemas.microsoft.com/office/2006/metadata/properties" xmlns:ns2="3e7beb20-dd5f-42c2-9ff2-1aca06c2c359" xmlns:ns3="70434a54-06da-41fb-ae3b-b16efd57354c" targetNamespace="http://schemas.microsoft.com/office/2006/metadata/properties" ma:root="true" ma:fieldsID="5fe111face64fdf6d472f86f0dfc0983" ns2:_="" ns3:_="">
    <xsd:import namespace="3e7beb20-dd5f-42c2-9ff2-1aca06c2c359"/>
    <xsd:import namespace="70434a54-06da-41fb-ae3b-b16efd5735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beb20-dd5f-42c2-9ff2-1aca06c2c3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434a54-06da-41fb-ae3b-b16efd57354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D86410-89EE-45D2-9C82-4C5D6D1E3CAD}">
  <ds:schemaRefs>
    <ds:schemaRef ds:uri="http://schemas.microsoft.com/DataMashup"/>
  </ds:schemaRefs>
</ds:datastoreItem>
</file>

<file path=customXml/itemProps2.xml><?xml version="1.0" encoding="utf-8"?>
<ds:datastoreItem xmlns:ds="http://schemas.openxmlformats.org/officeDocument/2006/customXml" ds:itemID="{105C32EC-1E69-438C-84E9-2AA287DA98EB}">
  <ds:schemaRefs>
    <ds:schemaRef ds:uri="http://schemas.microsoft.com/sharepoint/v3/contenttype/forms"/>
  </ds:schemaRefs>
</ds:datastoreItem>
</file>

<file path=customXml/itemProps3.xml><?xml version="1.0" encoding="utf-8"?>
<ds:datastoreItem xmlns:ds="http://schemas.openxmlformats.org/officeDocument/2006/customXml" ds:itemID="{15BFCA03-95B4-4A98-B768-3C0D34B4576A}"/>
</file>

<file path=customXml/itemProps4.xml><?xml version="1.0" encoding="utf-8"?>
<ds:datastoreItem xmlns:ds="http://schemas.openxmlformats.org/officeDocument/2006/customXml" ds:itemID="{B513BAAF-1B91-4626-865B-E91E1F99FAD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_2024_ExporttoXML_Van</vt:lpstr>
      <vt:lpstr>2024_ExporttoXML_Van</vt:lpstr>
      <vt:lpstr>Website</vt:lpstr>
      <vt:lpstr>Social banner</vt:lpstr>
      <vt:lpstr>Overview doc</vt:lpstr>
      <vt:lpstr>Video</vt:lpstr>
      <vt:lpstr>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 Verheyen</dc:creator>
  <cp:lastModifiedBy>Sofie Verheyen</cp:lastModifiedBy>
  <dcterms:created xsi:type="dcterms:W3CDTF">2024-03-15T10:03:50Z</dcterms:created>
  <dcterms:modified xsi:type="dcterms:W3CDTF">2024-03-27T09:40:13Z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0x0101004742699EDB798148BD968B50151EAE4B</vt:lpwstr>
  </property>
</Properties>
</file>