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.sharepoint.com/communication/releases/Shared Documents/2020/201001 AD/Spreadsheets/For Public/"/>
    </mc:Choice>
  </mc:AlternateContent>
  <xr:revisionPtr revIDLastSave="553" documentId="114_{8CFE22E4-0A55-4BAD-BB0C-BE797DB1C111}" xr6:coauthVersionLast="45" xr6:coauthVersionMax="45" xr10:uidLastSave="{F0F471EC-1DF6-4FF2-81C0-26F076724365}"/>
  <bookViews>
    <workbookView xWindow="2040" yWindow="5210" windowWidth="14400" windowHeight="7510" tabRatio="844" firstSheet="1" activeTab="1" xr2:uid="{8D3D089E-6667-49C4-BAE4-444C44B2FB26}"/>
  </bookViews>
  <sheets>
    <sheet name="General Overview" sheetId="73" r:id="rId1"/>
    <sheet name="AD GRADING" sheetId="63" r:id="rId2"/>
    <sheet name="DE Consumer Information" sheetId="95" r:id="rId3"/>
    <sheet name="DE System Status" sheetId="83" r:id="rId4"/>
    <sheet name="DE Driver Monitoring" sheetId="46" r:id="rId5"/>
    <sheet name="DE Driving Collaboration" sheetId="84" r:id="rId6"/>
    <sheet name="VA Speed Assistance" sheetId="97" r:id="rId7"/>
    <sheet name="VA ACC Performance" sheetId="88" r:id="rId8"/>
    <sheet name="VA Steering Assistance" sheetId="90" r:id="rId9"/>
    <sheet name="SB System Failure" sheetId="67" r:id="rId10"/>
    <sheet name="SB Unresponsive Driver" sheetId="68" r:id="rId11"/>
    <sheet name="SB Collision Avoidance" sheetId="87" r:id="rId12"/>
  </sheets>
  <definedNames>
    <definedName name="Round">'General Overview'!$A$2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97" l="1"/>
  <c r="E23" i="97"/>
  <c r="E22" i="97"/>
  <c r="E20" i="97"/>
  <c r="E18" i="97"/>
  <c r="E17" i="97"/>
  <c r="E16" i="97"/>
  <c r="E15" i="97"/>
  <c r="E14" i="97"/>
  <c r="E13" i="97"/>
  <c r="E12" i="97"/>
  <c r="E11" i="97"/>
  <c r="E10" i="97"/>
  <c r="E9" i="97"/>
  <c r="E7" i="97"/>
  <c r="D48" i="83"/>
  <c r="D43" i="83"/>
  <c r="D33" i="83" s="1"/>
  <c r="D24" i="83"/>
  <c r="D17" i="83"/>
  <c r="D13" i="83"/>
  <c r="E19" i="97" l="1"/>
  <c r="E21" i="97"/>
  <c r="D26" i="83"/>
  <c r="D53" i="83" s="1"/>
  <c r="D38" i="83"/>
  <c r="D50" i="83" s="1"/>
  <c r="D54" i="83" s="1"/>
  <c r="D55" i="83" l="1"/>
  <c r="D57" i="83" s="1"/>
  <c r="F51" i="87" l="1"/>
  <c r="F43" i="87"/>
  <c r="D38" i="97" l="1"/>
  <c r="D35" i="97"/>
  <c r="C3" i="63" l="1"/>
  <c r="D16" i="90"/>
  <c r="D20" i="90" s="1"/>
  <c r="F55" i="88"/>
  <c r="F60" i="88" s="1"/>
  <c r="D32" i="97"/>
  <c r="E16" i="73"/>
  <c r="E23" i="95" l="1"/>
  <c r="E18" i="95"/>
  <c r="D20" i="95" s="1"/>
  <c r="E13" i="95"/>
  <c r="D15" i="95" s="1"/>
  <c r="E8" i="95"/>
  <c r="E7" i="95"/>
  <c r="D10" i="95" l="1"/>
  <c r="F11" i="67" l="1"/>
  <c r="F10" i="67"/>
  <c r="F14" i="67" l="1"/>
  <c r="F13" i="67"/>
  <c r="F8" i="67"/>
  <c r="F7" i="67"/>
  <c r="D17" i="67" l="1"/>
  <c r="E45" i="97"/>
  <c r="E44" i="97"/>
  <c r="F62" i="87" l="1"/>
  <c r="D10" i="46" l="1"/>
  <c r="F64" i="87" l="1"/>
  <c r="F68" i="87" s="1"/>
  <c r="F67" i="87"/>
  <c r="F69" i="87" l="1"/>
  <c r="F71" i="87" s="1"/>
  <c r="H10" i="63" s="1"/>
  <c r="D8" i="68"/>
  <c r="D11" i="68" s="1"/>
  <c r="D12" i="68" s="1"/>
  <c r="D14" i="68" s="1"/>
  <c r="H9" i="63" s="1"/>
  <c r="E9" i="90" l="1"/>
  <c r="E8" i="90"/>
  <c r="E7" i="90"/>
  <c r="F44" i="88"/>
  <c r="F59" i="88" s="1"/>
  <c r="F39" i="88"/>
  <c r="E49" i="97"/>
  <c r="E48" i="97"/>
  <c r="E47" i="97"/>
  <c r="E37" i="97"/>
  <c r="E34" i="97"/>
  <c r="E31" i="97"/>
  <c r="E9" i="84"/>
  <c r="D9" i="84"/>
  <c r="F58" i="88" l="1"/>
  <c r="F61" i="88" s="1"/>
  <c r="F63" i="88" s="1"/>
  <c r="F9" i="63" s="1"/>
  <c r="D15" i="84"/>
  <c r="D18" i="84" s="1"/>
  <c r="D22" i="84" s="1"/>
  <c r="D20" i="67"/>
  <c r="D21" i="67" s="1"/>
  <c r="D23" i="67" s="1"/>
  <c r="H8" i="63" s="1"/>
  <c r="D10" i="84"/>
  <c r="D12" i="84" s="1"/>
  <c r="D11" i="90"/>
  <c r="D19" i="90" s="1"/>
  <c r="D21" i="90" s="1"/>
  <c r="D51" i="97"/>
  <c r="D55" i="97" s="1"/>
  <c r="D13" i="46"/>
  <c r="G13" i="63" l="1"/>
  <c r="G7" i="63" s="1"/>
  <c r="D14" i="46"/>
  <c r="D16" i="46" s="1"/>
  <c r="D10" i="63" s="1"/>
  <c r="D23" i="90"/>
  <c r="F10" i="63" s="1"/>
  <c r="D25" i="97"/>
  <c r="D25" i="95"/>
  <c r="D31" i="95" s="1"/>
  <c r="D30" i="95"/>
  <c r="D29" i="95"/>
  <c r="G14" i="63" l="1"/>
  <c r="D39" i="97"/>
  <c r="D41" i="97" s="1"/>
  <c r="D54" i="97" s="1"/>
  <c r="D56" i="97" s="1"/>
  <c r="D58" i="97" s="1"/>
  <c r="F8" i="63" s="1"/>
  <c r="D9" i="63" l="1"/>
  <c r="D28" i="95"/>
  <c r="D32" i="95" s="1"/>
  <c r="D34" i="95" s="1"/>
  <c r="D8" i="63" s="1"/>
  <c r="C2" i="63" l="1"/>
  <c r="J15" i="63" l="1"/>
  <c r="E13" i="63" l="1"/>
  <c r="E7" i="63" s="1"/>
  <c r="D21" i="84" l="1"/>
  <c r="D23" i="84" s="1"/>
  <c r="D25" i="84" s="1"/>
  <c r="D11" i="63" s="1"/>
  <c r="C13" i="63" l="1"/>
  <c r="C7" i="63" s="1"/>
  <c r="C14" i="63" l="1"/>
  <c r="C15" i="63" s="1"/>
  <c r="G2" i="63" s="1"/>
</calcChain>
</file>

<file path=xl/sharedStrings.xml><?xml version="1.0" encoding="utf-8"?>
<sst xmlns="http://schemas.openxmlformats.org/spreadsheetml/2006/main" count="703" uniqueCount="374">
  <si>
    <t>SBR</t>
  </si>
  <si>
    <t>ESC</t>
  </si>
  <si>
    <t>ADULT OCCUPANT</t>
  </si>
  <si>
    <t>Type of system</t>
  </si>
  <si>
    <t>Warning Function</t>
  </si>
  <si>
    <t>Body Type</t>
  </si>
  <si>
    <t>SUMMARY</t>
  </si>
  <si>
    <t>Points</t>
  </si>
  <si>
    <t>SIDE</t>
  </si>
  <si>
    <t>FRONTAL</t>
  </si>
  <si>
    <t>TOTAL</t>
  </si>
  <si>
    <t>Value</t>
  </si>
  <si>
    <t>Hand of drive</t>
  </si>
  <si>
    <t>Score</t>
  </si>
  <si>
    <t>SAFETY EQUIPMENT</t>
  </si>
  <si>
    <t>Engine</t>
  </si>
  <si>
    <t>VEHICLE SPECIFICATION</t>
  </si>
  <si>
    <t>YEAR OF TEST</t>
  </si>
  <si>
    <t>Make</t>
  </si>
  <si>
    <t>Trim level</t>
  </si>
  <si>
    <t>Vehicle class</t>
  </si>
  <si>
    <t>frontal airbag</t>
  </si>
  <si>
    <t>knee airbag</t>
  </si>
  <si>
    <t>side head airbag</t>
  </si>
  <si>
    <t>side chest airbag</t>
  </si>
  <si>
    <t>side pelvis airbag</t>
  </si>
  <si>
    <t>CHILD OCCUPANT</t>
  </si>
  <si>
    <t>CHILD RESTRAINT SYSTEM</t>
  </si>
  <si>
    <t>VEHICLE BASED</t>
  </si>
  <si>
    <t>ISOFIX</t>
  </si>
  <si>
    <t>integrated CRS</t>
  </si>
  <si>
    <t>ACTIVE PEDESTRIAN SYSTEM</t>
  </si>
  <si>
    <t>deployable bonnet</t>
  </si>
  <si>
    <t>pedestrian airbag</t>
  </si>
  <si>
    <t>SAFETY ASSIST</t>
  </si>
  <si>
    <t>SAFETY ASSIST SYSTEMS</t>
  </si>
  <si>
    <t>Kerb weight (kg)</t>
  </si>
  <si>
    <t>AEB</t>
  </si>
  <si>
    <t>SYSTEM DETAILS</t>
  </si>
  <si>
    <t>Maximum</t>
  </si>
  <si>
    <t>3 door hatchback</t>
  </si>
  <si>
    <t>3 door wgon</t>
  </si>
  <si>
    <t>5 door wagon</t>
  </si>
  <si>
    <t>5 door SUV</t>
  </si>
  <si>
    <t>3 door SUV</t>
  </si>
  <si>
    <t>5 door MPV</t>
  </si>
  <si>
    <t>Speed range (km/h) - Minimum</t>
  </si>
  <si>
    <t>Seat arrangement</t>
  </si>
  <si>
    <t>Model</t>
  </si>
  <si>
    <t>DRIVER</t>
  </si>
  <si>
    <t>PASSENGER</t>
  </si>
  <si>
    <t>REAR</t>
  </si>
  <si>
    <t>belt pretensioner</t>
  </si>
  <si>
    <t>belt loadlimiter</t>
  </si>
  <si>
    <t>airbag cut-off switch</t>
  </si>
  <si>
    <t>Speed Assist System</t>
  </si>
  <si>
    <t>GENERAL</t>
  </si>
  <si>
    <t>System name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</si>
  <si>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</si>
  <si>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</si>
  <si>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</si>
  <si>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</si>
  <si>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</si>
  <si>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</si>
  <si>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</si>
  <si>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</si>
  <si>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</si>
  <si>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i-Size</t>
  </si>
  <si>
    <t>PROTOCOLS</t>
  </si>
  <si>
    <t>Protocol</t>
  </si>
  <si>
    <t>Version</t>
  </si>
  <si>
    <t>Application</t>
  </si>
  <si>
    <t>VEHICLE SPECIFICATION, SPONSORSHIP, TESTING AND RETESTING PROTOCOL</t>
  </si>
  <si>
    <t>EURO NCAP ASSESSMENT PROTOCOL - OVERALL RATING</t>
  </si>
  <si>
    <t>ADULT OCCUPANT PROTECTION</t>
  </si>
  <si>
    <t>EURO NCAP ASSESSMENT PROTOCOL - AOP</t>
  </si>
  <si>
    <t>7.0.1</t>
  </si>
  <si>
    <t>FRONTAL ODB TEST PROTOCOL</t>
  </si>
  <si>
    <t>FRONTAL FULL WIDTH TEST PROTOCOL</t>
  </si>
  <si>
    <t>SIDE BARRIER IMPACT TEST PROTOCOL</t>
  </si>
  <si>
    <t>SIDE POLE IMPACT TEST PROTOCOL</t>
  </si>
  <si>
    <t>WHIPLASH TESTING PROTOCOL</t>
  </si>
  <si>
    <t>REAR WHIPLASH TEST PROTOCOL</t>
  </si>
  <si>
    <t>SLED TEST PROCEDURE</t>
  </si>
  <si>
    <t>AEB TEST PROCEDURE</t>
  </si>
  <si>
    <t>CHILD OCCUPANT PROTECTION</t>
  </si>
  <si>
    <t>EURO NCAP ASSESSMENT PROTOCOL - COP</t>
  </si>
  <si>
    <t>PEDESTRIAN PROTECTION</t>
  </si>
  <si>
    <t>EURO NCAP ASSESSMENT PROTOCOL - PP</t>
  </si>
  <si>
    <t>PEDESTRIAN TEST PROTOCOL</t>
  </si>
  <si>
    <t>EURO NCAP ASSESSMENT PROTOCOL - SA</t>
  </si>
  <si>
    <t>SAS TEST PROTOCOL</t>
  </si>
  <si>
    <t>AEB TEST PROTOCOL</t>
  </si>
  <si>
    <t>1.0</t>
  </si>
  <si>
    <t>2.7</t>
  </si>
  <si>
    <t>Full description</t>
  </si>
  <si>
    <t>Release Date</t>
  </si>
  <si>
    <t>AEB Pedestrian</t>
  </si>
  <si>
    <t>Q6</t>
  </si>
  <si>
    <t>Q10</t>
  </si>
  <si>
    <t>front row</t>
  </si>
  <si>
    <t>second row</t>
  </si>
  <si>
    <t>third row</t>
  </si>
  <si>
    <t>Safety Pack</t>
  </si>
  <si>
    <t>difference between Vstab and Vadj</t>
  </si>
  <si>
    <t>7.1.1</t>
  </si>
  <si>
    <t>1.0.2</t>
  </si>
  <si>
    <t>7.0.2</t>
  </si>
  <si>
    <t>3.2</t>
  </si>
  <si>
    <t>AEB VRU TEST PROTOCOL</t>
  </si>
  <si>
    <t>COP TEST PROTOCOL</t>
  </si>
  <si>
    <t>LSS TEST PROTOCOL</t>
  </si>
  <si>
    <t>CRS used for testing</t>
  </si>
  <si>
    <t>7.1</t>
  </si>
  <si>
    <t>Lane Support System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</si>
  <si>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</si>
  <si>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</si>
  <si>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</si>
  <si>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</si>
  <si>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</si>
  <si>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</si>
  <si>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</si>
  <si>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</si>
  <si>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</si>
  <si>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</si>
  <si>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</si>
  <si>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</si>
  <si>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</si>
  <si>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</si>
  <si>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System Name</t>
  </si>
  <si>
    <t>AEB Cyclist</t>
  </si>
  <si>
    <t>8.0.2</t>
  </si>
  <si>
    <t>7.1.2</t>
  </si>
  <si>
    <t>2.0.1</t>
  </si>
  <si>
    <t>7.2.1</t>
  </si>
  <si>
    <t>9.0.2</t>
  </si>
  <si>
    <t>8.4</t>
  </si>
  <si>
    <t>2.0.2</t>
  </si>
  <si>
    <t>8.0.1</t>
  </si>
  <si>
    <t>2.0</t>
  </si>
  <si>
    <t>VULNERABLE ROAD USER</t>
  </si>
  <si>
    <t>Standard</t>
  </si>
  <si>
    <t>FARSIDE</t>
  </si>
  <si>
    <t>AEB Reverse</t>
  </si>
  <si>
    <t>AEB Car-to-Car</t>
  </si>
  <si>
    <t>farside restraint system</t>
  </si>
  <si>
    <t>Advanced eCall</t>
  </si>
  <si>
    <t>RESCUE</t>
  </si>
  <si>
    <t>Driver Monitoring</t>
  </si>
  <si>
    <t>MCB</t>
  </si>
  <si>
    <t>Map update</t>
  </si>
  <si>
    <t>optional</t>
  </si>
  <si>
    <t>Consumer Information</t>
  </si>
  <si>
    <t>System Status</t>
  </si>
  <si>
    <t>Driver Input Response</t>
  </si>
  <si>
    <t>ACC Performance Vehicle</t>
  </si>
  <si>
    <t>Collision Avoidance</t>
  </si>
  <si>
    <t>SYSTEM NAME</t>
  </si>
  <si>
    <t>System Name assessment</t>
  </si>
  <si>
    <t>Contains variation of Auto(matic)?</t>
  </si>
  <si>
    <t>Contains variation of Assistance?</t>
  </si>
  <si>
    <t>MARKETING MATERIAL</t>
  </si>
  <si>
    <t>Marketing Material assessment</t>
  </si>
  <si>
    <t xml:space="preserve">Marketing material </t>
  </si>
  <si>
    <t>QUICK START GUIDE</t>
  </si>
  <si>
    <t>Quick start guide availability</t>
  </si>
  <si>
    <t>Quick Start Guide assessment</t>
  </si>
  <si>
    <t>VEHICLE HANDBOOK</t>
  </si>
  <si>
    <t>Clear description of level of Assistance</t>
  </si>
  <si>
    <t>Vehicle Handbook assessment</t>
  </si>
  <si>
    <t>Marketing Material</t>
  </si>
  <si>
    <t>Quick Start Guide</t>
  </si>
  <si>
    <t>Vehicle Handbook</t>
  </si>
  <si>
    <t>TOTAL SCORE</t>
  </si>
  <si>
    <t>TOTAL CONSUMER INFORMATION</t>
  </si>
  <si>
    <t>PRECONDITIONS</t>
  </si>
  <si>
    <t>Indicators fitted as standard or as part of option?</t>
  </si>
  <si>
    <t>CONTINUOUS SYSTEM STATUS INDICATOR</t>
  </si>
  <si>
    <t>Continuous System Status Indicator assessment</t>
  </si>
  <si>
    <t>Additional indicator in driver's direct sight</t>
  </si>
  <si>
    <t>Can system be used with indicator disabled?</t>
  </si>
  <si>
    <t>Stand-by</t>
  </si>
  <si>
    <t>Longitudinal only</t>
  </si>
  <si>
    <t>Lateral only</t>
  </si>
  <si>
    <t>Vehicle in lane ahead</t>
  </si>
  <si>
    <t>Indicator always ON</t>
  </si>
  <si>
    <t>Distinguishable from other mode</t>
  </si>
  <si>
    <t>Indicator in contrasting colour</t>
  </si>
  <si>
    <t>Colours confirm to conventions</t>
  </si>
  <si>
    <t>No red/green and blue/yellow colour combinations</t>
  </si>
  <si>
    <t>Commonly accepted indicators</t>
  </si>
  <si>
    <t>No flashing indicators for continuous system status</t>
  </si>
  <si>
    <t>SYSTEM STATUS CHANGE INDICATOR</t>
  </si>
  <si>
    <t>System Status Change Indicator assessment</t>
  </si>
  <si>
    <t>3.1.1</t>
  </si>
  <si>
    <t>Longitudinal &amp; Lateral</t>
  </si>
  <si>
    <t>Longitudinal &amp; Lateral
-&gt; Longitudinal only</t>
  </si>
  <si>
    <t>Change in continuous status indicator</t>
  </si>
  <si>
    <t>Additional visual information</t>
  </si>
  <si>
    <t>3.1.2</t>
  </si>
  <si>
    <t>Information does not startle or annoy</t>
  </si>
  <si>
    <t>No assistance
-&gt; Lateral only</t>
  </si>
  <si>
    <t>Longitudinal only
-&gt; Longitudinal &amp; Lateral</t>
  </si>
  <si>
    <t>System initiated change in status indicator</t>
  </si>
  <si>
    <t>No assistance
-&gt; Longitudinal only</t>
  </si>
  <si>
    <t>No assistance
-&gt; Longitudinal &amp; Lateral</t>
  </si>
  <si>
    <t>Driver initiated change in status indicator</t>
  </si>
  <si>
    <t>Lateral only
-&gt; Longitudinal &amp; Lateral</t>
  </si>
  <si>
    <t>3.4.1</t>
  </si>
  <si>
    <t>No change in status indicator</t>
  </si>
  <si>
    <t>System ON</t>
  </si>
  <si>
    <t>Run 1 maximum torque - Nm</t>
  </si>
  <si>
    <t>Run 2 maximum torque - Nm</t>
  </si>
  <si>
    <t>Run 3 maximum torque - Nm</t>
  </si>
  <si>
    <t>System OFF</t>
  </si>
  <si>
    <t>Override torque</t>
  </si>
  <si>
    <t>Override torque assessment</t>
  </si>
  <si>
    <t>OVERRIDE TORQUE</t>
  </si>
  <si>
    <t>Average torque</t>
  </si>
  <si>
    <t>System Status Change Indicator</t>
  </si>
  <si>
    <t>Continuous System Status Indicator</t>
  </si>
  <si>
    <t>TOTAL SYSTEM STATUS</t>
  </si>
  <si>
    <t>TOTAL DRIVER MONITORING</t>
  </si>
  <si>
    <t>UNECE R79 REVISION 4</t>
  </si>
  <si>
    <t>Optical warning within 15s after hands-off</t>
  </si>
  <si>
    <t>Acoustic &amp; red optical warning within 30s after hands-off</t>
  </si>
  <si>
    <t>System deactivation within 30s of acoustic warning</t>
  </si>
  <si>
    <t>UNECE R79 revision 4 assessment</t>
  </si>
  <si>
    <t>UNECE R79 revision 4</t>
  </si>
  <si>
    <t>%-age increase in torque</t>
  </si>
  <si>
    <t>Override response</t>
  </si>
  <si>
    <t>OVERRIDE RESPONSE</t>
  </si>
  <si>
    <t>System response</t>
  </si>
  <si>
    <t>Speed Limit Information Function score</t>
  </si>
  <si>
    <t>Speed Control Function score</t>
  </si>
  <si>
    <t>SAS RATING SCORE</t>
  </si>
  <si>
    <t>TOTAL ACC PERFORMANCE ROAD</t>
  </si>
  <si>
    <t>Corners</t>
  </si>
  <si>
    <t>Speed adaption to road features</t>
  </si>
  <si>
    <t>Roundabouts</t>
  </si>
  <si>
    <t>Junctions</t>
  </si>
  <si>
    <t>ACC features assessment</t>
  </si>
  <si>
    <t>SAS rating score</t>
  </si>
  <si>
    <t>AD</t>
  </si>
  <si>
    <t>FCW</t>
  </si>
  <si>
    <t>Longitudinal control</t>
  </si>
  <si>
    <t>Straight 100%</t>
  </si>
  <si>
    <t>Curve 100%</t>
  </si>
  <si>
    <t>Scenario</t>
  </si>
  <si>
    <t>CCRs - Stationary target</t>
  </si>
  <si>
    <t>VUT</t>
  </si>
  <si>
    <t>Target</t>
  </si>
  <si>
    <t>-</t>
  </si>
  <si>
    <t>CCRm - Moving target</t>
  </si>
  <si>
    <t>CCRb - Braking target @ -4 m/s2</t>
  </si>
  <si>
    <t>ACC-mode closest</t>
  </si>
  <si>
    <t>Cut-in</t>
  </si>
  <si>
    <t>Cut-in @ TTC =  0.00</t>
  </si>
  <si>
    <t>Cut-in @ TTC = -1.50</t>
  </si>
  <si>
    <t>Cut-in @ TTC =  1.50</t>
  </si>
  <si>
    <t>Cut-in @ TTC =  0.50</t>
  </si>
  <si>
    <t>Cut-out</t>
  </si>
  <si>
    <t>Cut-out @ TTC =  3.00</t>
  </si>
  <si>
    <t>Cut-out @ TTC =  2.00</t>
  </si>
  <si>
    <t>Assessment</t>
  </si>
  <si>
    <t>Straight road 100%</t>
  </si>
  <si>
    <t>Curved road 100%</t>
  </si>
  <si>
    <t>Longitudinal Car-to-Car assessment</t>
  </si>
  <si>
    <t>UNDERTAKE PREVENTION</t>
  </si>
  <si>
    <t>Undertake prevention @ speeds &gt; 90 km/h</t>
  </si>
  <si>
    <t>Undertake prevention assessment</t>
  </si>
  <si>
    <t>TOTAL ACC PERFORMANCE VEHICLE</t>
  </si>
  <si>
    <t>ACC AUTO-RESUME</t>
  </si>
  <si>
    <t>ACC Auto-Resume assessment</t>
  </si>
  <si>
    <t>Assistance maintained after coming to a full stop</t>
  </si>
  <si>
    <t>Automatic resume after stop (any time after stop)</t>
  </si>
  <si>
    <t>LANE CHANGE ASSIST</t>
  </si>
  <si>
    <t>Lane Change Assist assessment</t>
  </si>
  <si>
    <t>Lane Change Assist fitted</t>
  </si>
  <si>
    <t>Max deceleration [m/s²]</t>
  </si>
  <si>
    <t>80 km/h</t>
  </si>
  <si>
    <t>100 km/h</t>
  </si>
  <si>
    <t>120 km/h</t>
  </si>
  <si>
    <t>Steering Assist assessment</t>
  </si>
  <si>
    <t>S-Bend tests</t>
  </si>
  <si>
    <t>Sensor blocked as Start-up</t>
  </si>
  <si>
    <t>Camera</t>
  </si>
  <si>
    <t>Radar</t>
  </si>
  <si>
    <t>Engagement</t>
  </si>
  <si>
    <t>Warning</t>
  </si>
  <si>
    <t>Sensor blocked with VUT in motion, System inactive</t>
  </si>
  <si>
    <t>Sensor blocked with VUT in motion, System active</t>
  </si>
  <si>
    <t>VUT maintains steering control</t>
  </si>
  <si>
    <t>LKA</t>
  </si>
  <si>
    <t>LDW</t>
  </si>
  <si>
    <t>S-Bend</t>
  </si>
  <si>
    <t>Lateral Control assessment</t>
  </si>
  <si>
    <t>Lateral Control</t>
  </si>
  <si>
    <t>Lane change with overtake</t>
  </si>
  <si>
    <t>Overtaking vehicle (GVT @ 72km/h)</t>
  </si>
  <si>
    <t>Intentional</t>
  </si>
  <si>
    <t>Overtaking vehicle (GVT @ 80km/h)</t>
  </si>
  <si>
    <t>ELK Overtaking vehicle assessment</t>
  </si>
  <si>
    <t>Longitudinal Control</t>
  </si>
  <si>
    <t>TOTAL Collision Avoidance</t>
  </si>
  <si>
    <t>SUBTOTAL</t>
  </si>
  <si>
    <t>BOX TOTAL</t>
  </si>
  <si>
    <t>Indicator for each system mode (default ON)</t>
  </si>
  <si>
    <t>Audible or Haptic warning</t>
  </si>
  <si>
    <t>Additional visual information when “hands-off”</t>
  </si>
  <si>
    <t>3.2.1</t>
  </si>
  <si>
    <t>3.3.1</t>
  </si>
  <si>
    <t>Longitudinal Car-to-Car score</t>
  </si>
  <si>
    <t>[s]</t>
  </si>
  <si>
    <t>[m]</t>
  </si>
  <si>
    <t>TOTAL DRIVER INPUT RESPONSE</t>
  </si>
  <si>
    <t>Automatic resume within 5s of stop and driver input required over 5s</t>
  </si>
  <si>
    <t>Driver action required (no automatic resume)</t>
  </si>
  <si>
    <t>Automatic resume with eyes on to confirm engagement</t>
  </si>
  <si>
    <t>Automatic resume with collision prevention by external sensors</t>
  </si>
  <si>
    <t>Additional status information</t>
  </si>
  <si>
    <t>Reaction to variable and temporary speed limit changes</t>
  </si>
  <si>
    <t>Reaction to fixed speed limit changes</t>
  </si>
  <si>
    <t>Version tested</t>
  </si>
  <si>
    <t>Also available on:</t>
  </si>
  <si>
    <t>Driver Collaboration</t>
  </si>
  <si>
    <t>Speed Assistance</t>
  </si>
  <si>
    <t>ROAD FEATURES</t>
  </si>
  <si>
    <t>Road features assessment</t>
  </si>
  <si>
    <t>Undertake Prevention score</t>
  </si>
  <si>
    <t>ACC Auto-Resume score</t>
  </si>
  <si>
    <t>TOTAL STEERING ASSISTANCE</t>
  </si>
  <si>
    <t>Steering Assistance</t>
  </si>
  <si>
    <t>STEERING ASSISTANCE</t>
  </si>
  <si>
    <t>ACC Performance</t>
  </si>
  <si>
    <t>System Failure</t>
  </si>
  <si>
    <t>SYSTEM FAILURE</t>
  </si>
  <si>
    <t>System Failure assessment</t>
  </si>
  <si>
    <t>TOTAL SYSTEM FAILURE</t>
  </si>
  <si>
    <t>Unresponsive Driver Intervention</t>
  </si>
  <si>
    <t>UNRESPONSIVE DRIVER INTERVENTION</t>
  </si>
  <si>
    <t>Unresponsive Driver Intervention assessment</t>
  </si>
  <si>
    <t>TOTAL UNRESPONSIVE DRIVER INTERVENTION</t>
  </si>
  <si>
    <t>CAMPAIGN</t>
  </si>
  <si>
    <t>ASSISTANCE COMPETENCE</t>
  </si>
  <si>
    <t>SAFETY BACKUP</t>
  </si>
  <si>
    <t>DRIVER ENGAGEMENT</t>
  </si>
  <si>
    <t>VEHICLE ASSISTANCE</t>
  </si>
  <si>
    <t>Volkswagen</t>
  </si>
  <si>
    <t>Passat</t>
  </si>
  <si>
    <t>Travel Assist</t>
  </si>
  <si>
    <t>Yes</t>
  </si>
  <si>
    <t>No</t>
  </si>
  <si>
    <t>Accurate</t>
  </si>
  <si>
    <t>N/A</t>
  </si>
  <si>
    <t>Continuous assistance &amp; re-centring</t>
  </si>
  <si>
    <t>Camera &amp; Map</t>
  </si>
  <si>
    <t>Pass</t>
  </si>
  <si>
    <t>Fail</t>
  </si>
  <si>
    <t>Instrument Panel</t>
  </si>
  <si>
    <t>Additional signal.Other</t>
  </si>
  <si>
    <t>System advised</t>
  </si>
  <si>
    <t>At speed at sign</t>
  </si>
  <si>
    <t>Slowing down at sign</t>
  </si>
  <si>
    <t>Grey</t>
  </si>
  <si>
    <t>Green</t>
  </si>
  <si>
    <t>Orange</t>
  </si>
  <si>
    <t>Vehicle stays in lane</t>
  </si>
  <si>
    <t>System can NOT be engaged</t>
  </si>
  <si>
    <t>No Warning</t>
  </si>
  <si>
    <t>Visual Warning within 5 minutes</t>
  </si>
  <si>
    <t>System cancels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</si>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</sst>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"/>
    <numFmt numFmtId="166" formatCode="0\ &quot;seats&quot;"/>
    <numFmt numFmtId="167" formatCode="* &quot;seats&quot;"/>
    <numFmt numFmtId="168" formatCode="\2\ &quot;seats&quot;"/>
    <numFmt numFmtId="169" formatCode="\3\ &quot;seats&quot;"/>
    <numFmt numFmtId="170" formatCode="##&quot; km/h&quot;"/>
    <numFmt numFmtId="171" formatCode="0.0\ &quot;m/s&quot;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b/>
      <i/>
      <sz val="10"/>
      <name val="Calibri"/>
      <family val="2"/>
    </font>
    <font>
      <sz val="10"/>
      <color indexed="8"/>
      <name val="Calibri"/>
      <family val="2"/>
    </font>
    <font>
      <b/>
      <sz val="1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sz val="1"/>
      <color theme="1"/>
      <name val="Calibri"/>
      <family val="3"/>
      <charset val="128"/>
      <scheme val="minor"/>
    </font>
    <font>
      <sz val="10"/>
      <color theme="1"/>
      <name val="Calibri"/>
      <family val="3"/>
      <charset val="128"/>
      <scheme val="minor"/>
    </font>
    <font>
      <b/>
      <sz val="10"/>
      <color theme="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8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rgb="FFFFEC00"/>
        <bgColor indexed="64"/>
      </patternFill>
    </fill>
  </fills>
  <borders count="6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 style="medium">
        <color theme="0" tint="-0.34998626667073579"/>
      </top>
      <bottom/>
      <diagonal/>
    </border>
    <border>
      <left style="thin">
        <color indexed="64"/>
      </left>
      <right/>
      <top style="medium">
        <color theme="0" tint="-0.34998626667073579"/>
      </top>
      <bottom/>
      <diagonal/>
    </border>
    <border>
      <left/>
      <right style="thin">
        <color indexed="64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</cellStyleXfs>
  <cellXfs count="657">
    <xf numFmtId="0" fontId="0" fillId="0" borderId="0" xfId="0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7" fillId="0" borderId="2" xfId="0" applyFont="1" applyBorder="1"/>
    <xf numFmtId="0" fontId="6" fillId="0" borderId="2" xfId="0" applyFont="1" applyBorder="1"/>
    <xf numFmtId="2" fontId="6" fillId="0" borderId="5" xfId="0" applyNumberFormat="1" applyFont="1" applyBorder="1"/>
    <xf numFmtId="0" fontId="7" fillId="0" borderId="6" xfId="0" applyFont="1" applyBorder="1"/>
    <xf numFmtId="2" fontId="6" fillId="0" borderId="2" xfId="0" applyNumberFormat="1" applyFont="1" applyBorder="1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3" fillId="2" borderId="0" xfId="0" applyFont="1" applyFill="1" applyProtection="1">
      <protection locked="0"/>
    </xf>
    <xf numFmtId="0" fontId="11" fillId="2" borderId="0" xfId="0" applyFont="1" applyFill="1" applyProtection="1">
      <protection locked="0"/>
    </xf>
    <xf numFmtId="0" fontId="12" fillId="2" borderId="0" xfId="0" applyFont="1" applyFill="1" applyProtection="1"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6" fillId="2" borderId="16" xfId="0" applyFont="1" applyFill="1" applyBorder="1" applyAlignment="1" applyProtection="1">
      <alignment horizontal="left" vertical="center"/>
      <protection locked="0"/>
    </xf>
    <xf numFmtId="0" fontId="6" fillId="2" borderId="6" xfId="0" applyFont="1" applyFill="1" applyBorder="1" applyProtection="1">
      <protection locked="0"/>
    </xf>
    <xf numFmtId="0" fontId="6" fillId="2" borderId="2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6" fillId="2" borderId="0" xfId="0" applyFont="1" applyFill="1" applyProtection="1">
      <protection locked="0"/>
    </xf>
    <xf numFmtId="9" fontId="14" fillId="2" borderId="0" xfId="0" applyNumberFormat="1" applyFont="1" applyFill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center"/>
      <protection locked="0"/>
    </xf>
    <xf numFmtId="0" fontId="6" fillId="0" borderId="7" xfId="0" applyFont="1" applyBorder="1" applyAlignment="1">
      <alignment horizontal="right" indent="1"/>
    </xf>
    <xf numFmtId="165" fontId="7" fillId="2" borderId="20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21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22" xfId="0" applyNumberFormat="1" applyFont="1" applyFill="1" applyBorder="1" applyAlignment="1" applyProtection="1">
      <alignment horizontal="right" vertical="center" indent="1"/>
      <protection locked="0"/>
    </xf>
    <xf numFmtId="0" fontId="2" fillId="2" borderId="0" xfId="0" applyFont="1" applyFill="1" applyProtection="1">
      <protection locked="0"/>
    </xf>
    <xf numFmtId="0" fontId="6" fillId="2" borderId="0" xfId="1" applyFont="1" applyFill="1"/>
    <xf numFmtId="0" fontId="8" fillId="2" borderId="9" xfId="1" applyFont="1" applyFill="1" applyBorder="1"/>
    <xf numFmtId="0" fontId="6" fillId="2" borderId="11" xfId="1" applyFont="1" applyFill="1" applyBorder="1"/>
    <xf numFmtId="0" fontId="6" fillId="2" borderId="2" xfId="1" applyFont="1" applyFill="1" applyBorder="1"/>
    <xf numFmtId="0" fontId="6" fillId="2" borderId="3" xfId="1" applyFont="1" applyFill="1" applyBorder="1"/>
    <xf numFmtId="0" fontId="8" fillId="2" borderId="0" xfId="1" applyFont="1" applyFill="1" applyAlignment="1" applyProtection="1">
      <alignment horizontal="center"/>
      <protection locked="0"/>
    </xf>
    <xf numFmtId="0" fontId="8" fillId="2" borderId="11" xfId="1" applyFont="1" applyFill="1" applyBorder="1" applyAlignment="1" applyProtection="1">
      <alignment horizontal="center"/>
      <protection locked="0"/>
    </xf>
    <xf numFmtId="0" fontId="6" fillId="2" borderId="10" xfId="1" applyFont="1" applyFill="1" applyBorder="1"/>
    <xf numFmtId="0" fontId="6" fillId="2" borderId="0" xfId="1" applyFont="1" applyFill="1" applyProtection="1">
      <protection locked="0"/>
    </xf>
    <xf numFmtId="0" fontId="6" fillId="0" borderId="2" xfId="1" applyFont="1" applyBorder="1" applyAlignment="1">
      <alignment horizontal="right" indent="1"/>
    </xf>
    <xf numFmtId="0" fontId="6" fillId="0" borderId="0" xfId="1" applyFont="1"/>
    <xf numFmtId="0" fontId="6" fillId="0" borderId="5" xfId="1" applyFont="1" applyBorder="1"/>
    <xf numFmtId="0" fontId="6" fillId="0" borderId="2" xfId="1" applyFont="1" applyBorder="1"/>
    <xf numFmtId="0" fontId="6" fillId="0" borderId="12" xfId="1" applyFont="1" applyBorder="1"/>
    <xf numFmtId="0" fontId="6" fillId="0" borderId="4" xfId="1" applyFont="1" applyBorder="1"/>
    <xf numFmtId="0" fontId="6" fillId="2" borderId="0" xfId="1" applyFont="1" applyFill="1" applyAlignment="1">
      <alignment horizontal="center"/>
    </xf>
    <xf numFmtId="0" fontId="6" fillId="0" borderId="3" xfId="1" applyFont="1" applyBorder="1" applyAlignment="1">
      <alignment horizontal="right" indent="1"/>
    </xf>
    <xf numFmtId="0" fontId="7" fillId="2" borderId="0" xfId="1" applyFont="1" applyFill="1"/>
    <xf numFmtId="0" fontId="6" fillId="0" borderId="24" xfId="1" applyFont="1" applyBorder="1"/>
    <xf numFmtId="0" fontId="6" fillId="6" borderId="0" xfId="0" applyFont="1" applyFill="1" applyAlignment="1" applyProtection="1">
      <alignment horizontal="center"/>
      <protection locked="0"/>
    </xf>
    <xf numFmtId="0" fontId="6" fillId="0" borderId="0" xfId="1" applyFont="1" applyAlignment="1">
      <alignment horizontal="left"/>
    </xf>
    <xf numFmtId="0" fontId="0" fillId="6" borderId="0" xfId="0" applyFill="1"/>
    <xf numFmtId="0" fontId="6" fillId="0" borderId="8" xfId="1" applyFont="1" applyBorder="1"/>
    <xf numFmtId="0" fontId="6" fillId="0" borderId="6" xfId="1" applyFont="1" applyBorder="1"/>
    <xf numFmtId="0" fontId="6" fillId="0" borderId="3" xfId="1" applyFont="1" applyBorder="1"/>
    <xf numFmtId="0" fontId="6" fillId="0" borderId="7" xfId="1" applyFont="1" applyBorder="1"/>
    <xf numFmtId="0" fontId="6" fillId="2" borderId="5" xfId="1" applyFont="1" applyFill="1" applyBorder="1"/>
    <xf numFmtId="49" fontId="6" fillId="3" borderId="24" xfId="1" applyNumberFormat="1" applyFont="1" applyFill="1" applyBorder="1" applyAlignment="1">
      <alignment horizontal="center"/>
    </xf>
    <xf numFmtId="0" fontId="20" fillId="0" borderId="26" xfId="1" applyFont="1" applyBorder="1" applyAlignment="1">
      <alignment horizontal="center"/>
    </xf>
    <xf numFmtId="0" fontId="6" fillId="0" borderId="27" xfId="1" applyFont="1" applyBorder="1"/>
    <xf numFmtId="0" fontId="13" fillId="4" borderId="11" xfId="1" applyFont="1" applyFill="1" applyBorder="1" applyAlignment="1" applyProtection="1">
      <alignment vertical="center"/>
      <protection locked="0"/>
    </xf>
    <xf numFmtId="0" fontId="13" fillId="4" borderId="10" xfId="1" applyFont="1" applyFill="1" applyBorder="1" applyAlignment="1" applyProtection="1">
      <alignment horizontal="center" vertical="center"/>
      <protection locked="0"/>
    </xf>
    <xf numFmtId="0" fontId="13" fillId="4" borderId="25" xfId="1" applyFont="1" applyFill="1" applyBorder="1" applyAlignment="1" applyProtection="1">
      <alignment horizontal="center" vertical="center"/>
      <protection locked="0"/>
    </xf>
    <xf numFmtId="49" fontId="6" fillId="3" borderId="26" xfId="1" applyNumberFormat="1" applyFont="1" applyFill="1" applyBorder="1" applyAlignment="1">
      <alignment horizontal="center"/>
    </xf>
    <xf numFmtId="0" fontId="2" fillId="0" borderId="7" xfId="1" applyBorder="1"/>
    <xf numFmtId="0" fontId="2" fillId="0" borderId="27" xfId="1" applyBorder="1"/>
    <xf numFmtId="0" fontId="6" fillId="0" borderId="24" xfId="1" applyFont="1" applyBorder="1" applyAlignment="1">
      <alignment horizontal="center"/>
    </xf>
    <xf numFmtId="0" fontId="2" fillId="0" borderId="8" xfId="1" applyBorder="1"/>
    <xf numFmtId="49" fontId="6" fillId="3" borderId="5" xfId="1" applyNumberFormat="1" applyFont="1" applyFill="1" applyBorder="1" applyAlignment="1">
      <alignment horizontal="center"/>
    </xf>
    <xf numFmtId="49" fontId="6" fillId="3" borderId="28" xfId="1" applyNumberFormat="1" applyFont="1" applyFill="1" applyBorder="1" applyAlignment="1">
      <alignment horizontal="center"/>
    </xf>
    <xf numFmtId="0" fontId="6" fillId="0" borderId="0" xfId="1" applyFont="1" applyAlignment="1">
      <alignment horizontal="right"/>
    </xf>
    <xf numFmtId="0" fontId="6" fillId="2" borderId="29" xfId="0" applyFont="1" applyFill="1" applyBorder="1" applyAlignment="1" applyProtection="1">
      <alignment horizontal="left" vertical="center"/>
      <protection locked="0"/>
    </xf>
    <xf numFmtId="0" fontId="6" fillId="2" borderId="30" xfId="0" applyFont="1" applyFill="1" applyBorder="1" applyAlignment="1" applyProtection="1">
      <alignment horizontal="left" vertical="center"/>
      <protection locked="0"/>
    </xf>
    <xf numFmtId="0" fontId="6" fillId="6" borderId="0" xfId="0" applyFont="1" applyFill="1"/>
    <xf numFmtId="0" fontId="7" fillId="6" borderId="0" xfId="0" applyFont="1" applyFill="1"/>
    <xf numFmtId="0" fontId="6" fillId="6" borderId="0" xfId="0" applyFont="1" applyFill="1" applyAlignment="1">
      <alignment horizontal="center"/>
    </xf>
    <xf numFmtId="2" fontId="6" fillId="3" borderId="2" xfId="0" applyNumberFormat="1" applyFont="1" applyFill="1" applyBorder="1" applyAlignment="1">
      <alignment horizontal="center"/>
    </xf>
    <xf numFmtId="0" fontId="20" fillId="2" borderId="0" xfId="1" applyFont="1" applyFill="1"/>
    <xf numFmtId="49" fontId="6" fillId="3" borderId="5" xfId="1" applyNumberFormat="1" applyFont="1" applyFill="1" applyBorder="1"/>
    <xf numFmtId="49" fontId="6" fillId="3" borderId="4" xfId="1" applyNumberFormat="1" applyFont="1" applyFill="1" applyBorder="1"/>
    <xf numFmtId="49" fontId="6" fillId="0" borderId="24" xfId="1" applyNumberFormat="1" applyFont="1" applyBorder="1" applyAlignment="1">
      <alignment horizontal="center"/>
    </xf>
    <xf numFmtId="49" fontId="6" fillId="0" borderId="26" xfId="1" applyNumberFormat="1" applyFont="1" applyBorder="1" applyAlignment="1">
      <alignment horizontal="center"/>
    </xf>
    <xf numFmtId="49" fontId="6" fillId="0" borderId="4" xfId="1" applyNumberFormat="1" applyFont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0" fontId="0" fillId="6" borderId="0" xfId="0" applyFill="1" applyProtection="1">
      <protection locked="0"/>
    </xf>
    <xf numFmtId="49" fontId="6" fillId="7" borderId="5" xfId="1" applyNumberFormat="1" applyFont="1" applyFill="1" applyBorder="1" applyAlignment="1">
      <alignment horizontal="center"/>
    </xf>
    <xf numFmtId="0" fontId="6" fillId="2" borderId="12" xfId="1" applyFont="1" applyFill="1" applyBorder="1"/>
    <xf numFmtId="0" fontId="13" fillId="4" borderId="23" xfId="1" applyFont="1" applyFill="1" applyBorder="1" applyAlignment="1" applyProtection="1">
      <alignment vertical="center"/>
      <protection locked="0"/>
    </xf>
    <xf numFmtId="0" fontId="2" fillId="0" borderId="15" xfId="1" applyBorder="1"/>
    <xf numFmtId="0" fontId="6" fillId="0" borderId="1" xfId="1" applyFont="1" applyBorder="1"/>
    <xf numFmtId="0" fontId="6" fillId="0" borderId="13" xfId="1" applyFont="1" applyBorder="1"/>
    <xf numFmtId="49" fontId="6" fillId="0" borderId="24" xfId="1" applyNumberFormat="1" applyFont="1" applyBorder="1"/>
    <xf numFmtId="0" fontId="6" fillId="0" borderId="26" xfId="1" applyFont="1" applyBorder="1"/>
    <xf numFmtId="0" fontId="6" fillId="6" borderId="5" xfId="1" applyFont="1" applyFill="1" applyBorder="1"/>
    <xf numFmtId="0" fontId="2" fillId="6" borderId="0" xfId="0" applyFont="1" applyFill="1" applyProtection="1">
      <protection locked="0"/>
    </xf>
    <xf numFmtId="0" fontId="25" fillId="8" borderId="32" xfId="0" applyFont="1" applyFill="1" applyBorder="1" applyAlignment="1" applyProtection="1">
      <alignment vertical="center"/>
      <protection locked="0"/>
    </xf>
    <xf numFmtId="0" fontId="7" fillId="6" borderId="0" xfId="0" applyFont="1" applyFill="1" applyAlignment="1">
      <alignment horizontal="center"/>
    </xf>
    <xf numFmtId="0" fontId="6" fillId="6" borderId="0" xfId="0" applyFont="1" applyFill="1" applyAlignment="1">
      <alignment horizontal="right" indent="1"/>
    </xf>
    <xf numFmtId="49" fontId="6" fillId="6" borderId="0" xfId="0" applyNumberFormat="1" applyFont="1" applyFill="1"/>
    <xf numFmtId="164" fontId="6" fillId="6" borderId="0" xfId="0" applyNumberFormat="1" applyFont="1" applyFill="1"/>
    <xf numFmtId="0" fontId="8" fillId="2" borderId="8" xfId="1" applyFont="1" applyFill="1" applyBorder="1" applyAlignment="1">
      <alignment horizontal="center" vertical="center"/>
    </xf>
    <xf numFmtId="0" fontId="6" fillId="0" borderId="7" xfId="1" applyFont="1" applyBorder="1" applyAlignment="1">
      <alignment horizontal="center"/>
    </xf>
    <xf numFmtId="0" fontId="6" fillId="0" borderId="12" xfId="1" applyFont="1" applyBorder="1" applyAlignment="1">
      <alignment horizontal="center"/>
    </xf>
    <xf numFmtId="0" fontId="20" fillId="0" borderId="24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49" fontId="6" fillId="0" borderId="0" xfId="1" quotePrefix="1" applyNumberFormat="1" applyFont="1" applyAlignment="1">
      <alignment horizontal="center" vertical="center"/>
    </xf>
    <xf numFmtId="1" fontId="6" fillId="0" borderId="5" xfId="1" applyNumberFormat="1" applyFont="1" applyBorder="1" applyAlignment="1">
      <alignment horizontal="center" vertical="center"/>
    </xf>
    <xf numFmtId="49" fontId="6" fillId="0" borderId="12" xfId="1" quotePrefix="1" applyNumberFormat="1" applyFont="1" applyBorder="1" applyAlignment="1">
      <alignment horizontal="center" vertical="center"/>
    </xf>
    <xf numFmtId="1" fontId="6" fillId="0" borderId="4" xfId="1" applyNumberFormat="1" applyFont="1" applyBorder="1" applyAlignment="1">
      <alignment horizontal="center" vertical="center"/>
    </xf>
    <xf numFmtId="49" fontId="6" fillId="0" borderId="0" xfId="1" quotePrefix="1" applyNumberFormat="1" applyFont="1" applyAlignment="1">
      <alignment horizontal="center"/>
    </xf>
    <xf numFmtId="1" fontId="6" fillId="0" borderId="5" xfId="1" applyNumberFormat="1" applyFont="1" applyBorder="1" applyAlignment="1">
      <alignment horizontal="center"/>
    </xf>
    <xf numFmtId="0" fontId="6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  <xf numFmtId="166" fontId="6" fillId="2" borderId="0" xfId="1" applyNumberFormat="1" applyFont="1" applyFill="1"/>
    <xf numFmtId="167" fontId="6" fillId="2" borderId="0" xfId="1" applyNumberFormat="1" applyFont="1" applyFill="1"/>
    <xf numFmtId="168" fontId="6" fillId="2" borderId="0" xfId="1" applyNumberFormat="1" applyFont="1" applyFill="1"/>
    <xf numFmtId="169" fontId="6" fillId="2" borderId="0" xfId="1" applyNumberFormat="1" applyFont="1" applyFill="1"/>
    <xf numFmtId="0" fontId="8" fillId="2" borderId="7" xfId="1" applyFont="1" applyFill="1" applyBorder="1" applyAlignment="1">
      <alignment horizontal="center" vertical="center"/>
    </xf>
    <xf numFmtId="0" fontId="6" fillId="0" borderId="0" xfId="1" applyFont="1" applyBorder="1"/>
    <xf numFmtId="0" fontId="6" fillId="2" borderId="0" xfId="1" applyFont="1" applyFill="1" applyBorder="1"/>
    <xf numFmtId="0" fontId="20" fillId="2" borderId="1" xfId="1" applyFont="1" applyFill="1" applyBorder="1"/>
    <xf numFmtId="0" fontId="6" fillId="6" borderId="4" xfId="1" applyFont="1" applyFill="1" applyBorder="1"/>
    <xf numFmtId="0" fontId="6" fillId="2" borderId="36" xfId="0" applyFont="1" applyFill="1" applyBorder="1" applyAlignment="1" applyProtection="1">
      <alignment horizontal="left" vertical="center"/>
      <protection locked="0"/>
    </xf>
    <xf numFmtId="0" fontId="6" fillId="2" borderId="40" xfId="0" applyFont="1" applyFill="1" applyBorder="1" applyAlignment="1" applyProtection="1">
      <alignment horizontal="left" vertical="center"/>
      <protection locked="0"/>
    </xf>
    <xf numFmtId="165" fontId="7" fillId="2" borderId="37" xfId="0" applyNumberFormat="1" applyFont="1" applyFill="1" applyBorder="1" applyAlignment="1" applyProtection="1">
      <alignment horizontal="right" vertical="center" indent="1"/>
      <protection locked="0"/>
    </xf>
    <xf numFmtId="49" fontId="6" fillId="3" borderId="1" xfId="1" applyNumberFormat="1" applyFont="1" applyFill="1" applyBorder="1" applyAlignment="1">
      <alignment horizontal="center"/>
    </xf>
    <xf numFmtId="0" fontId="6" fillId="2" borderId="0" xfId="0" applyFont="1" applyFill="1" applyBorder="1"/>
    <xf numFmtId="0" fontId="13" fillId="4" borderId="9" xfId="1" applyFont="1" applyFill="1" applyBorder="1" applyAlignment="1" applyProtection="1">
      <alignment horizontal="left" vertical="center" indent="3"/>
      <protection locked="0"/>
    </xf>
    <xf numFmtId="0" fontId="0" fillId="0" borderId="0" xfId="0" applyFill="1" applyAlignment="1" applyProtection="1">
      <alignment horizontal="center"/>
      <protection locked="0"/>
    </xf>
    <xf numFmtId="0" fontId="6" fillId="2" borderId="6" xfId="1" applyFont="1" applyFill="1" applyBorder="1"/>
    <xf numFmtId="0" fontId="6" fillId="0" borderId="0" xfId="1" applyFont="1" applyBorder="1" applyAlignment="1">
      <alignment horizontal="left"/>
    </xf>
    <xf numFmtId="0" fontId="6" fillId="0" borderId="12" xfId="1" applyFont="1" applyBorder="1" applyAlignment="1">
      <alignment horizontal="right"/>
    </xf>
    <xf numFmtId="49" fontId="6" fillId="3" borderId="5" xfId="1" applyNumberFormat="1" applyFont="1" applyFill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8" fillId="2" borderId="9" xfId="1" applyFont="1" applyFill="1" applyBorder="1" applyAlignment="1">
      <alignment horizontal="left" vertical="center"/>
    </xf>
    <xf numFmtId="0" fontId="8" fillId="2" borderId="11" xfId="1" applyFont="1" applyFill="1" applyBorder="1" applyAlignment="1">
      <alignment horizontal="left" vertical="center"/>
    </xf>
    <xf numFmtId="0" fontId="8" fillId="2" borderId="23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right" indent="1"/>
    </xf>
    <xf numFmtId="0" fontId="6" fillId="0" borderId="0" xfId="1" applyFont="1" applyFill="1"/>
    <xf numFmtId="0" fontId="7" fillId="9" borderId="12" xfId="1" applyFont="1" applyFill="1" applyBorder="1" applyAlignment="1">
      <alignment horizontal="center"/>
    </xf>
    <xf numFmtId="0" fontId="7" fillId="9" borderId="4" xfId="1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8" fillId="7" borderId="11" xfId="1" applyFont="1" applyFill="1" applyBorder="1" applyAlignment="1">
      <alignment horizontal="center" vertical="center"/>
    </xf>
    <xf numFmtId="49" fontId="6" fillId="7" borderId="2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49" fontId="8" fillId="2" borderId="10" xfId="1" applyNumberFormat="1" applyFont="1" applyFill="1" applyBorder="1" applyAlignment="1">
      <alignment horizontal="center" vertical="center"/>
    </xf>
    <xf numFmtId="49" fontId="6" fillId="3" borderId="5" xfId="1" applyNumberFormat="1" applyFont="1" applyFill="1" applyBorder="1" applyAlignment="1">
      <alignment horizontal="left"/>
    </xf>
    <xf numFmtId="49" fontId="6" fillId="7" borderId="5" xfId="1" applyNumberFormat="1" applyFont="1" applyFill="1" applyBorder="1"/>
    <xf numFmtId="0" fontId="6" fillId="2" borderId="30" xfId="0" applyFont="1" applyFill="1" applyBorder="1" applyAlignment="1" applyProtection="1">
      <alignment horizontal="left" vertical="center" wrapText="1"/>
      <protection locked="0"/>
    </xf>
    <xf numFmtId="0" fontId="6" fillId="2" borderId="18" xfId="0" applyFont="1" applyFill="1" applyBorder="1" applyAlignment="1" applyProtection="1">
      <alignment horizontal="left" vertical="center" wrapText="1"/>
      <protection locked="0"/>
    </xf>
    <xf numFmtId="0" fontId="6" fillId="2" borderId="16" xfId="0" applyFont="1" applyFill="1" applyBorder="1" applyAlignment="1" applyProtection="1">
      <alignment horizontal="left" vertical="center" wrapText="1"/>
      <protection locked="0"/>
    </xf>
    <xf numFmtId="165" fontId="7" fillId="2" borderId="41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41" xfId="0" applyNumberFormat="1" applyFont="1" applyFill="1" applyBorder="1" applyAlignment="1">
      <alignment horizontal="right" vertical="center" indent="1"/>
    </xf>
    <xf numFmtId="165" fontId="7" fillId="2" borderId="42" xfId="0" applyNumberFormat="1" applyFont="1" applyFill="1" applyBorder="1" applyAlignment="1" applyProtection="1">
      <alignment horizontal="right" vertical="center" indent="1"/>
      <protection locked="0"/>
    </xf>
    <xf numFmtId="0" fontId="20" fillId="2" borderId="0" xfId="0" applyFont="1" applyFill="1" applyProtection="1"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2" fontId="7" fillId="0" borderId="13" xfId="1" applyNumberFormat="1" applyFont="1" applyBorder="1" applyAlignment="1" applyProtection="1">
      <alignment horizontal="center"/>
      <protection locked="0"/>
    </xf>
    <xf numFmtId="0" fontId="7" fillId="0" borderId="6" xfId="1" applyFont="1" applyBorder="1" applyProtection="1">
      <protection locked="0"/>
    </xf>
    <xf numFmtId="0" fontId="6" fillId="0" borderId="7" xfId="1" applyFont="1" applyBorder="1" applyProtection="1">
      <protection locked="0"/>
    </xf>
    <xf numFmtId="0" fontId="6" fillId="0" borderId="2" xfId="1" applyFont="1" applyBorder="1" applyProtection="1">
      <protection locked="0"/>
    </xf>
    <xf numFmtId="0" fontId="6" fillId="0" borderId="0" xfId="1" applyFont="1" applyBorder="1" applyProtection="1">
      <protection locked="0"/>
    </xf>
    <xf numFmtId="0" fontId="6" fillId="0" borderId="0" xfId="1" applyFont="1" applyBorder="1" applyAlignment="1" applyProtection="1">
      <alignment horizontal="right" indent="1"/>
      <protection locked="0"/>
    </xf>
    <xf numFmtId="0" fontId="6" fillId="0" borderId="3" xfId="1" applyFont="1" applyBorder="1" applyProtection="1">
      <protection locked="0"/>
    </xf>
    <xf numFmtId="0" fontId="6" fillId="0" borderId="12" xfId="1" applyFont="1" applyBorder="1" applyAlignment="1" applyProtection="1">
      <alignment horizontal="right" indent="1"/>
      <protection locked="0"/>
    </xf>
    <xf numFmtId="0" fontId="6" fillId="2" borderId="9" xfId="1" applyFont="1" applyFill="1" applyBorder="1" applyProtection="1">
      <protection locked="0"/>
    </xf>
    <xf numFmtId="0" fontId="9" fillId="2" borderId="10" xfId="1" applyFont="1" applyFill="1" applyBorder="1" applyProtection="1">
      <protection locked="0"/>
    </xf>
    <xf numFmtId="0" fontId="6" fillId="2" borderId="7" xfId="1" applyFont="1" applyFill="1" applyBorder="1" applyProtection="1">
      <protection locked="0"/>
    </xf>
    <xf numFmtId="165" fontId="6" fillId="2" borderId="8" xfId="1" applyNumberFormat="1" applyFont="1" applyFill="1" applyBorder="1" applyProtection="1">
      <protection locked="0"/>
    </xf>
    <xf numFmtId="0" fontId="6" fillId="0" borderId="8" xfId="1" applyFont="1" applyBorder="1" applyProtection="1">
      <protection locked="0"/>
    </xf>
    <xf numFmtId="0" fontId="6" fillId="0" borderId="5" xfId="1" applyFont="1" applyBorder="1" applyProtection="1">
      <protection locked="0"/>
    </xf>
    <xf numFmtId="165" fontId="6" fillId="2" borderId="10" xfId="1" applyNumberFormat="1" applyFont="1" applyFill="1" applyBorder="1" applyProtection="1">
      <protection locked="0"/>
    </xf>
    <xf numFmtId="0" fontId="6" fillId="0" borderId="0" xfId="1" applyFont="1" applyProtection="1">
      <protection locked="0"/>
    </xf>
    <xf numFmtId="0" fontId="6" fillId="0" borderId="2" xfId="0" applyFont="1" applyBorder="1" applyProtection="1">
      <protection locked="0"/>
    </xf>
    <xf numFmtId="0" fontId="6" fillId="0" borderId="3" xfId="0" applyFont="1" applyBorder="1" applyProtection="1">
      <protection locked="0"/>
    </xf>
    <xf numFmtId="0" fontId="6" fillId="2" borderId="9" xfId="0" applyFont="1" applyFill="1" applyBorder="1" applyProtection="1">
      <protection locked="0"/>
    </xf>
    <xf numFmtId="164" fontId="6" fillId="2" borderId="0" xfId="0" applyNumberFormat="1" applyFont="1" applyFill="1" applyProtection="1">
      <protection locked="0"/>
    </xf>
    <xf numFmtId="0" fontId="7" fillId="0" borderId="0" xfId="0" applyFont="1" applyProtection="1">
      <protection locked="0"/>
    </xf>
    <xf numFmtId="0" fontId="7" fillId="0" borderId="12" xfId="0" applyFont="1" applyBorder="1" applyProtection="1">
      <protection locked="0"/>
    </xf>
    <xf numFmtId="0" fontId="6" fillId="2" borderId="11" xfId="0" applyFont="1" applyFill="1" applyBorder="1" applyProtection="1">
      <protection locked="0"/>
    </xf>
    <xf numFmtId="0" fontId="6" fillId="2" borderId="10" xfId="0" applyFont="1" applyFill="1" applyBorder="1" applyProtection="1">
      <protection locked="0"/>
    </xf>
    <xf numFmtId="165" fontId="21" fillId="0" borderId="4" xfId="0" applyNumberFormat="1" applyFont="1" applyBorder="1" applyAlignment="1" applyProtection="1">
      <alignment horizontal="center"/>
      <protection locked="0"/>
    </xf>
    <xf numFmtId="165" fontId="21" fillId="0" borderId="2" xfId="0" applyNumberFormat="1" applyFont="1" applyBorder="1" applyAlignment="1">
      <alignment horizontal="center"/>
    </xf>
    <xf numFmtId="0" fontId="6" fillId="0" borderId="0" xfId="1" applyFont="1" applyBorder="1" applyAlignment="1" applyProtection="1">
      <alignment horizontal="right"/>
      <protection locked="0"/>
    </xf>
    <xf numFmtId="0" fontId="6" fillId="0" borderId="5" xfId="1" applyFont="1" applyBorder="1" applyAlignment="1" applyProtection="1">
      <alignment horizontal="right"/>
      <protection locked="0"/>
    </xf>
    <xf numFmtId="0" fontId="6" fillId="0" borderId="12" xfId="1" applyFont="1" applyBorder="1" applyAlignment="1" applyProtection="1">
      <alignment horizontal="right"/>
      <protection locked="0"/>
    </xf>
    <xf numFmtId="2" fontId="7" fillId="0" borderId="25" xfId="1" applyNumberFormat="1" applyFont="1" applyBorder="1" applyAlignment="1" applyProtection="1">
      <alignment horizontal="center"/>
      <protection locked="0"/>
    </xf>
    <xf numFmtId="2" fontId="7" fillId="0" borderId="10" xfId="1" applyNumberFormat="1" applyFont="1" applyBorder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6" fillId="2" borderId="27" xfId="0" applyFont="1" applyFill="1" applyBorder="1" applyAlignment="1" applyProtection="1">
      <alignment horizontal="center"/>
      <protection locked="0"/>
    </xf>
    <xf numFmtId="0" fontId="6" fillId="2" borderId="5" xfId="0" applyFont="1" applyFill="1" applyBorder="1" applyAlignment="1" applyProtection="1">
      <alignment horizontal="center"/>
      <protection locked="0"/>
    </xf>
    <xf numFmtId="0" fontId="6" fillId="2" borderId="4" xfId="0" applyFont="1" applyFill="1" applyBorder="1" applyAlignment="1" applyProtection="1">
      <alignment horizontal="center"/>
      <protection locked="0"/>
    </xf>
    <xf numFmtId="0" fontId="7" fillId="0" borderId="23" xfId="1" applyFont="1" applyBorder="1" applyAlignment="1" applyProtection="1">
      <alignment horizontal="center"/>
      <protection locked="0"/>
    </xf>
    <xf numFmtId="0" fontId="6" fillId="0" borderId="2" xfId="1" applyFont="1" applyFill="1" applyBorder="1" applyProtection="1">
      <protection locked="0"/>
    </xf>
    <xf numFmtId="0" fontId="6" fillId="0" borderId="5" xfId="1" applyFont="1" applyFill="1" applyBorder="1" applyAlignment="1" applyProtection="1">
      <alignment horizontal="right"/>
      <protection locked="0"/>
    </xf>
    <xf numFmtId="2" fontId="21" fillId="3" borderId="15" xfId="1" applyNumberFormat="1" applyFont="1" applyFill="1" applyBorder="1" applyAlignment="1" applyProtection="1">
      <alignment horizontal="center"/>
      <protection locked="0"/>
    </xf>
    <xf numFmtId="2" fontId="21" fillId="3" borderId="27" xfId="1" applyNumberFormat="1" applyFont="1" applyFill="1" applyBorder="1" applyAlignment="1" applyProtection="1">
      <alignment horizontal="center"/>
      <protection locked="0"/>
    </xf>
    <xf numFmtId="2" fontId="21" fillId="3" borderId="1" xfId="1" applyNumberFormat="1" applyFont="1" applyFill="1" applyBorder="1" applyAlignment="1" applyProtection="1">
      <alignment horizontal="center"/>
      <protection locked="0"/>
    </xf>
    <xf numFmtId="2" fontId="21" fillId="3" borderId="24" xfId="1" applyNumberFormat="1" applyFont="1" applyFill="1" applyBorder="1" applyAlignment="1" applyProtection="1">
      <alignment horizontal="center"/>
      <protection locked="0"/>
    </xf>
    <xf numFmtId="2" fontId="21" fillId="3" borderId="13" xfId="1" applyNumberFormat="1" applyFont="1" applyFill="1" applyBorder="1" applyAlignment="1" applyProtection="1">
      <alignment horizontal="center"/>
      <protection locked="0"/>
    </xf>
    <xf numFmtId="2" fontId="21" fillId="3" borderId="26" xfId="1" applyNumberFormat="1" applyFont="1" applyFill="1" applyBorder="1" applyAlignment="1" applyProtection="1">
      <alignment horizontal="center"/>
      <protection locked="0"/>
    </xf>
    <xf numFmtId="0" fontId="6" fillId="0" borderId="2" xfId="1" applyFont="1" applyBorder="1" applyAlignment="1" applyProtection="1">
      <alignment horizontal="right"/>
      <protection locked="0"/>
    </xf>
    <xf numFmtId="0" fontId="6" fillId="0" borderId="2" xfId="1" applyFont="1" applyFill="1" applyBorder="1" applyAlignment="1" applyProtection="1">
      <alignment horizontal="right"/>
      <protection locked="0"/>
    </xf>
    <xf numFmtId="0" fontId="6" fillId="2" borderId="15" xfId="0" applyFont="1" applyFill="1" applyBorder="1" applyAlignment="1" applyProtection="1">
      <alignment horizontal="center"/>
      <protection locked="0"/>
    </xf>
    <xf numFmtId="165" fontId="21" fillId="0" borderId="5" xfId="0" applyNumberFormat="1" applyFont="1" applyBorder="1" applyAlignment="1">
      <alignment horizontal="center"/>
    </xf>
    <xf numFmtId="165" fontId="21" fillId="0" borderId="4" xfId="0" applyNumberFormat="1" applyFont="1" applyBorder="1" applyAlignment="1">
      <alignment horizontal="center"/>
    </xf>
    <xf numFmtId="0" fontId="7" fillId="0" borderId="3" xfId="1" applyFont="1" applyBorder="1" applyAlignment="1" applyProtection="1">
      <alignment horizontal="center"/>
      <protection locked="0"/>
    </xf>
    <xf numFmtId="165" fontId="6" fillId="0" borderId="5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5" fontId="6" fillId="2" borderId="7" xfId="1" applyNumberFormat="1" applyFont="1" applyFill="1" applyBorder="1" applyProtection="1">
      <protection locked="0"/>
    </xf>
    <xf numFmtId="0" fontId="6" fillId="0" borderId="12" xfId="1" applyFont="1" applyBorder="1" applyProtection="1"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2" xfId="1" applyFont="1" applyBorder="1" applyProtection="1">
      <protection locked="0"/>
    </xf>
    <xf numFmtId="0" fontId="6" fillId="0" borderId="0" xfId="0" applyFont="1" applyBorder="1" applyAlignment="1">
      <alignment horizontal="left"/>
    </xf>
    <xf numFmtId="0" fontId="21" fillId="0" borderId="0" xfId="1" applyFont="1" applyBorder="1" applyAlignment="1">
      <alignment wrapText="1"/>
    </xf>
    <xf numFmtId="0" fontId="6" fillId="0" borderId="0" xfId="0" applyFont="1" applyBorder="1" applyAlignment="1">
      <alignment horizontal="right" indent="1"/>
    </xf>
    <xf numFmtId="0" fontId="21" fillId="0" borderId="0" xfId="1" applyFont="1" applyBorder="1" applyAlignment="1">
      <alignment horizontal="right" wrapText="1" indent="1"/>
    </xf>
    <xf numFmtId="0" fontId="6" fillId="2" borderId="2" xfId="0" applyFont="1" applyFill="1" applyBorder="1"/>
    <xf numFmtId="0" fontId="7" fillId="2" borderId="0" xfId="0" applyFont="1" applyFill="1" applyBorder="1"/>
    <xf numFmtId="0" fontId="6" fillId="2" borderId="5" xfId="0" applyFont="1" applyFill="1" applyBorder="1"/>
    <xf numFmtId="0" fontId="21" fillId="0" borderId="0" xfId="1" applyFont="1" applyBorder="1" applyAlignment="1">
      <alignment horizontal="left" wrapText="1"/>
    </xf>
    <xf numFmtId="0" fontId="7" fillId="0" borderId="9" xfId="1" applyFont="1" applyBorder="1" applyAlignment="1" applyProtection="1">
      <alignment horizontal="center"/>
      <protection locked="0"/>
    </xf>
    <xf numFmtId="0" fontId="6" fillId="0" borderId="0" xfId="1" applyFont="1" applyBorder="1" applyAlignment="1" applyProtection="1">
      <alignment horizontal="left" indent="1"/>
      <protection locked="0"/>
    </xf>
    <xf numFmtId="165" fontId="6" fillId="0" borderId="4" xfId="0" applyNumberFormat="1" applyFont="1" applyBorder="1" applyAlignment="1">
      <alignment horizontal="center"/>
    </xf>
    <xf numFmtId="0" fontId="16" fillId="2" borderId="0" xfId="1" applyFont="1" applyFill="1"/>
    <xf numFmtId="0" fontId="7" fillId="0" borderId="2" xfId="1" applyFont="1" applyBorder="1" applyAlignment="1">
      <alignment horizontal="center"/>
    </xf>
    <xf numFmtId="9" fontId="5" fillId="0" borderId="39" xfId="2" applyFont="1" applyBorder="1" applyAlignment="1">
      <alignment horizontal="center" vertical="distributed"/>
    </xf>
    <xf numFmtId="9" fontId="5" fillId="0" borderId="44" xfId="2" applyFont="1" applyBorder="1" applyAlignment="1">
      <alignment horizontal="center" vertical="distributed"/>
    </xf>
    <xf numFmtId="170" fontId="5" fillId="0" borderId="7" xfId="1" applyNumberFormat="1" applyFont="1" applyBorder="1" applyAlignment="1">
      <alignment horizontal="left" indent="1"/>
    </xf>
    <xf numFmtId="170" fontId="5" fillId="0" borderId="7" xfId="1" applyNumberFormat="1" applyFont="1" applyBorder="1" applyAlignment="1">
      <alignment horizontal="center"/>
    </xf>
    <xf numFmtId="170" fontId="5" fillId="0" borderId="8" xfId="1" applyNumberFormat="1" applyFont="1" applyBorder="1" applyAlignment="1">
      <alignment horizontal="center"/>
    </xf>
    <xf numFmtId="170" fontId="10" fillId="0" borderId="0" xfId="1" applyNumberFormat="1" applyFont="1" applyAlignment="1">
      <alignment horizontal="right" indent="1"/>
    </xf>
    <xf numFmtId="170" fontId="10" fillId="0" borderId="0" xfId="1" applyNumberFormat="1" applyFont="1" applyAlignment="1">
      <alignment horizontal="center"/>
    </xf>
    <xf numFmtId="170" fontId="10" fillId="0" borderId="5" xfId="1" applyNumberFormat="1" applyFont="1" applyBorder="1" applyAlignment="1">
      <alignment horizontal="center"/>
    </xf>
    <xf numFmtId="0" fontId="28" fillId="7" borderId="47" xfId="1" applyFont="1" applyFill="1" applyBorder="1" applyAlignment="1" applyProtection="1">
      <alignment horizontal="center" vertical="center"/>
      <protection locked="0"/>
    </xf>
    <xf numFmtId="170" fontId="5" fillId="0" borderId="0" xfId="1" applyNumberFormat="1" applyFont="1" applyAlignment="1">
      <alignment horizontal="left" indent="1"/>
    </xf>
    <xf numFmtId="0" fontId="28" fillId="7" borderId="49" xfId="1" applyFont="1" applyFill="1" applyBorder="1" applyAlignment="1" applyProtection="1">
      <alignment horizontal="center" vertical="center"/>
      <protection locked="0"/>
    </xf>
    <xf numFmtId="170" fontId="10" fillId="0" borderId="12" xfId="1" applyNumberFormat="1" applyFont="1" applyBorder="1" applyAlignment="1">
      <alignment horizontal="right" indent="1"/>
    </xf>
    <xf numFmtId="170" fontId="10" fillId="0" borderId="4" xfId="1" applyNumberFormat="1" applyFont="1" applyBorder="1" applyAlignment="1">
      <alignment horizontal="center"/>
    </xf>
    <xf numFmtId="0" fontId="29" fillId="0" borderId="51" xfId="1" applyFont="1" applyBorder="1" applyAlignment="1" applyProtection="1">
      <alignment horizontal="center" vertical="center"/>
      <protection locked="0"/>
    </xf>
    <xf numFmtId="0" fontId="28" fillId="7" borderId="53" xfId="1" applyFont="1" applyFill="1" applyBorder="1" applyAlignment="1" applyProtection="1">
      <alignment horizontal="center" vertical="center"/>
      <protection locked="0"/>
    </xf>
    <xf numFmtId="0" fontId="28" fillId="0" borderId="22" xfId="1" applyFont="1" applyBorder="1" applyAlignment="1" applyProtection="1">
      <alignment horizontal="center" vertical="center"/>
      <protection locked="0"/>
    </xf>
    <xf numFmtId="0" fontId="6" fillId="2" borderId="16" xfId="1" applyFont="1" applyFill="1" applyBorder="1"/>
    <xf numFmtId="170" fontId="10" fillId="0" borderId="0" xfId="1" applyNumberFormat="1" applyFont="1" applyBorder="1" applyAlignment="1">
      <alignment horizontal="right" indent="1"/>
    </xf>
    <xf numFmtId="170" fontId="10" fillId="0" borderId="0" xfId="1" applyNumberFormat="1" applyFont="1" applyBorder="1" applyAlignment="1">
      <alignment horizontal="center"/>
    </xf>
    <xf numFmtId="170" fontId="5" fillId="0" borderId="0" xfId="1" applyNumberFormat="1" applyFont="1" applyBorder="1" applyAlignment="1">
      <alignment horizontal="left" indent="1"/>
    </xf>
    <xf numFmtId="0" fontId="6" fillId="2" borderId="51" xfId="1" applyFont="1" applyFill="1" applyBorder="1"/>
    <xf numFmtId="0" fontId="28" fillId="0" borderId="31" xfId="1" applyFont="1" applyBorder="1" applyAlignment="1" applyProtection="1">
      <alignment horizontal="center" vertical="center"/>
      <protection locked="0"/>
    </xf>
    <xf numFmtId="0" fontId="7" fillId="6" borderId="20" xfId="1" applyFont="1" applyFill="1" applyBorder="1" applyAlignment="1">
      <alignment horizontal="center"/>
    </xf>
    <xf numFmtId="0" fontId="6" fillId="7" borderId="41" xfId="1" applyFont="1" applyFill="1" applyBorder="1"/>
    <xf numFmtId="0" fontId="6" fillId="7" borderId="48" xfId="1" applyFont="1" applyFill="1" applyBorder="1"/>
    <xf numFmtId="0" fontId="7" fillId="6" borderId="45" xfId="1" applyFont="1" applyFill="1" applyBorder="1" applyAlignment="1">
      <alignment horizontal="center"/>
    </xf>
    <xf numFmtId="0" fontId="7" fillId="0" borderId="3" xfId="1" applyFont="1" applyBorder="1" applyProtection="1">
      <protection locked="0"/>
    </xf>
    <xf numFmtId="0" fontId="7" fillId="6" borderId="21" xfId="1" applyFont="1" applyFill="1" applyBorder="1" applyAlignment="1">
      <alignment horizontal="center"/>
    </xf>
    <xf numFmtId="0" fontId="7" fillId="6" borderId="54" xfId="1" applyFont="1" applyFill="1" applyBorder="1" applyAlignment="1">
      <alignment horizontal="center"/>
    </xf>
    <xf numFmtId="165" fontId="6" fillId="2" borderId="34" xfId="1" applyNumberFormat="1" applyFont="1" applyFill="1" applyBorder="1" applyAlignment="1" applyProtection="1">
      <protection locked="0"/>
    </xf>
    <xf numFmtId="165" fontId="6" fillId="2" borderId="38" xfId="1" applyNumberFormat="1" applyFont="1" applyFill="1" applyBorder="1" applyAlignment="1" applyProtection="1">
      <protection locked="0"/>
    </xf>
    <xf numFmtId="165" fontId="6" fillId="0" borderId="8" xfId="1" applyNumberFormat="1" applyFont="1" applyFill="1" applyBorder="1" applyProtection="1">
      <protection locked="0"/>
    </xf>
    <xf numFmtId="165" fontId="6" fillId="0" borderId="5" xfId="1" applyNumberFormat="1" applyFont="1" applyFill="1" applyBorder="1" applyProtection="1">
      <protection locked="0"/>
    </xf>
    <xf numFmtId="9" fontId="6" fillId="7" borderId="34" xfId="2" applyFont="1" applyFill="1" applyBorder="1" applyAlignment="1" applyProtection="1">
      <alignment horizontal="center"/>
      <protection locked="0"/>
    </xf>
    <xf numFmtId="165" fontId="6" fillId="0" borderId="5" xfId="1" applyNumberFormat="1" applyFont="1" applyFill="1" applyBorder="1" applyAlignment="1" applyProtection="1">
      <alignment horizontal="center"/>
      <protection locked="0"/>
    </xf>
    <xf numFmtId="0" fontId="7" fillId="0" borderId="39" xfId="1" applyFont="1" applyBorder="1" applyAlignment="1" applyProtection="1">
      <alignment horizontal="center"/>
      <protection locked="0"/>
    </xf>
    <xf numFmtId="165" fontId="6" fillId="2" borderId="33" xfId="1" applyNumberFormat="1" applyFont="1" applyFill="1" applyBorder="1" applyAlignment="1" applyProtection="1">
      <protection locked="0"/>
    </xf>
    <xf numFmtId="0" fontId="7" fillId="0" borderId="25" xfId="1" applyFont="1" applyBorder="1" applyAlignment="1" applyProtection="1">
      <alignment horizontal="center"/>
      <protection locked="0"/>
    </xf>
    <xf numFmtId="165" fontId="6" fillId="2" borderId="27" xfId="1" applyNumberFormat="1" applyFont="1" applyFill="1" applyBorder="1" applyAlignment="1" applyProtection="1">
      <protection locked="0"/>
    </xf>
    <xf numFmtId="9" fontId="6" fillId="7" borderId="24" xfId="2" applyFont="1" applyFill="1" applyBorder="1" applyAlignment="1" applyProtection="1">
      <alignment horizontal="center"/>
      <protection locked="0"/>
    </xf>
    <xf numFmtId="165" fontId="6" fillId="2" borderId="24" xfId="1" applyNumberFormat="1" applyFont="1" applyFill="1" applyBorder="1" applyAlignment="1" applyProtection="1">
      <protection locked="0"/>
    </xf>
    <xf numFmtId="165" fontId="6" fillId="2" borderId="26" xfId="1" applyNumberFormat="1" applyFont="1" applyFill="1" applyBorder="1" applyAlignment="1" applyProtection="1">
      <protection locked="0"/>
    </xf>
    <xf numFmtId="0" fontId="6" fillId="2" borderId="9" xfId="1" applyFont="1" applyFill="1" applyBorder="1" applyAlignment="1" applyProtection="1">
      <protection locked="0"/>
    </xf>
    <xf numFmtId="0" fontId="6" fillId="2" borderId="11" xfId="1" applyFont="1" applyFill="1" applyBorder="1" applyAlignment="1" applyProtection="1">
      <protection locked="0"/>
    </xf>
    <xf numFmtId="0" fontId="6" fillId="2" borderId="1" xfId="1" applyFont="1" applyFill="1" applyBorder="1"/>
    <xf numFmtId="9" fontId="5" fillId="0" borderId="25" xfId="2" applyFont="1" applyBorder="1" applyAlignment="1">
      <alignment horizontal="center" vertical="distributed"/>
    </xf>
    <xf numFmtId="0" fontId="28" fillId="7" borderId="55" xfId="1" applyFont="1" applyFill="1" applyBorder="1" applyAlignment="1" applyProtection="1">
      <alignment horizontal="center" vertical="center"/>
      <protection locked="0"/>
    </xf>
    <xf numFmtId="0" fontId="6" fillId="2" borderId="55" xfId="1" applyFont="1" applyFill="1" applyBorder="1"/>
    <xf numFmtId="0" fontId="28" fillId="6" borderId="55" xfId="1" applyFont="1" applyFill="1" applyBorder="1" applyAlignment="1" applyProtection="1">
      <alignment horizontal="center" vertical="center"/>
      <protection locked="0"/>
    </xf>
    <xf numFmtId="0" fontId="29" fillId="0" borderId="55" xfId="1" applyFont="1" applyBorder="1" applyAlignment="1" applyProtection="1">
      <alignment horizontal="center" vertical="center"/>
      <protection locked="0"/>
    </xf>
    <xf numFmtId="0" fontId="29" fillId="0" borderId="56" xfId="1" applyFont="1" applyBorder="1" applyAlignment="1" applyProtection="1">
      <alignment horizontal="center" vertical="center"/>
      <protection locked="0"/>
    </xf>
    <xf numFmtId="0" fontId="29" fillId="0" borderId="57" xfId="1" applyFont="1" applyBorder="1" applyAlignment="1" applyProtection="1">
      <alignment horizontal="center" vertical="center"/>
      <protection locked="0"/>
    </xf>
    <xf numFmtId="0" fontId="6" fillId="2" borderId="60" xfId="1" applyFont="1" applyFill="1" applyBorder="1"/>
    <xf numFmtId="0" fontId="28" fillId="7" borderId="56" xfId="1" applyFont="1" applyFill="1" applyBorder="1" applyAlignment="1" applyProtection="1">
      <alignment horizontal="center" vertical="center"/>
      <protection locked="0"/>
    </xf>
    <xf numFmtId="0" fontId="28" fillId="7" borderId="57" xfId="1" applyFont="1" applyFill="1" applyBorder="1" applyAlignment="1" applyProtection="1">
      <alignment horizontal="center" vertical="center"/>
      <protection locked="0"/>
    </xf>
    <xf numFmtId="170" fontId="10" fillId="0" borderId="12" xfId="1" applyNumberFormat="1" applyFont="1" applyBorder="1" applyAlignment="1">
      <alignment horizontal="center"/>
    </xf>
    <xf numFmtId="0" fontId="6" fillId="0" borderId="6" xfId="1" applyFont="1" applyFill="1" applyBorder="1"/>
    <xf numFmtId="0" fontId="6" fillId="0" borderId="2" xfId="1" applyFont="1" applyFill="1" applyBorder="1"/>
    <xf numFmtId="0" fontId="6" fillId="0" borderId="3" xfId="1" applyFont="1" applyFill="1" applyBorder="1"/>
    <xf numFmtId="0" fontId="21" fillId="6" borderId="0" xfId="1" applyFont="1" applyFill="1"/>
    <xf numFmtId="0" fontId="22" fillId="0" borderId="2" xfId="1" applyFont="1" applyBorder="1"/>
    <xf numFmtId="0" fontId="21" fillId="6" borderId="0" xfId="1" applyFont="1" applyFill="1" applyAlignment="1">
      <alignment horizontal="center"/>
    </xf>
    <xf numFmtId="0" fontId="30" fillId="0" borderId="2" xfId="1" applyFont="1" applyBorder="1"/>
    <xf numFmtId="0" fontId="8" fillId="2" borderId="19" xfId="0" applyFont="1" applyFill="1" applyBorder="1" applyAlignment="1" applyProtection="1">
      <alignment vertical="center"/>
      <protection locked="0"/>
    </xf>
    <xf numFmtId="0" fontId="6" fillId="2" borderId="24" xfId="0" applyFont="1" applyFill="1" applyBorder="1" applyAlignment="1" applyProtection="1">
      <alignment horizontal="center"/>
      <protection locked="0"/>
    </xf>
    <xf numFmtId="0" fontId="6" fillId="2" borderId="26" xfId="0" applyFont="1" applyFill="1" applyBorder="1" applyAlignment="1" applyProtection="1">
      <alignment horizontal="center"/>
      <protection locked="0"/>
    </xf>
    <xf numFmtId="0" fontId="6" fillId="2" borderId="0" xfId="0" applyNumberFormat="1" applyFont="1" applyFill="1" applyProtection="1">
      <protection locked="0"/>
    </xf>
    <xf numFmtId="0" fontId="6" fillId="0" borderId="3" xfId="1" applyFont="1" applyBorder="1" applyAlignment="1">
      <alignment horizontal="center"/>
    </xf>
    <xf numFmtId="2" fontId="6" fillId="2" borderId="0" xfId="0" applyNumberFormat="1" applyFont="1" applyFill="1" applyProtection="1">
      <protection locked="0"/>
    </xf>
    <xf numFmtId="0" fontId="6" fillId="6" borderId="0" xfId="0" applyFont="1" applyFill="1"/>
    <xf numFmtId="0" fontId="6" fillId="6" borderId="30" xfId="1" applyFont="1" applyFill="1" applyBorder="1"/>
    <xf numFmtId="0" fontId="6" fillId="6" borderId="41" xfId="1" applyFont="1" applyFill="1" applyBorder="1"/>
    <xf numFmtId="0" fontId="6" fillId="6" borderId="53" xfId="1" applyFont="1" applyFill="1" applyBorder="1"/>
    <xf numFmtId="0" fontId="6" fillId="6" borderId="22" xfId="1" applyFont="1" applyFill="1" applyBorder="1"/>
    <xf numFmtId="9" fontId="5" fillId="0" borderId="23" xfId="2" applyFont="1" applyBorder="1" applyAlignment="1">
      <alignment horizontal="center" vertical="distributed"/>
    </xf>
    <xf numFmtId="170" fontId="10" fillId="0" borderId="0" xfId="1" applyNumberFormat="1" applyFont="1" applyFill="1" applyBorder="1" applyAlignment="1">
      <alignment horizontal="right" indent="1"/>
    </xf>
    <xf numFmtId="170" fontId="10" fillId="0" borderId="5" xfId="1" applyNumberFormat="1" applyFont="1" applyFill="1" applyBorder="1" applyAlignment="1">
      <alignment horizontal="center"/>
    </xf>
    <xf numFmtId="2" fontId="6" fillId="7" borderId="2" xfId="0" applyNumberFormat="1" applyFont="1" applyFill="1" applyBorder="1" applyAlignment="1">
      <alignment horizontal="center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12" xfId="1" applyFont="1" applyBorder="1" applyAlignment="1" applyProtection="1">
      <alignment horizontal="center"/>
      <protection locked="0"/>
    </xf>
    <xf numFmtId="0" fontId="31" fillId="0" borderId="0" xfId="4"/>
    <xf numFmtId="2" fontId="7" fillId="0" borderId="4" xfId="1" applyNumberFormat="1" applyFont="1" applyBorder="1" applyAlignment="1" applyProtection="1">
      <alignment horizontal="center"/>
      <protection locked="0"/>
    </xf>
    <xf numFmtId="165" fontId="6" fillId="0" borderId="4" xfId="1" applyNumberFormat="1" applyFont="1" applyFill="1" applyBorder="1" applyProtection="1">
      <protection locked="0"/>
    </xf>
    <xf numFmtId="165" fontId="6" fillId="0" borderId="8" xfId="1" applyNumberFormat="1" applyFont="1" applyFill="1" applyBorder="1" applyAlignment="1" applyProtection="1">
      <alignment horizontal="center"/>
      <protection locked="0"/>
    </xf>
    <xf numFmtId="0" fontId="6" fillId="0" borderId="0" xfId="1" applyFont="1" applyFill="1" applyBorder="1" applyAlignment="1" applyProtection="1">
      <alignment horizontal="right" indent="1"/>
      <protection locked="0"/>
    </xf>
    <xf numFmtId="9" fontId="6" fillId="7" borderId="3" xfId="2" applyFont="1" applyFill="1" applyBorder="1" applyAlignment="1" applyProtection="1">
      <alignment horizontal="center"/>
      <protection locked="0"/>
    </xf>
    <xf numFmtId="0" fontId="28" fillId="7" borderId="62" xfId="1" applyFont="1" applyFill="1" applyBorder="1" applyAlignment="1" applyProtection="1">
      <alignment horizontal="center" vertical="center"/>
      <protection locked="0"/>
    </xf>
    <xf numFmtId="165" fontId="21" fillId="0" borderId="5" xfId="0" applyNumberFormat="1" applyFont="1" applyBorder="1" applyAlignment="1">
      <alignment horizontal="center"/>
    </xf>
    <xf numFmtId="9" fontId="21" fillId="0" borderId="3" xfId="2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9" fontId="6" fillId="7" borderId="6" xfId="2" applyFont="1" applyFill="1" applyBorder="1" applyAlignment="1" applyProtection="1">
      <alignment horizontal="center"/>
      <protection locked="0"/>
    </xf>
    <xf numFmtId="0" fontId="6" fillId="7" borderId="17" xfId="1" applyFont="1" applyFill="1" applyBorder="1"/>
    <xf numFmtId="0" fontId="6" fillId="2" borderId="48" xfId="1" applyFont="1" applyFill="1" applyBorder="1"/>
    <xf numFmtId="0" fontId="32" fillId="7" borderId="41" xfId="1" applyFont="1" applyFill="1" applyBorder="1" applyAlignment="1" applyProtection="1">
      <alignment horizontal="center" vertical="center"/>
      <protection locked="0"/>
    </xf>
    <xf numFmtId="0" fontId="32" fillId="7" borderId="48" xfId="1" applyFont="1" applyFill="1" applyBorder="1" applyAlignment="1" applyProtection="1">
      <alignment horizontal="center" vertical="center"/>
      <protection locked="0"/>
    </xf>
    <xf numFmtId="0" fontId="32" fillId="0" borderId="48" xfId="1" applyFont="1" applyBorder="1" applyAlignment="1" applyProtection="1">
      <alignment horizontal="center" vertical="center"/>
      <protection locked="0"/>
    </xf>
    <xf numFmtId="0" fontId="32" fillId="0" borderId="50" xfId="1" applyFont="1" applyBorder="1" applyAlignment="1" applyProtection="1">
      <alignment horizontal="center" vertical="center"/>
      <protection locked="0"/>
    </xf>
    <xf numFmtId="0" fontId="32" fillId="7" borderId="17" xfId="1" applyFont="1" applyFill="1" applyBorder="1" applyAlignment="1" applyProtection="1">
      <alignment horizontal="center" vertical="center"/>
      <protection locked="0"/>
    </xf>
    <xf numFmtId="0" fontId="32" fillId="0" borderId="52" xfId="1" applyFont="1" applyBorder="1" applyAlignment="1" applyProtection="1">
      <alignment horizontal="center" vertical="center"/>
      <protection locked="0"/>
    </xf>
    <xf numFmtId="0" fontId="33" fillId="0" borderId="0" xfId="0" applyFont="1"/>
    <xf numFmtId="0" fontId="31" fillId="2" borderId="0" xfId="4" applyFill="1" applyProtection="1">
      <protection locked="0"/>
    </xf>
    <xf numFmtId="2" fontId="6" fillId="0" borderId="2" xfId="0" applyNumberFormat="1" applyFont="1" applyBorder="1" applyAlignment="1">
      <alignment horizontal="center"/>
    </xf>
    <xf numFmtId="0" fontId="6" fillId="6" borderId="0" xfId="0" applyFont="1" applyFill="1"/>
    <xf numFmtId="0" fontId="6" fillId="6" borderId="0" xfId="1" applyFont="1" applyFill="1" applyBorder="1"/>
    <xf numFmtId="0" fontId="6" fillId="6" borderId="0" xfId="1" applyFont="1" applyFill="1"/>
    <xf numFmtId="0" fontId="3" fillId="2" borderId="63" xfId="0" applyFont="1" applyFill="1" applyBorder="1" applyProtection="1">
      <protection locked="0"/>
    </xf>
    <xf numFmtId="0" fontId="12" fillId="2" borderId="63" xfId="0" applyFont="1" applyFill="1" applyBorder="1" applyProtection="1">
      <protection locked="0"/>
    </xf>
    <xf numFmtId="0" fontId="21" fillId="7" borderId="2" xfId="0" applyFont="1" applyFill="1" applyBorder="1" applyAlignment="1">
      <alignment horizontal="center"/>
    </xf>
    <xf numFmtId="0" fontId="21" fillId="7" borderId="5" xfId="0" applyFont="1" applyFill="1" applyBorder="1" applyAlignment="1">
      <alignment horizontal="center"/>
    </xf>
    <xf numFmtId="2" fontId="21" fillId="3" borderId="5" xfId="1" applyNumberFormat="1" applyFont="1" applyFill="1" applyBorder="1" applyAlignment="1" applyProtection="1">
      <alignment horizontal="center"/>
      <protection locked="0"/>
    </xf>
    <xf numFmtId="2" fontId="21" fillId="3" borderId="3" xfId="1" applyNumberFormat="1" applyFont="1" applyFill="1" applyBorder="1" applyAlignment="1" applyProtection="1">
      <alignment horizontal="center"/>
      <protection locked="0"/>
    </xf>
    <xf numFmtId="2" fontId="21" fillId="3" borderId="4" xfId="1" applyNumberFormat="1" applyFont="1" applyFill="1" applyBorder="1" applyAlignment="1" applyProtection="1">
      <alignment horizontal="center"/>
      <protection locked="0"/>
    </xf>
    <xf numFmtId="49" fontId="6" fillId="3" borderId="2" xfId="0" applyNumberFormat="1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9" fontId="6" fillId="7" borderId="2" xfId="2" applyFont="1" applyFill="1" applyBorder="1" applyAlignment="1" applyProtection="1">
      <alignment horizontal="center"/>
      <protection locked="0"/>
    </xf>
    <xf numFmtId="0" fontId="28" fillId="7" borderId="41" xfId="1" applyFont="1" applyFill="1" applyBorder="1" applyAlignment="1" applyProtection="1">
      <alignment horizontal="center" vertical="center"/>
      <protection locked="0"/>
    </xf>
    <xf numFmtId="0" fontId="6" fillId="0" borderId="12" xfId="1" applyFont="1" applyBorder="1" applyAlignment="1">
      <alignment horizontal="left"/>
    </xf>
    <xf numFmtId="0" fontId="6" fillId="0" borderId="13" xfId="1" applyFont="1" applyBorder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1" applyFont="1" applyBorder="1" applyAlignment="1">
      <alignment horizontal="left"/>
    </xf>
    <xf numFmtId="49" fontId="6" fillId="3" borderId="0" xfId="1" applyNumberFormat="1" applyFont="1" applyFill="1" applyBorder="1" applyAlignment="1">
      <alignment horizontal="left"/>
    </xf>
    <xf numFmtId="49" fontId="6" fillId="3" borderId="1" xfId="1" applyNumberFormat="1" applyFont="1" applyFill="1" applyBorder="1" applyAlignment="1">
      <alignment horizontal="left"/>
    </xf>
    <xf numFmtId="49" fontId="6" fillId="0" borderId="0" xfId="1" applyNumberFormat="1" applyFont="1" applyBorder="1" applyAlignment="1">
      <alignment horizontal="left"/>
    </xf>
    <xf numFmtId="49" fontId="6" fillId="0" borderId="1" xfId="1" applyNumberFormat="1" applyFont="1" applyBorder="1" applyAlignment="1">
      <alignment horizontal="left"/>
    </xf>
    <xf numFmtId="49" fontId="6" fillId="3" borderId="12" xfId="1" applyNumberFormat="1" applyFont="1" applyFill="1" applyBorder="1" applyAlignment="1">
      <alignment horizontal="left"/>
    </xf>
    <xf numFmtId="49" fontId="6" fillId="3" borderId="13" xfId="1" applyNumberFormat="1" applyFont="1" applyFill="1" applyBorder="1" applyAlignment="1">
      <alignment horizontal="left"/>
    </xf>
    <xf numFmtId="0" fontId="13" fillId="4" borderId="9" xfId="1" applyFont="1" applyFill="1" applyBorder="1" applyAlignment="1" applyProtection="1">
      <alignment horizontal="left" vertical="center" indent="3"/>
      <protection locked="0"/>
    </xf>
    <xf numFmtId="0" fontId="13" fillId="4" borderId="11" xfId="1" applyFont="1" applyFill="1" applyBorder="1" applyAlignment="1" applyProtection="1">
      <alignment horizontal="left" vertical="center" indent="3"/>
      <protection locked="0"/>
    </xf>
    <xf numFmtId="0" fontId="13" fillId="4" borderId="10" xfId="1" applyFont="1" applyFill="1" applyBorder="1" applyAlignment="1" applyProtection="1">
      <alignment horizontal="left" vertical="center" indent="3"/>
      <protection locked="0"/>
    </xf>
    <xf numFmtId="0" fontId="6" fillId="2" borderId="0" xfId="1" applyFont="1" applyFill="1" applyAlignment="1">
      <alignment horizontal="center"/>
    </xf>
    <xf numFmtId="0" fontId="6" fillId="0" borderId="3" xfId="1" applyFont="1" applyBorder="1" applyAlignment="1">
      <alignment horizontal="right" indent="1"/>
    </xf>
    <xf numFmtId="0" fontId="6" fillId="0" borderId="12" xfId="1" applyFont="1" applyBorder="1" applyAlignment="1">
      <alignment horizontal="right" indent="1"/>
    </xf>
    <xf numFmtId="0" fontId="6" fillId="0" borderId="13" xfId="1" applyFont="1" applyBorder="1" applyAlignment="1">
      <alignment horizontal="right" indent="1"/>
    </xf>
    <xf numFmtId="166" fontId="6" fillId="3" borderId="0" xfId="1" applyNumberFormat="1" applyFont="1" applyFill="1" applyBorder="1" applyAlignment="1">
      <alignment horizontal="center"/>
    </xf>
    <xf numFmtId="49" fontId="6" fillId="3" borderId="7" xfId="1" applyNumberFormat="1" applyFont="1" applyFill="1" applyBorder="1" applyAlignment="1">
      <alignment horizontal="left"/>
    </xf>
    <xf numFmtId="49" fontId="6" fillId="3" borderId="15" xfId="1" applyNumberFormat="1" applyFont="1" applyFill="1" applyBorder="1" applyAlignment="1">
      <alignment horizontal="left"/>
    </xf>
    <xf numFmtId="49" fontId="6" fillId="3" borderId="0" xfId="1" applyNumberFormat="1" applyFont="1" applyFill="1" applyAlignment="1">
      <alignment horizontal="left"/>
    </xf>
    <xf numFmtId="0" fontId="6" fillId="3" borderId="0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/>
    </xf>
    <xf numFmtId="0" fontId="7" fillId="0" borderId="6" xfId="1" applyFont="1" applyBorder="1" applyAlignment="1">
      <alignment horizontal="left"/>
    </xf>
    <xf numFmtId="0" fontId="7" fillId="0" borderId="7" xfId="1" applyFont="1" applyBorder="1" applyAlignment="1">
      <alignment horizontal="left"/>
    </xf>
    <xf numFmtId="0" fontId="6" fillId="0" borderId="7" xfId="1" applyFont="1" applyBorder="1" applyAlignment="1">
      <alignment horizontal="left"/>
    </xf>
    <xf numFmtId="0" fontId="6" fillId="0" borderId="2" xfId="1" applyFont="1" applyBorder="1" applyAlignment="1">
      <alignment horizontal="right" wrapText="1"/>
    </xf>
    <xf numFmtId="0" fontId="6" fillId="0" borderId="0" xfId="1" applyFont="1" applyAlignment="1">
      <alignment horizontal="right" wrapText="1"/>
    </xf>
    <xf numFmtId="0" fontId="6" fillId="0" borderId="3" xfId="1" applyFont="1" applyBorder="1" applyAlignment="1">
      <alignment horizontal="right" wrapText="1"/>
    </xf>
    <xf numFmtId="0" fontId="6" fillId="0" borderId="12" xfId="1" applyFont="1" applyBorder="1" applyAlignment="1">
      <alignment horizontal="right" wrapText="1"/>
    </xf>
    <xf numFmtId="0" fontId="8" fillId="9" borderId="6" xfId="1" applyFont="1" applyFill="1" applyBorder="1" applyAlignment="1">
      <alignment horizontal="left" vertical="center"/>
    </xf>
    <xf numFmtId="0" fontId="6" fillId="9" borderId="7" xfId="1" applyFont="1" applyFill="1" applyBorder="1" applyAlignment="1">
      <alignment vertical="center"/>
    </xf>
    <xf numFmtId="0" fontId="6" fillId="9" borderId="3" xfId="1" applyFont="1" applyFill="1" applyBorder="1" applyAlignment="1">
      <alignment vertical="center"/>
    </xf>
    <xf numFmtId="0" fontId="6" fillId="9" borderId="12" xfId="1" applyFont="1" applyFill="1" applyBorder="1" applyAlignment="1">
      <alignment vertical="center"/>
    </xf>
    <xf numFmtId="0" fontId="6" fillId="9" borderId="7" xfId="1" applyFont="1" applyFill="1" applyBorder="1" applyAlignment="1">
      <alignment horizontal="center"/>
    </xf>
    <xf numFmtId="0" fontId="6" fillId="9" borderId="8" xfId="1" applyFont="1" applyFill="1" applyBorder="1" applyAlignment="1">
      <alignment horizontal="center"/>
    </xf>
    <xf numFmtId="0" fontId="7" fillId="9" borderId="12" xfId="1" applyFont="1" applyFill="1" applyBorder="1" applyAlignment="1">
      <alignment horizontal="left"/>
    </xf>
    <xf numFmtId="0" fontId="6" fillId="0" borderId="2" xfId="1" applyFont="1" applyBorder="1" applyAlignment="1">
      <alignment horizontal="left"/>
    </xf>
    <xf numFmtId="0" fontId="2" fillId="0" borderId="0" xfId="1"/>
    <xf numFmtId="0" fontId="6" fillId="0" borderId="0" xfId="1" applyFont="1" applyAlignment="1">
      <alignment horizontal="right"/>
    </xf>
    <xf numFmtId="0" fontId="6" fillId="0" borderId="3" xfId="1" applyFont="1" applyBorder="1" applyAlignment="1">
      <alignment horizontal="left"/>
    </xf>
    <xf numFmtId="0" fontId="8" fillId="2" borderId="9" xfId="1" applyFont="1" applyFill="1" applyBorder="1" applyAlignment="1">
      <alignment horizontal="left" vertical="center"/>
    </xf>
    <xf numFmtId="0" fontId="8" fillId="2" borderId="11" xfId="1" applyFont="1" applyFill="1" applyBorder="1" applyAlignment="1">
      <alignment horizontal="left" vertical="center"/>
    </xf>
    <xf numFmtId="0" fontId="8" fillId="2" borderId="23" xfId="1" applyFont="1" applyFill="1" applyBorder="1" applyAlignment="1">
      <alignment horizontal="left" vertical="center"/>
    </xf>
    <xf numFmtId="0" fontId="35" fillId="2" borderId="63" xfId="0" applyFont="1" applyFill="1" applyBorder="1" applyAlignment="1" applyProtection="1">
      <alignment horizontal="center" vertical="center"/>
      <protection locked="0"/>
    </xf>
    <xf numFmtId="0" fontId="35" fillId="2" borderId="67" xfId="0" applyFont="1" applyFill="1" applyBorder="1" applyAlignment="1" applyProtection="1">
      <alignment horizontal="center" vertical="center" wrapText="1"/>
      <protection locked="0"/>
    </xf>
    <xf numFmtId="0" fontId="35" fillId="2" borderId="63" xfId="0" applyFont="1" applyFill="1" applyBorder="1" applyAlignment="1" applyProtection="1">
      <alignment horizontal="center" vertical="center" wrapText="1"/>
      <protection locked="0"/>
    </xf>
    <xf numFmtId="165" fontId="18" fillId="0" borderId="9" xfId="2" applyNumberFormat="1" applyFont="1" applyBorder="1" applyAlignment="1" applyProtection="1">
      <alignment horizontal="center" vertical="center"/>
      <protection locked="0"/>
    </xf>
    <xf numFmtId="165" fontId="18" fillId="0" borderId="11" xfId="2" applyNumberFormat="1" applyFont="1" applyBorder="1" applyAlignment="1" applyProtection="1">
      <alignment horizontal="center" vertical="center"/>
      <protection locked="0"/>
    </xf>
    <xf numFmtId="165" fontId="18" fillId="0" borderId="10" xfId="2" applyNumberFormat="1" applyFont="1" applyBorder="1" applyAlignment="1" applyProtection="1">
      <alignment horizontal="center" vertical="center"/>
      <protection locked="0"/>
    </xf>
    <xf numFmtId="0" fontId="27" fillId="6" borderId="0" xfId="0" applyFont="1" applyFill="1" applyAlignment="1" applyProtection="1">
      <alignment horizontal="center" vertical="center"/>
      <protection locked="0"/>
    </xf>
    <xf numFmtId="0" fontId="3" fillId="6" borderId="0" xfId="0" applyFont="1" applyFill="1" applyAlignment="1" applyProtection="1">
      <alignment horizontal="center"/>
      <protection locked="0"/>
    </xf>
    <xf numFmtId="165" fontId="26" fillId="8" borderId="14" xfId="0" applyNumberFormat="1" applyFont="1" applyFill="1" applyBorder="1" applyAlignment="1" applyProtection="1">
      <alignment horizontal="center" vertical="center"/>
      <protection locked="0"/>
    </xf>
    <xf numFmtId="165" fontId="26" fillId="8" borderId="23" xfId="0" applyNumberFormat="1" applyFont="1" applyFill="1" applyBorder="1" applyAlignment="1" applyProtection="1">
      <alignment horizontal="center" vertical="center"/>
      <protection locked="0"/>
    </xf>
    <xf numFmtId="165" fontId="16" fillId="0" borderId="51" xfId="2" applyNumberFormat="1" applyFont="1" applyBorder="1" applyAlignment="1" applyProtection="1">
      <alignment horizontal="center" vertical="center"/>
      <protection locked="0"/>
    </xf>
    <xf numFmtId="165" fontId="16" fillId="0" borderId="31" xfId="2" applyNumberFormat="1" applyFont="1" applyBorder="1" applyAlignment="1" applyProtection="1">
      <alignment horizontal="center" vertical="center"/>
      <protection locked="0"/>
    </xf>
    <xf numFmtId="165" fontId="26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2" borderId="64" xfId="0" applyFont="1" applyFill="1" applyBorder="1" applyAlignment="1" applyProtection="1">
      <alignment horizontal="center" wrapText="1"/>
      <protection locked="0"/>
    </xf>
    <xf numFmtId="0" fontId="0" fillId="2" borderId="65" xfId="0" applyFill="1" applyBorder="1" applyAlignment="1" applyProtection="1">
      <alignment horizontal="center"/>
      <protection locked="0"/>
    </xf>
    <xf numFmtId="9" fontId="24" fillId="2" borderId="12" xfId="2" applyFont="1" applyFill="1" applyBorder="1" applyAlignment="1" applyProtection="1">
      <alignment horizontal="center"/>
      <protection locked="0"/>
    </xf>
    <xf numFmtId="165" fontId="16" fillId="0" borderId="9" xfId="2" applyNumberFormat="1" applyFont="1" applyBorder="1" applyAlignment="1" applyProtection="1">
      <alignment horizontal="center" vertical="center"/>
      <protection locked="0"/>
    </xf>
    <xf numFmtId="165" fontId="16" fillId="0" borderId="11" xfId="2" applyNumberFormat="1" applyFont="1" applyBorder="1" applyAlignment="1" applyProtection="1">
      <alignment horizontal="center" vertical="center"/>
      <protection locked="0"/>
    </xf>
    <xf numFmtId="165" fontId="16" fillId="0" borderId="23" xfId="2" applyNumberFormat="1" applyFont="1" applyBorder="1" applyAlignment="1" applyProtection="1">
      <alignment horizontal="center" vertical="center"/>
      <protection locked="0"/>
    </xf>
    <xf numFmtId="0" fontId="34" fillId="2" borderId="66" xfId="0" applyFont="1" applyFill="1" applyBorder="1" applyAlignment="1" applyProtection="1">
      <alignment horizontal="center" wrapText="1"/>
      <protection locked="0"/>
    </xf>
    <xf numFmtId="0" fontId="34" fillId="2" borderId="65" xfId="0" applyFont="1" applyFill="1" applyBorder="1" applyAlignment="1" applyProtection="1">
      <alignment horizontal="center"/>
      <protection locked="0"/>
    </xf>
    <xf numFmtId="165" fontId="26" fillId="8" borderId="11" xfId="0" applyNumberFormat="1" applyFont="1" applyFill="1" applyBorder="1" applyAlignment="1" applyProtection="1">
      <alignment horizontal="center" vertical="center"/>
      <protection locked="0"/>
    </xf>
    <xf numFmtId="0" fontId="18" fillId="0" borderId="9" xfId="0" applyFont="1" applyBorder="1" applyAlignment="1" applyProtection="1">
      <alignment horizontal="left"/>
      <protection locked="0"/>
    </xf>
    <xf numFmtId="0" fontId="18" fillId="0" borderId="10" xfId="0" applyFont="1" applyBorder="1" applyAlignment="1" applyProtection="1">
      <alignment horizontal="left"/>
      <protection locked="0"/>
    </xf>
    <xf numFmtId="165" fontId="18" fillId="0" borderId="9" xfId="0" applyNumberFormat="1" applyFont="1" applyBorder="1" applyAlignment="1" applyProtection="1">
      <alignment horizontal="center"/>
      <protection locked="0"/>
    </xf>
    <xf numFmtId="165" fontId="18" fillId="0" borderId="10" xfId="0" applyNumberFormat="1" applyFont="1" applyBorder="1" applyAlignment="1" applyProtection="1">
      <alignment horizontal="center"/>
      <protection locked="0"/>
    </xf>
    <xf numFmtId="0" fontId="15" fillId="4" borderId="9" xfId="0" applyFont="1" applyFill="1" applyBorder="1" applyAlignment="1" applyProtection="1">
      <alignment horizontal="left"/>
      <protection locked="0"/>
    </xf>
    <xf numFmtId="0" fontId="15" fillId="4" borderId="10" xfId="0" applyFont="1" applyFill="1" applyBorder="1" applyAlignment="1" applyProtection="1">
      <alignment horizontal="left"/>
      <protection locked="0"/>
    </xf>
    <xf numFmtId="165" fontId="21" fillId="0" borderId="6" xfId="0" applyNumberFormat="1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165" fontId="21" fillId="0" borderId="2" xfId="0" applyNumberFormat="1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165" fontId="21" fillId="0" borderId="3" xfId="0" applyNumberFormat="1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15" fillId="4" borderId="11" xfId="0" applyFont="1" applyFill="1" applyBorder="1" applyAlignment="1" applyProtection="1">
      <alignment horizontal="left"/>
      <protection locked="0"/>
    </xf>
    <xf numFmtId="165" fontId="21" fillId="0" borderId="9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6" fillId="0" borderId="9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8" fillId="0" borderId="6" xfId="1" applyFont="1" applyBorder="1" applyAlignment="1" applyProtection="1">
      <alignment horizontal="center"/>
      <protection locked="0"/>
    </xf>
    <xf numFmtId="0" fontId="8" fillId="0" borderId="15" xfId="1" applyFont="1" applyBorder="1" applyAlignment="1" applyProtection="1">
      <alignment horizontal="center"/>
      <protection locked="0"/>
    </xf>
    <xf numFmtId="0" fontId="8" fillId="0" borderId="2" xfId="1" applyFont="1" applyBorder="1" applyAlignment="1" applyProtection="1">
      <alignment horizontal="center"/>
      <protection locked="0"/>
    </xf>
    <xf numFmtId="0" fontId="8" fillId="0" borderId="1" xfId="1" applyFont="1" applyBorder="1" applyAlignment="1" applyProtection="1">
      <alignment horizontal="center"/>
      <protection locked="0"/>
    </xf>
    <xf numFmtId="0" fontId="21" fillId="7" borderId="2" xfId="0" applyFont="1" applyFill="1" applyBorder="1" applyAlignment="1">
      <alignment horizontal="center"/>
    </xf>
    <xf numFmtId="0" fontId="21" fillId="7" borderId="5" xfId="0" applyFont="1" applyFill="1" applyBorder="1" applyAlignment="1">
      <alignment horizontal="center"/>
    </xf>
    <xf numFmtId="0" fontId="17" fillId="0" borderId="6" xfId="1" applyFont="1" applyFill="1" applyBorder="1" applyAlignment="1" applyProtection="1">
      <alignment horizontal="center" vertical="center"/>
      <protection locked="0"/>
    </xf>
    <xf numFmtId="0" fontId="17" fillId="0" borderId="8" xfId="1" applyFont="1" applyFill="1" applyBorder="1" applyAlignment="1" applyProtection="1">
      <alignment horizontal="center" vertical="center"/>
      <protection locked="0"/>
    </xf>
    <xf numFmtId="0" fontId="17" fillId="0" borderId="2" xfId="1" applyFont="1" applyFill="1" applyBorder="1" applyAlignment="1" applyProtection="1">
      <alignment horizontal="center" vertical="center"/>
      <protection locked="0"/>
    </xf>
    <xf numFmtId="0" fontId="17" fillId="0" borderId="5" xfId="1" applyFont="1" applyFill="1" applyBorder="1" applyAlignment="1" applyProtection="1">
      <alignment horizontal="center" vertical="center"/>
      <protection locked="0"/>
    </xf>
    <xf numFmtId="0" fontId="17" fillId="0" borderId="3" xfId="1" applyFont="1" applyFill="1" applyBorder="1" applyAlignment="1" applyProtection="1">
      <alignment horizontal="center" vertical="center"/>
      <protection locked="0"/>
    </xf>
    <xf numFmtId="0" fontId="17" fillId="0" borderId="4" xfId="1" applyFont="1" applyFill="1" applyBorder="1" applyAlignment="1" applyProtection="1">
      <alignment horizontal="center" vertical="center"/>
      <protection locked="0"/>
    </xf>
    <xf numFmtId="165" fontId="22" fillId="0" borderId="9" xfId="0" applyNumberFormat="1" applyFont="1" applyBorder="1" applyAlignment="1" applyProtection="1">
      <alignment horizontal="center"/>
      <protection locked="0"/>
    </xf>
    <xf numFmtId="0" fontId="22" fillId="0" borderId="10" xfId="0" applyFont="1" applyBorder="1" applyAlignment="1" applyProtection="1">
      <alignment horizontal="center"/>
      <protection locked="0"/>
    </xf>
    <xf numFmtId="0" fontId="15" fillId="4" borderId="3" xfId="1" applyFont="1" applyFill="1" applyBorder="1" applyAlignment="1" applyProtection="1">
      <alignment horizontal="left"/>
      <protection locked="0"/>
    </xf>
    <xf numFmtId="0" fontId="15" fillId="4" borderId="12" xfId="1" applyFont="1" applyFill="1" applyBorder="1" applyAlignment="1" applyProtection="1">
      <alignment horizontal="left"/>
      <protection locked="0"/>
    </xf>
    <xf numFmtId="0" fontId="6" fillId="0" borderId="6" xfId="1" applyFont="1" applyBorder="1" applyAlignment="1" applyProtection="1">
      <alignment horizontal="center"/>
      <protection locked="0"/>
    </xf>
    <xf numFmtId="0" fontId="6" fillId="0" borderId="8" xfId="1" applyFont="1" applyBorder="1" applyAlignment="1" applyProtection="1">
      <alignment horizontal="center"/>
      <protection locked="0"/>
    </xf>
    <xf numFmtId="0" fontId="15" fillId="5" borderId="9" xfId="1" applyFont="1" applyFill="1" applyBorder="1" applyAlignment="1" applyProtection="1">
      <alignment horizontal="left"/>
      <protection locked="0"/>
    </xf>
    <xf numFmtId="0" fontId="15" fillId="5" borderId="11" xfId="1" applyFont="1" applyFill="1" applyBorder="1" applyAlignment="1" applyProtection="1">
      <alignment horizontal="left"/>
      <protection locked="0"/>
    </xf>
    <xf numFmtId="0" fontId="6" fillId="0" borderId="11" xfId="0" applyFont="1" applyBorder="1" applyAlignment="1" applyProtection="1">
      <alignment horizontal="center"/>
      <protection locked="0"/>
    </xf>
    <xf numFmtId="165" fontId="21" fillId="0" borderId="0" xfId="0" applyNumberFormat="1" applyFont="1" applyAlignment="1">
      <alignment horizontal="center"/>
    </xf>
    <xf numFmtId="165" fontId="21" fillId="0" borderId="5" xfId="0" applyNumberFormat="1" applyFont="1" applyBorder="1" applyAlignment="1">
      <alignment horizontal="center"/>
    </xf>
    <xf numFmtId="165" fontId="21" fillId="0" borderId="11" xfId="0" applyNumberFormat="1" applyFont="1" applyBorder="1" applyAlignment="1">
      <alignment horizontal="center"/>
    </xf>
    <xf numFmtId="165" fontId="21" fillId="0" borderId="10" xfId="0" applyNumberFormat="1" applyFont="1" applyBorder="1" applyAlignment="1">
      <alignment horizontal="center"/>
    </xf>
    <xf numFmtId="165" fontId="18" fillId="0" borderId="11" xfId="0" applyNumberFormat="1" applyFont="1" applyBorder="1" applyAlignment="1" applyProtection="1">
      <alignment horizontal="center"/>
      <protection locked="0"/>
    </xf>
    <xf numFmtId="0" fontId="15" fillId="5" borderId="10" xfId="1" applyFont="1" applyFill="1" applyBorder="1" applyAlignment="1" applyProtection="1">
      <alignment horizontal="left"/>
      <protection locked="0"/>
    </xf>
    <xf numFmtId="165" fontId="22" fillId="0" borderId="11" xfId="0" applyNumberFormat="1" applyFont="1" applyBorder="1" applyAlignment="1" applyProtection="1">
      <alignment horizontal="center"/>
      <protection locked="0"/>
    </xf>
    <xf numFmtId="165" fontId="22" fillId="0" borderId="10" xfId="0" applyNumberFormat="1" applyFont="1" applyBorder="1" applyAlignment="1" applyProtection="1">
      <alignment horizontal="center"/>
      <protection locked="0"/>
    </xf>
    <xf numFmtId="0" fontId="7" fillId="0" borderId="38" xfId="1" applyFont="1" applyBorder="1" applyAlignment="1" applyProtection="1">
      <alignment horizontal="center" wrapText="1"/>
      <protection locked="0"/>
    </xf>
    <xf numFmtId="0" fontId="7" fillId="0" borderId="33" xfId="1" applyFont="1" applyBorder="1" applyAlignment="1" applyProtection="1">
      <alignment horizontal="center"/>
      <protection locked="0"/>
    </xf>
    <xf numFmtId="2" fontId="7" fillId="0" borderId="27" xfId="1" applyNumberFormat="1" applyFont="1" applyBorder="1" applyAlignment="1" applyProtection="1">
      <alignment horizontal="center" wrapText="1"/>
      <protection locked="0"/>
    </xf>
    <xf numFmtId="2" fontId="7" fillId="0" borderId="26" xfId="1" applyNumberFormat="1" applyFont="1" applyBorder="1" applyAlignment="1" applyProtection="1">
      <alignment horizontal="center" wrapText="1"/>
      <protection locked="0"/>
    </xf>
    <xf numFmtId="0" fontId="7" fillId="0" borderId="2" xfId="0" applyFont="1" applyFill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0" fontId="6" fillId="0" borderId="2" xfId="1" applyFont="1" applyFill="1" applyBorder="1" applyAlignment="1" applyProtection="1">
      <alignment horizontal="center"/>
      <protection locked="0"/>
    </xf>
    <xf numFmtId="0" fontId="6" fillId="0" borderId="5" xfId="1" applyFont="1" applyFill="1" applyBorder="1" applyAlignment="1" applyProtection="1">
      <alignment horizontal="center"/>
      <protection locked="0"/>
    </xf>
    <xf numFmtId="2" fontId="7" fillId="0" borderId="35" xfId="1" applyNumberFormat="1" applyFont="1" applyBorder="1" applyAlignment="1" applyProtection="1">
      <alignment horizontal="center" wrapText="1"/>
      <protection locked="0"/>
    </xf>
    <xf numFmtId="2" fontId="7" fillId="0" borderId="43" xfId="1" applyNumberFormat="1" applyFont="1" applyBorder="1" applyAlignment="1" applyProtection="1">
      <alignment horizontal="center"/>
      <protection locked="0"/>
    </xf>
    <xf numFmtId="0" fontId="8" fillId="0" borderId="7" xfId="1" applyFont="1" applyBorder="1" applyAlignment="1" applyProtection="1">
      <alignment horizontal="center"/>
      <protection locked="0"/>
    </xf>
    <xf numFmtId="0" fontId="8" fillId="0" borderId="0" xfId="1" applyFont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12" xfId="1" applyFont="1" applyBorder="1" applyAlignment="1" applyProtection="1">
      <alignment horizontal="center"/>
      <protection locked="0"/>
    </xf>
    <xf numFmtId="0" fontId="7" fillId="0" borderId="13" xfId="1" applyFont="1" applyBorder="1" applyAlignment="1" applyProtection="1">
      <alignment horizontal="center"/>
      <protection locked="0"/>
    </xf>
    <xf numFmtId="0" fontId="6" fillId="0" borderId="7" xfId="1" applyFont="1" applyBorder="1" applyAlignment="1" applyProtection="1">
      <alignment horizontal="center"/>
      <protection locked="0"/>
    </xf>
    <xf numFmtId="2" fontId="21" fillId="3" borderId="2" xfId="1" applyNumberFormat="1" applyFont="1" applyFill="1" applyBorder="1" applyAlignment="1" applyProtection="1">
      <alignment horizontal="center"/>
      <protection locked="0"/>
    </xf>
    <xf numFmtId="2" fontId="21" fillId="3" borderId="0" xfId="1" applyNumberFormat="1" applyFont="1" applyFill="1" applyAlignment="1" applyProtection="1">
      <alignment horizontal="center"/>
      <protection locked="0"/>
    </xf>
    <xf numFmtId="2" fontId="21" fillId="3" borderId="5" xfId="1" applyNumberFormat="1" applyFont="1" applyFill="1" applyBorder="1" applyAlignment="1" applyProtection="1">
      <alignment horizontal="center"/>
      <protection locked="0"/>
    </xf>
    <xf numFmtId="2" fontId="21" fillId="3" borderId="3" xfId="1" applyNumberFormat="1" applyFont="1" applyFill="1" applyBorder="1" applyAlignment="1" applyProtection="1">
      <alignment horizontal="center"/>
      <protection locked="0"/>
    </xf>
    <xf numFmtId="2" fontId="21" fillId="3" borderId="12" xfId="1" applyNumberFormat="1" applyFont="1" applyFill="1" applyBorder="1" applyAlignment="1" applyProtection="1">
      <alignment horizontal="center"/>
      <protection locked="0"/>
    </xf>
    <xf numFmtId="2" fontId="21" fillId="3" borderId="4" xfId="1" applyNumberFormat="1" applyFont="1" applyFill="1" applyBorder="1" applyAlignment="1" applyProtection="1">
      <alignment horizontal="center"/>
      <protection locked="0"/>
    </xf>
    <xf numFmtId="2" fontId="7" fillId="0" borderId="26" xfId="1" applyNumberFormat="1" applyFont="1" applyBorder="1" applyAlignment="1" applyProtection="1">
      <alignment horizontal="center"/>
      <protection locked="0"/>
    </xf>
    <xf numFmtId="0" fontId="6" fillId="2" borderId="11" xfId="1" applyFont="1" applyFill="1" applyBorder="1" applyAlignment="1" applyProtection="1">
      <alignment horizontal="center"/>
      <protection locked="0"/>
    </xf>
    <xf numFmtId="0" fontId="6" fillId="2" borderId="10" xfId="1" applyFont="1" applyFill="1" applyBorder="1" applyAlignment="1" applyProtection="1">
      <alignment horizontal="center"/>
      <protection locked="0"/>
    </xf>
    <xf numFmtId="0" fontId="7" fillId="0" borderId="2" xfId="1" applyFont="1" applyBorder="1" applyAlignment="1" applyProtection="1">
      <alignment horizontal="center"/>
      <protection locked="0"/>
    </xf>
    <xf numFmtId="0" fontId="7" fillId="0" borderId="5" xfId="1" applyFont="1" applyBorder="1" applyAlignment="1" applyProtection="1">
      <alignment horizontal="center"/>
      <protection locked="0"/>
    </xf>
    <xf numFmtId="165" fontId="6" fillId="0" borderId="2" xfId="1" applyNumberFormat="1" applyFont="1" applyBorder="1" applyAlignment="1" applyProtection="1">
      <alignment horizontal="center"/>
      <protection locked="0"/>
    </xf>
    <xf numFmtId="0" fontId="6" fillId="0" borderId="5" xfId="1" applyFont="1" applyBorder="1" applyAlignment="1" applyProtection="1">
      <alignment horizontal="center"/>
      <protection locked="0"/>
    </xf>
    <xf numFmtId="0" fontId="21" fillId="7" borderId="3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18" fillId="0" borderId="9" xfId="0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165" fontId="18" fillId="0" borderId="9" xfId="0" applyNumberFormat="1" applyFont="1" applyBorder="1" applyAlignment="1">
      <alignment horizontal="center"/>
    </xf>
    <xf numFmtId="165" fontId="18" fillId="0" borderId="10" xfId="0" applyNumberFormat="1" applyFont="1" applyBorder="1" applyAlignment="1">
      <alignment horizontal="center"/>
    </xf>
    <xf numFmtId="165" fontId="22" fillId="0" borderId="9" xfId="0" applyNumberFormat="1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15" fillId="4" borderId="9" xfId="0" applyFont="1" applyFill="1" applyBorder="1" applyAlignment="1">
      <alignment horizontal="left"/>
    </xf>
    <xf numFmtId="0" fontId="15" fillId="4" borderId="10" xfId="0" applyFont="1" applyFill="1" applyBorder="1" applyAlignment="1">
      <alignment horizontal="left"/>
    </xf>
    <xf numFmtId="165" fontId="15" fillId="0" borderId="9" xfId="0" applyNumberFormat="1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49" fontId="6" fillId="3" borderId="5" xfId="0" applyNumberFormat="1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7" fillId="0" borderId="9" xfId="0" applyFont="1" applyFill="1" applyBorder="1" applyAlignment="1">
      <alignment horizontal="left"/>
    </xf>
    <xf numFmtId="0" fontId="7" fillId="0" borderId="10" xfId="0" applyFont="1" applyFill="1" applyBorder="1" applyAlignment="1">
      <alignment horizontal="left"/>
    </xf>
    <xf numFmtId="165" fontId="7" fillId="0" borderId="9" xfId="0" applyNumberFormat="1" applyFont="1" applyFill="1" applyBorder="1" applyAlignment="1">
      <alignment horizontal="center"/>
    </xf>
    <xf numFmtId="165" fontId="7" fillId="0" borderId="10" xfId="0" applyNumberFormat="1" applyFont="1" applyFill="1" applyBorder="1" applyAlignment="1">
      <alignment horizontal="center"/>
    </xf>
    <xf numFmtId="0" fontId="17" fillId="0" borderId="6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65" fontId="7" fillId="0" borderId="9" xfId="0" applyNumberFormat="1" applyFont="1" applyBorder="1" applyAlignment="1">
      <alignment horizontal="center"/>
    </xf>
    <xf numFmtId="165" fontId="7" fillId="0" borderId="10" xfId="0" applyNumberFormat="1" applyFont="1" applyBorder="1" applyAlignment="1">
      <alignment horizontal="center"/>
    </xf>
    <xf numFmtId="9" fontId="6" fillId="7" borderId="2" xfId="2" applyFont="1" applyFill="1" applyBorder="1" applyAlignment="1" applyProtection="1">
      <alignment horizontal="center"/>
      <protection locked="0"/>
    </xf>
    <xf numFmtId="9" fontId="6" fillId="7" borderId="0" xfId="2" applyFont="1" applyFill="1" applyBorder="1" applyAlignment="1" applyProtection="1">
      <alignment horizontal="center"/>
      <protection locked="0"/>
    </xf>
    <xf numFmtId="9" fontId="6" fillId="7" borderId="5" xfId="2" applyFont="1" applyFill="1" applyBorder="1" applyAlignment="1" applyProtection="1">
      <alignment horizontal="center"/>
      <protection locked="0"/>
    </xf>
    <xf numFmtId="165" fontId="6" fillId="2" borderId="2" xfId="1" applyNumberFormat="1" applyFont="1" applyFill="1" applyBorder="1" applyProtection="1">
      <protection locked="0"/>
    </xf>
    <xf numFmtId="165" fontId="6" fillId="2" borderId="0" xfId="1" applyNumberFormat="1" applyFont="1" applyFill="1" applyBorder="1" applyProtection="1">
      <protection locked="0"/>
    </xf>
    <xf numFmtId="165" fontId="6" fillId="2" borderId="5" xfId="1" applyNumberFormat="1" applyFont="1" applyFill="1" applyBorder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5" xfId="0" applyFont="1" applyBorder="1" applyAlignment="1" applyProtection="1">
      <alignment horizontal="left"/>
      <protection locked="0"/>
    </xf>
    <xf numFmtId="165" fontId="21" fillId="0" borderId="0" xfId="0" applyNumberFormat="1" applyFont="1" applyBorder="1" applyAlignment="1">
      <alignment horizontal="center"/>
    </xf>
    <xf numFmtId="0" fontId="6" fillId="0" borderId="2" xfId="1" applyFont="1" applyBorder="1" applyAlignment="1" applyProtection="1">
      <alignment horizontal="right" indent="1"/>
      <protection locked="0"/>
    </xf>
    <xf numFmtId="0" fontId="6" fillId="0" borderId="0" xfId="1" applyFont="1" applyBorder="1" applyAlignment="1" applyProtection="1">
      <alignment horizontal="right" indent="1"/>
      <protection locked="0"/>
    </xf>
    <xf numFmtId="0" fontId="6" fillId="0" borderId="5" xfId="1" applyFont="1" applyBorder="1" applyAlignment="1" applyProtection="1">
      <alignment horizontal="right" indent="1"/>
      <protection locked="0"/>
    </xf>
    <xf numFmtId="0" fontId="6" fillId="2" borderId="2" xfId="1" applyFont="1" applyFill="1" applyBorder="1" applyProtection="1">
      <protection locked="0"/>
    </xf>
    <xf numFmtId="0" fontId="6" fillId="2" borderId="0" xfId="1" applyFont="1" applyFill="1" applyBorder="1" applyProtection="1">
      <protection locked="0"/>
    </xf>
    <xf numFmtId="0" fontId="6" fillId="2" borderId="5" xfId="1" applyFont="1" applyFill="1" applyBorder="1" applyProtection="1">
      <protection locked="0"/>
    </xf>
    <xf numFmtId="0" fontId="6" fillId="0" borderId="4" xfId="1" applyFont="1" applyBorder="1" applyAlignment="1">
      <alignment horizontal="right" indent="1"/>
    </xf>
    <xf numFmtId="0" fontId="6" fillId="7" borderId="3" xfId="1" applyFont="1" applyFill="1" applyBorder="1" applyAlignment="1">
      <alignment horizontal="center"/>
    </xf>
    <xf numFmtId="0" fontId="6" fillId="7" borderId="12" xfId="1" applyFont="1" applyFill="1" applyBorder="1" applyAlignment="1">
      <alignment horizontal="center"/>
    </xf>
    <xf numFmtId="0" fontId="6" fillId="7" borderId="4" xfId="1" applyFont="1" applyFill="1" applyBorder="1" applyAlignment="1">
      <alignment horizontal="center"/>
    </xf>
    <xf numFmtId="9" fontId="5" fillId="0" borderId="9" xfId="2" applyFont="1" applyBorder="1" applyAlignment="1">
      <alignment horizontal="center" vertical="distributed"/>
    </xf>
    <xf numFmtId="9" fontId="5" fillId="0" borderId="23" xfId="2" applyFont="1" applyBorder="1" applyAlignment="1">
      <alignment horizontal="center" vertical="distributed"/>
    </xf>
    <xf numFmtId="0" fontId="6" fillId="7" borderId="2" xfId="1" applyFont="1" applyFill="1" applyBorder="1" applyAlignment="1">
      <alignment horizontal="center"/>
    </xf>
    <xf numFmtId="0" fontId="6" fillId="7" borderId="0" xfId="1" applyFont="1" applyFill="1" applyAlignment="1">
      <alignment horizontal="center"/>
    </xf>
    <xf numFmtId="0" fontId="6" fillId="7" borderId="5" xfId="1" applyFont="1" applyFill="1" applyBorder="1" applyAlignment="1">
      <alignment horizontal="center"/>
    </xf>
    <xf numFmtId="0" fontId="7" fillId="0" borderId="6" xfId="1" applyFont="1" applyBorder="1" applyProtection="1">
      <protection locked="0"/>
    </xf>
    <xf numFmtId="0" fontId="7" fillId="0" borderId="7" xfId="1" applyFont="1" applyBorder="1" applyProtection="1">
      <protection locked="0"/>
    </xf>
    <xf numFmtId="0" fontId="7" fillId="0" borderId="8" xfId="1" applyFont="1" applyBorder="1" applyProtection="1">
      <protection locked="0"/>
    </xf>
    <xf numFmtId="0" fontId="7" fillId="0" borderId="6" xfId="1" applyFont="1" applyBorder="1" applyAlignment="1" applyProtection="1">
      <alignment horizontal="center"/>
      <protection locked="0"/>
    </xf>
    <xf numFmtId="0" fontId="7" fillId="0" borderId="7" xfId="1" applyFont="1" applyBorder="1" applyAlignment="1" applyProtection="1">
      <alignment horizontal="center"/>
      <protection locked="0"/>
    </xf>
    <xf numFmtId="0" fontId="7" fillId="0" borderId="8" xfId="1" applyFont="1" applyBorder="1" applyAlignment="1" applyProtection="1">
      <alignment horizontal="center"/>
      <protection locked="0"/>
    </xf>
    <xf numFmtId="0" fontId="17" fillId="0" borderId="6" xfId="1" applyFont="1" applyBorder="1" applyAlignment="1">
      <alignment horizontal="center"/>
    </xf>
    <xf numFmtId="0" fontId="17" fillId="0" borderId="7" xfId="1" applyFont="1" applyBorder="1" applyAlignment="1">
      <alignment horizontal="center"/>
    </xf>
    <xf numFmtId="0" fontId="17" fillId="0" borderId="8" xfId="1" applyFont="1" applyBorder="1" applyAlignment="1">
      <alignment horizontal="center"/>
    </xf>
    <xf numFmtId="0" fontId="7" fillId="0" borderId="8" xfId="1" applyFont="1" applyBorder="1" applyAlignment="1">
      <alignment horizontal="left"/>
    </xf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16" fillId="0" borderId="3" xfId="1" applyFont="1" applyBorder="1" applyAlignment="1">
      <alignment horizontal="center"/>
    </xf>
    <xf numFmtId="0" fontId="16" fillId="0" borderId="12" xfId="1" applyFont="1" applyBorder="1" applyAlignment="1">
      <alignment horizontal="center"/>
    </xf>
    <xf numFmtId="0" fontId="16" fillId="0" borderId="4" xfId="1" applyFont="1" applyBorder="1" applyAlignment="1">
      <alignment horizontal="center"/>
    </xf>
    <xf numFmtId="0" fontId="6" fillId="0" borderId="0" xfId="1" applyFont="1" applyBorder="1" applyAlignment="1">
      <alignment horizontal="right" indent="1"/>
    </xf>
    <xf numFmtId="0" fontId="6" fillId="0" borderId="5" xfId="1" applyFont="1" applyBorder="1" applyAlignment="1">
      <alignment horizontal="right" indent="1"/>
    </xf>
    <xf numFmtId="165" fontId="23" fillId="0" borderId="9" xfId="0" applyNumberFormat="1" applyFont="1" applyBorder="1" applyAlignment="1">
      <alignment horizontal="center"/>
    </xf>
    <xf numFmtId="165" fontId="23" fillId="0" borderId="11" xfId="0" applyNumberFormat="1" applyFont="1" applyBorder="1" applyAlignment="1">
      <alignment horizontal="center"/>
    </xf>
    <xf numFmtId="165" fontId="23" fillId="0" borderId="10" xfId="0" applyNumberFormat="1" applyFont="1" applyBorder="1" applyAlignment="1">
      <alignment horizontal="center"/>
    </xf>
    <xf numFmtId="0" fontId="8" fillId="0" borderId="9" xfId="1" applyFont="1" applyBorder="1" applyAlignment="1">
      <alignment horizontal="left" vertical="center"/>
    </xf>
    <xf numFmtId="0" fontId="8" fillId="0" borderId="11" xfId="1" applyFont="1" applyBorder="1" applyAlignment="1">
      <alignment horizontal="left" vertical="center"/>
    </xf>
    <xf numFmtId="0" fontId="8" fillId="0" borderId="10" xfId="1" applyFont="1" applyBorder="1" applyAlignment="1">
      <alignment horizontal="left" vertical="center"/>
    </xf>
    <xf numFmtId="0" fontId="19" fillId="0" borderId="6" xfId="1" applyFont="1" applyBorder="1" applyAlignment="1">
      <alignment horizontal="center" vertical="center" textRotation="90"/>
    </xf>
    <xf numFmtId="0" fontId="19" fillId="0" borderId="2" xfId="1" applyFont="1" applyBorder="1" applyAlignment="1">
      <alignment horizontal="center" vertical="center" textRotation="90"/>
    </xf>
    <xf numFmtId="0" fontId="19" fillId="0" borderId="3" xfId="1" applyFont="1" applyBorder="1" applyAlignment="1">
      <alignment horizontal="center" vertical="center" textRotation="90"/>
    </xf>
    <xf numFmtId="9" fontId="5" fillId="0" borderId="11" xfId="2" applyFont="1" applyBorder="1" applyAlignment="1">
      <alignment horizontal="center" vertical="distributed"/>
    </xf>
    <xf numFmtId="9" fontId="5" fillId="0" borderId="10" xfId="2" applyFont="1" applyBorder="1" applyAlignment="1">
      <alignment horizontal="center" vertical="distributed"/>
    </xf>
    <xf numFmtId="0" fontId="6" fillId="2" borderId="9" xfId="1" applyFont="1" applyFill="1" applyBorder="1" applyAlignment="1" applyProtection="1">
      <alignment horizontal="center"/>
      <protection locked="0"/>
    </xf>
    <xf numFmtId="0" fontId="6" fillId="0" borderId="2" xfId="0" applyFont="1" applyFill="1" applyBorder="1" applyAlignment="1" applyProtection="1">
      <alignment horizontal="right" indent="1"/>
      <protection locked="0"/>
    </xf>
    <xf numFmtId="0" fontId="6" fillId="0" borderId="0" xfId="0" applyFont="1" applyFill="1" applyBorder="1" applyAlignment="1" applyProtection="1">
      <alignment horizontal="right" indent="1"/>
      <protection locked="0"/>
    </xf>
    <xf numFmtId="0" fontId="6" fillId="0" borderId="5" xfId="0" applyFont="1" applyFill="1" applyBorder="1" applyAlignment="1" applyProtection="1">
      <alignment horizontal="right" indent="1"/>
      <protection locked="0"/>
    </xf>
    <xf numFmtId="0" fontId="6" fillId="0" borderId="2" xfId="1" applyFont="1" applyBorder="1" applyAlignment="1" applyProtection="1">
      <alignment horizontal="left"/>
      <protection locked="0"/>
    </xf>
    <xf numFmtId="0" fontId="6" fillId="0" borderId="0" xfId="1" applyFont="1" applyBorder="1" applyAlignment="1" applyProtection="1">
      <alignment horizontal="left"/>
      <protection locked="0"/>
    </xf>
    <xf numFmtId="0" fontId="6" fillId="0" borderId="5" xfId="1" applyFont="1" applyBorder="1" applyAlignment="1" applyProtection="1">
      <alignment horizontal="left"/>
      <protection locked="0"/>
    </xf>
    <xf numFmtId="0" fontId="18" fillId="0" borderId="11" xfId="0" applyFont="1" applyBorder="1" applyAlignment="1">
      <alignment horizontal="left"/>
    </xf>
    <xf numFmtId="165" fontId="18" fillId="0" borderId="11" xfId="0" applyNumberFormat="1" applyFont="1" applyBorder="1" applyAlignment="1">
      <alignment horizontal="center"/>
    </xf>
    <xf numFmtId="0" fontId="17" fillId="0" borderId="6" xfId="1" applyFont="1" applyBorder="1" applyAlignment="1">
      <alignment horizontal="center" vertical="center"/>
    </xf>
    <xf numFmtId="0" fontId="17" fillId="0" borderId="7" xfId="1" applyFont="1" applyBorder="1" applyAlignment="1">
      <alignment horizontal="center" vertical="center"/>
    </xf>
    <xf numFmtId="0" fontId="17" fillId="0" borderId="8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49" fontId="6" fillId="7" borderId="3" xfId="2" applyNumberFormat="1" applyFont="1" applyFill="1" applyBorder="1" applyAlignment="1" applyProtection="1">
      <alignment horizontal="center"/>
      <protection locked="0"/>
    </xf>
    <xf numFmtId="49" fontId="6" fillId="7" borderId="12" xfId="2" applyNumberFormat="1" applyFont="1" applyFill="1" applyBorder="1" applyAlignment="1" applyProtection="1">
      <alignment horizontal="center"/>
      <protection locked="0"/>
    </xf>
    <xf numFmtId="49" fontId="6" fillId="7" borderId="4" xfId="2" applyNumberFormat="1" applyFont="1" applyFill="1" applyBorder="1" applyAlignment="1" applyProtection="1">
      <alignment horizontal="center"/>
      <protection locked="0"/>
    </xf>
    <xf numFmtId="0" fontId="6" fillId="0" borderId="12" xfId="1" applyFont="1" applyBorder="1" applyAlignment="1" applyProtection="1">
      <alignment horizontal="right" indent="1"/>
      <protection locked="0"/>
    </xf>
    <xf numFmtId="0" fontId="6" fillId="0" borderId="4" xfId="1" applyFont="1" applyBorder="1" applyAlignment="1" applyProtection="1">
      <alignment horizontal="right" indent="1"/>
      <protection locked="0"/>
    </xf>
    <xf numFmtId="0" fontId="7" fillId="0" borderId="6" xfId="1" applyFont="1" applyBorder="1" applyAlignment="1" applyProtection="1">
      <alignment horizontal="left"/>
      <protection locked="0"/>
    </xf>
    <xf numFmtId="0" fontId="7" fillId="0" borderId="7" xfId="1" applyFont="1" applyBorder="1" applyAlignment="1" applyProtection="1">
      <alignment horizontal="left"/>
      <protection locked="0"/>
    </xf>
    <xf numFmtId="0" fontId="7" fillId="0" borderId="8" xfId="1" applyFont="1" applyBorder="1" applyAlignment="1" applyProtection="1">
      <alignment horizontal="left"/>
      <protection locked="0"/>
    </xf>
    <xf numFmtId="0" fontId="8" fillId="0" borderId="8" xfId="1" applyFont="1" applyBorder="1" applyAlignment="1" applyProtection="1">
      <alignment horizontal="center"/>
      <protection locked="0"/>
    </xf>
    <xf numFmtId="0" fontId="8" fillId="0" borderId="0" xfId="1" applyFont="1" applyBorder="1" applyAlignment="1" applyProtection="1">
      <alignment horizontal="center"/>
      <protection locked="0"/>
    </xf>
    <xf numFmtId="0" fontId="8" fillId="0" borderId="5" xfId="1" applyFont="1" applyBorder="1" applyAlignment="1" applyProtection="1">
      <alignment horizontal="center"/>
      <protection locked="0"/>
    </xf>
    <xf numFmtId="165" fontId="21" fillId="0" borderId="7" xfId="0" applyNumberFormat="1" applyFont="1" applyBorder="1" applyAlignment="1">
      <alignment horizontal="center"/>
    </xf>
    <xf numFmtId="165" fontId="22" fillId="0" borderId="11" xfId="0" applyNumberFormat="1" applyFont="1" applyBorder="1" applyAlignment="1">
      <alignment horizontal="center"/>
    </xf>
    <xf numFmtId="0" fontId="22" fillId="0" borderId="9" xfId="1" applyFont="1" applyBorder="1" applyAlignment="1">
      <alignment horizontal="center"/>
    </xf>
    <xf numFmtId="0" fontId="22" fillId="0" borderId="11" xfId="1" applyFont="1" applyBorder="1" applyAlignment="1">
      <alignment horizontal="center"/>
    </xf>
    <xf numFmtId="0" fontId="22" fillId="0" borderId="10" xfId="1" applyFont="1" applyBorder="1" applyAlignment="1">
      <alignment horizontal="center"/>
    </xf>
    <xf numFmtId="0" fontId="22" fillId="0" borderId="6" xfId="1" applyFont="1" applyBorder="1" applyAlignment="1">
      <alignment horizontal="center"/>
    </xf>
    <xf numFmtId="0" fontId="22" fillId="0" borderId="7" xfId="1" applyFont="1" applyBorder="1" applyAlignment="1">
      <alignment horizontal="center"/>
    </xf>
    <xf numFmtId="0" fontId="22" fillId="0" borderId="8" xfId="1" applyFont="1" applyBorder="1" applyAlignment="1">
      <alignment horizontal="center"/>
    </xf>
    <xf numFmtId="0" fontId="17" fillId="0" borderId="15" xfId="1" applyFont="1" applyBorder="1" applyAlignment="1">
      <alignment horizontal="center"/>
    </xf>
    <xf numFmtId="0" fontId="17" fillId="0" borderId="58" xfId="1" applyFont="1" applyBorder="1" applyAlignment="1">
      <alignment horizontal="center"/>
    </xf>
    <xf numFmtId="0" fontId="16" fillId="0" borderId="13" xfId="1" applyFont="1" applyBorder="1" applyAlignment="1">
      <alignment horizontal="center"/>
    </xf>
    <xf numFmtId="0" fontId="16" fillId="0" borderId="59" xfId="1" applyFont="1" applyBorder="1" applyAlignment="1">
      <alignment horizontal="center"/>
    </xf>
    <xf numFmtId="0" fontId="6" fillId="0" borderId="15" xfId="1" applyFont="1" applyBorder="1" applyAlignment="1">
      <alignment horizontal="center"/>
    </xf>
    <xf numFmtId="0" fontId="6" fillId="0" borderId="58" xfId="1" applyFont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6" fillId="0" borderId="29" xfId="1" applyFont="1" applyBorder="1" applyAlignment="1">
      <alignment horizontal="center"/>
    </xf>
    <xf numFmtId="0" fontId="6" fillId="0" borderId="20" xfId="1" applyFont="1" applyBorder="1" applyAlignment="1">
      <alignment horizontal="center"/>
    </xf>
    <xf numFmtId="0" fontId="6" fillId="0" borderId="18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41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6" fillId="7" borderId="0" xfId="1" applyFont="1" applyFill="1" applyBorder="1" applyAlignment="1">
      <alignment horizontal="center"/>
    </xf>
    <xf numFmtId="0" fontId="6" fillId="7" borderId="13" xfId="1" applyFont="1" applyFill="1" applyBorder="1" applyAlignment="1">
      <alignment horizontal="center"/>
    </xf>
    <xf numFmtId="0" fontId="6" fillId="7" borderId="59" xfId="1" applyFont="1" applyFill="1" applyBorder="1" applyAlignment="1">
      <alignment horizontal="center"/>
    </xf>
    <xf numFmtId="0" fontId="6" fillId="7" borderId="60" xfId="1" applyFont="1" applyFill="1" applyBorder="1" applyAlignment="1">
      <alignment horizontal="center"/>
    </xf>
    <xf numFmtId="0" fontId="6" fillId="0" borderId="46" xfId="1" applyFont="1" applyBorder="1" applyAlignment="1">
      <alignment horizontal="center"/>
    </xf>
    <xf numFmtId="0" fontId="6" fillId="0" borderId="48" xfId="1" applyFont="1" applyBorder="1" applyAlignment="1">
      <alignment horizontal="center"/>
    </xf>
    <xf numFmtId="0" fontId="28" fillId="7" borderId="61" xfId="1" applyFont="1" applyFill="1" applyBorder="1" applyAlignment="1" applyProtection="1">
      <alignment horizontal="center" vertical="center"/>
      <protection locked="0"/>
    </xf>
    <xf numFmtId="0" fontId="28" fillId="7" borderId="17" xfId="1" applyFont="1" applyFill="1" applyBorder="1" applyAlignment="1" applyProtection="1">
      <alignment horizontal="center" vertical="center"/>
      <protection locked="0"/>
    </xf>
    <xf numFmtId="0" fontId="28" fillId="7" borderId="16" xfId="1" applyFont="1" applyFill="1" applyBorder="1" applyAlignment="1" applyProtection="1">
      <alignment horizontal="center" vertical="center"/>
      <protection locked="0"/>
    </xf>
    <xf numFmtId="0" fontId="28" fillId="7" borderId="41" xfId="1" applyFont="1" applyFill="1" applyBorder="1" applyAlignment="1" applyProtection="1">
      <alignment horizontal="center" vertical="center"/>
      <protection locked="0"/>
    </xf>
    <xf numFmtId="0" fontId="28" fillId="7" borderId="51" xfId="1" applyFont="1" applyFill="1" applyBorder="1" applyAlignment="1" applyProtection="1">
      <alignment horizontal="center" vertical="center"/>
      <protection locked="0"/>
    </xf>
    <xf numFmtId="0" fontId="29" fillId="7" borderId="16" xfId="1" applyFont="1" applyFill="1" applyBorder="1" applyAlignment="1" applyProtection="1">
      <alignment horizontal="center" vertical="center"/>
      <protection locked="0"/>
    </xf>
    <xf numFmtId="0" fontId="29" fillId="7" borderId="22" xfId="1" applyFont="1" applyFill="1" applyBorder="1" applyAlignment="1" applyProtection="1">
      <alignment horizontal="center" vertical="center"/>
      <protection locked="0"/>
    </xf>
    <xf numFmtId="0" fontId="29" fillId="7" borderId="51" xfId="1" applyFont="1" applyFill="1" applyBorder="1" applyAlignment="1" applyProtection="1">
      <alignment horizontal="center" vertical="center"/>
      <protection locked="0"/>
    </xf>
    <xf numFmtId="0" fontId="29" fillId="7" borderId="31" xfId="1" applyFont="1" applyFill="1" applyBorder="1" applyAlignment="1" applyProtection="1">
      <alignment horizontal="center" vertical="center"/>
      <protection locked="0"/>
    </xf>
    <xf numFmtId="0" fontId="28" fillId="7" borderId="30" xfId="1" applyFont="1" applyFill="1" applyBorder="1" applyAlignment="1" applyProtection="1">
      <alignment horizontal="center" vertical="center"/>
      <protection locked="0"/>
    </xf>
    <xf numFmtId="170" fontId="5" fillId="0" borderId="7" xfId="1" applyNumberFormat="1" applyFont="1" applyFill="1" applyBorder="1" applyAlignment="1">
      <alignment horizontal="left" indent="1"/>
    </xf>
    <xf numFmtId="49" fontId="21" fillId="7" borderId="2" xfId="1" applyNumberFormat="1" applyFont="1" applyFill="1" applyBorder="1" applyAlignment="1">
      <alignment horizontal="center"/>
    </xf>
    <xf numFmtId="49" fontId="21" fillId="7" borderId="0" xfId="1" applyNumberFormat="1" applyFont="1" applyFill="1" applyAlignment="1">
      <alignment horizontal="center"/>
    </xf>
    <xf numFmtId="49" fontId="21" fillId="7" borderId="5" xfId="1" applyNumberFormat="1" applyFont="1" applyFill="1" applyBorder="1" applyAlignment="1">
      <alignment horizontal="center"/>
    </xf>
    <xf numFmtId="49" fontId="21" fillId="0" borderId="2" xfId="1" applyNumberFormat="1" applyFont="1" applyBorder="1" applyAlignment="1">
      <alignment horizontal="center"/>
    </xf>
    <xf numFmtId="49" fontId="21" fillId="0" borderId="0" xfId="1" applyNumberFormat="1" applyFont="1" applyAlignment="1">
      <alignment horizontal="center"/>
    </xf>
    <xf numFmtId="49" fontId="21" fillId="0" borderId="5" xfId="1" applyNumberFormat="1" applyFont="1" applyBorder="1" applyAlignment="1">
      <alignment horizontal="center"/>
    </xf>
    <xf numFmtId="171" fontId="21" fillId="0" borderId="0" xfId="1" applyNumberFormat="1" applyFont="1" applyAlignment="1">
      <alignment horizontal="right" indent="1"/>
    </xf>
    <xf numFmtId="171" fontId="21" fillId="0" borderId="5" xfId="1" applyNumberFormat="1" applyFont="1" applyBorder="1" applyAlignment="1">
      <alignment horizontal="right" indent="1"/>
    </xf>
    <xf numFmtId="0" fontId="21" fillId="0" borderId="0" xfId="1" applyFont="1" applyAlignment="1">
      <alignment horizontal="left" indent="1"/>
    </xf>
    <xf numFmtId="0" fontId="21" fillId="0" borderId="5" xfId="1" applyFont="1" applyBorder="1" applyAlignment="1">
      <alignment horizontal="left" indent="1"/>
    </xf>
    <xf numFmtId="0" fontId="8" fillId="0" borderId="6" xfId="1" applyFont="1" applyBorder="1" applyAlignment="1">
      <alignment horizontal="left" vertical="center"/>
    </xf>
    <xf numFmtId="0" fontId="8" fillId="0" borderId="7" xfId="1" applyFont="1" applyBorder="1" applyAlignment="1">
      <alignment horizontal="left" vertical="center"/>
    </xf>
    <xf numFmtId="0" fontId="8" fillId="0" borderId="8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12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6" fillId="6" borderId="0" xfId="0" applyFont="1" applyFill="1"/>
    <xf numFmtId="0" fontId="7" fillId="0" borderId="9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165" fontId="7" fillId="0" borderId="11" xfId="0" applyNumberFormat="1" applyFont="1" applyBorder="1" applyAlignment="1">
      <alignment horizontal="center"/>
    </xf>
  </cellXfs>
  <cellStyles count="5">
    <cellStyle name="Hyperlink" xfId="4" builtinId="8"/>
    <cellStyle name="Normal" xfId="0" builtinId="0"/>
    <cellStyle name="Normal 2" xfId="1" xr:uid="{00000000-0005-0000-0000-000001000000}"/>
    <cellStyle name="Percent" xfId="2" builtinId="5"/>
    <cellStyle name="Standard_AMPERA_ESC Data" xfId="3" xr:uid="{00000000-0005-0000-0000-000003000000}"/>
  </cellStyles>
  <dxfs count="1796"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FFEC00"/>
      <color rgb="FF516D81"/>
      <color rgb="FF647C8D"/>
      <color rgb="FFF49700"/>
      <color rgb="FF3A9C32"/>
      <color rgb="FFD40022"/>
      <color rgb="FF753F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jpe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21</xdr:row>
      <xdr:rowOff>44450</xdr:rowOff>
    </xdr:from>
    <xdr:to>
      <xdr:col>1</xdr:col>
      <xdr:colOff>207250</xdr:colOff>
      <xdr:row>23</xdr:row>
      <xdr:rowOff>118350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 noChangeAspect="1"/>
        </xdr:cNvGrpSpPr>
      </xdr:nvGrpSpPr>
      <xdr:grpSpPr>
        <a:xfrm>
          <a:off x="330200" y="3994150"/>
          <a:ext cx="524750" cy="518400"/>
          <a:chOff x="701444" y="704920"/>
          <a:chExt cx="5184000" cy="5184000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662764" y="1747520"/>
            <a:ext cx="3261360" cy="3098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701444" y="704920"/>
            <a:ext cx="5184000" cy="5184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323850</xdr:colOff>
      <xdr:row>37</xdr:row>
      <xdr:rowOff>38100</xdr:rowOff>
    </xdr:from>
    <xdr:to>
      <xdr:col>1</xdr:col>
      <xdr:colOff>200900</xdr:colOff>
      <xdr:row>39</xdr:row>
      <xdr:rowOff>112000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>
          <a:grpSpLocks noChangeAspect="1"/>
        </xdr:cNvGrpSpPr>
      </xdr:nvGrpSpPr>
      <xdr:grpSpPr>
        <a:xfrm>
          <a:off x="323850" y="6807200"/>
          <a:ext cx="524750" cy="518400"/>
          <a:chOff x="640080" y="704920"/>
          <a:chExt cx="5184000" cy="518400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662764" y="1747520"/>
            <a:ext cx="3261360" cy="3098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640080" y="704920"/>
            <a:ext cx="5184000" cy="5184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323850</xdr:colOff>
      <xdr:row>48</xdr:row>
      <xdr:rowOff>31750</xdr:rowOff>
    </xdr:from>
    <xdr:to>
      <xdr:col>1</xdr:col>
      <xdr:colOff>204500</xdr:colOff>
      <xdr:row>50</xdr:row>
      <xdr:rowOff>109250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>
          <a:grpSpLocks noChangeAspect="1"/>
        </xdr:cNvGrpSpPr>
      </xdr:nvGrpSpPr>
      <xdr:grpSpPr>
        <a:xfrm>
          <a:off x="323850" y="8794750"/>
          <a:ext cx="528350" cy="522000"/>
          <a:chOff x="853440" y="838200"/>
          <a:chExt cx="5220000" cy="5220000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778000" y="1788160"/>
            <a:ext cx="3461084" cy="349504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853440" y="838200"/>
            <a:ext cx="5220000" cy="5220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323850</xdr:colOff>
      <xdr:row>57</xdr:row>
      <xdr:rowOff>38100</xdr:rowOff>
    </xdr:from>
    <xdr:to>
      <xdr:col>1</xdr:col>
      <xdr:colOff>200900</xdr:colOff>
      <xdr:row>59</xdr:row>
      <xdr:rowOff>112000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pSpPr>
          <a:grpSpLocks noChangeAspect="1"/>
        </xdr:cNvGrpSpPr>
      </xdr:nvGrpSpPr>
      <xdr:grpSpPr>
        <a:xfrm>
          <a:off x="323850" y="10464800"/>
          <a:ext cx="524750" cy="518400"/>
          <a:chOff x="1215724" y="1000760"/>
          <a:chExt cx="5184000" cy="5184000"/>
        </a:xfrm>
      </xdr:grpSpPr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/>
        </xdr:nvSpPr>
        <xdr:spPr>
          <a:xfrm>
            <a:off x="2177044" y="2043360"/>
            <a:ext cx="3261360" cy="3098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215724" y="1000760"/>
            <a:ext cx="5184000" cy="51840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658663</xdr:colOff>
      <xdr:row>4</xdr:row>
      <xdr:rowOff>165455</xdr:rowOff>
    </xdr:from>
    <xdr:to>
      <xdr:col>3</xdr:col>
      <xdr:colOff>279898</xdr:colOff>
      <xdr:row>4</xdr:row>
      <xdr:rowOff>669455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2525563" y="1175105"/>
          <a:ext cx="1062685" cy="504000"/>
          <a:chOff x="2252329" y="1270807"/>
          <a:chExt cx="1067405" cy="504000"/>
        </a:xfrm>
      </xdr:grpSpPr>
      <xdr:sp macro="" textlink="">
        <xdr:nvSpPr>
          <xdr:cNvPr id="140" name="Rectangle 139">
            <a:extLst>
              <a:ext uri="{FF2B5EF4-FFF2-40B4-BE49-F238E27FC236}">
                <a16:creationId xmlns:a16="http://schemas.microsoft.com/office/drawing/2014/main" id="{00000000-0008-0000-0100-00008C000000}"/>
              </a:ext>
            </a:extLst>
          </xdr:cNvPr>
          <xdr:cNvSpPr/>
        </xdr:nvSpPr>
        <xdr:spPr>
          <a:xfrm>
            <a:off x="2252329" y="1327752"/>
            <a:ext cx="408952" cy="3873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2815734" y="1270807"/>
            <a:ext cx="504000" cy="504000"/>
            <a:chOff x="2815734" y="1243592"/>
            <a:chExt cx="504000" cy="504000"/>
          </a:xfrm>
        </xdr:grpSpPr>
        <xdr:sp macro="" textlink="$C$7">
          <xdr:nvSpPr>
            <xdr:cNvPr id="142" name="Rounded Rectangle 141">
              <a:extLst>
                <a:ext uri="{FF2B5EF4-FFF2-40B4-BE49-F238E27FC236}">
                  <a16:creationId xmlns:a16="http://schemas.microsoft.com/office/drawing/2014/main" id="{00000000-0008-0000-0100-00008E000000}"/>
                </a:ext>
              </a:extLst>
            </xdr:cNvPr>
            <xdr:cNvSpPr>
              <a:spLocks noChangeAspect="1"/>
            </xdr:cNvSpPr>
          </xdr:nvSpPr>
          <xdr:spPr>
            <a:xfrm>
              <a:off x="2815734" y="1243592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516D8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2543706-F8F4-4AD0-89C8-01E14308A38C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79%</a:t>
              </a:fld>
              <a:endParaRPr lang="en-GB" sz="3200" b="1">
                <a:solidFill>
                  <a:sysClr val="windowText" lastClr="000000"/>
                </a:solidFill>
                <a:latin typeface="+mn-lt"/>
              </a:endParaRPr>
            </a:p>
          </xdr:txBody>
        </xdr:sp>
        <xdr:sp macro="" textlink="$D$15">
          <xdr:nvSpPr>
            <xdr:cNvPr id="143" name="Oval 142">
              <a:extLst>
                <a:ext uri="{FF2B5EF4-FFF2-40B4-BE49-F238E27FC236}">
                  <a16:creationId xmlns:a16="http://schemas.microsoft.com/office/drawing/2014/main" id="{00000000-0008-0000-0100-00008F000000}"/>
                </a:ext>
              </a:extLst>
            </xdr:cNvPr>
            <xdr:cNvSpPr/>
          </xdr:nvSpPr>
          <xdr:spPr bwMode="auto">
            <a:xfrm>
              <a:off x="2816800" y="1247942"/>
              <a:ext cx="50186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1F23820B-A60C-46F7-96CD-D2AE4BB94C0B}" type="TxLink">
                <a:rPr lang="en-US" sz="1400" b="1" i="0" u="none" strike="noStrike">
                  <a:solidFill>
                    <a:sysClr val="windowText" lastClr="000000"/>
                  </a:solidFill>
                  <a:latin typeface="Calibri"/>
                  <a:cs typeface="Arial"/>
                </a:rPr>
                <a:pPr algn="ctr"/>
                <a:t> </a:t>
              </a:fld>
              <a:endParaRPr lang="nl-BE" sz="16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4</xdr:col>
      <xdr:colOff>665963</xdr:colOff>
      <xdr:row>4</xdr:row>
      <xdr:rowOff>163791</xdr:rowOff>
    </xdr:from>
    <xdr:to>
      <xdr:col>5</xdr:col>
      <xdr:colOff>276311</xdr:colOff>
      <xdr:row>4</xdr:row>
      <xdr:rowOff>667791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4863313" y="1173441"/>
          <a:ext cx="1051798" cy="504000"/>
          <a:chOff x="4046689" y="1269146"/>
          <a:chExt cx="1056530" cy="504000"/>
        </a:xfrm>
      </xdr:grpSpPr>
      <xdr:sp macro="" textlink="">
        <xdr:nvSpPr>
          <xdr:cNvPr id="152" name="Rectangle 151">
            <a:extLst>
              <a:ext uri="{FF2B5EF4-FFF2-40B4-BE49-F238E27FC236}">
                <a16:creationId xmlns:a16="http://schemas.microsoft.com/office/drawing/2014/main" id="{00000000-0008-0000-0100-000098000000}"/>
              </a:ext>
            </a:extLst>
          </xdr:cNvPr>
          <xdr:cNvSpPr/>
        </xdr:nvSpPr>
        <xdr:spPr>
          <a:xfrm>
            <a:off x="4046689" y="1327755"/>
            <a:ext cx="407670" cy="3873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4599219" y="1269146"/>
            <a:ext cx="504000" cy="504000"/>
            <a:chOff x="4667249" y="1251002"/>
            <a:chExt cx="504000" cy="504000"/>
          </a:xfrm>
        </xdr:grpSpPr>
        <xdr:sp macro="" textlink="$E$7">
          <xdr:nvSpPr>
            <xdr:cNvPr id="154" name="Rounded Rectangle 153">
              <a:extLst>
                <a:ext uri="{FF2B5EF4-FFF2-40B4-BE49-F238E27FC236}">
                  <a16:creationId xmlns:a16="http://schemas.microsoft.com/office/drawing/2014/main" id="{00000000-0008-0000-0100-00009A000000}"/>
                </a:ext>
              </a:extLst>
            </xdr:cNvPr>
            <xdr:cNvSpPr>
              <a:spLocks noChangeAspect="1"/>
            </xdr:cNvSpPr>
          </xdr:nvSpPr>
          <xdr:spPr>
            <a:xfrm>
              <a:off x="4667249" y="1251002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516D8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fld id="{A9F59095-E3AD-4C4B-88A4-3E45A55383F2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76%</a:t>
              </a:fld>
              <a:endParaRPr lang="en-US" sz="2000" b="1">
                <a:solidFill>
                  <a:sysClr val="windowText" lastClr="000000"/>
                </a:solidFill>
                <a:latin typeface="+mn-lt"/>
              </a:endParaRPr>
            </a:p>
          </xdr:txBody>
        </xdr:sp>
        <xdr:sp macro="" textlink="$F$15">
          <xdr:nvSpPr>
            <xdr:cNvPr id="157" name="Oval 156">
              <a:extLst>
                <a:ext uri="{FF2B5EF4-FFF2-40B4-BE49-F238E27FC236}">
                  <a16:creationId xmlns:a16="http://schemas.microsoft.com/office/drawing/2014/main" id="{00000000-0008-0000-0100-00009D000000}"/>
                </a:ext>
              </a:extLst>
            </xdr:cNvPr>
            <xdr:cNvSpPr/>
          </xdr:nvSpPr>
          <xdr:spPr bwMode="auto">
            <a:xfrm>
              <a:off x="4668315" y="1255352"/>
              <a:ext cx="50186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10A2B778-6DB6-4A8A-8328-117AFA15D8A3}" type="TxLink">
                <a:rPr lang="en-US" sz="1400" b="1" i="0" u="none" strike="noStrike">
                  <a:solidFill>
                    <a:sysClr val="windowText" lastClr="000000"/>
                  </a:solidFill>
                  <a:latin typeface="Calibri"/>
                  <a:cs typeface="Arial"/>
                </a:rPr>
                <a:pPr algn="ctr"/>
                <a:t> </a:t>
              </a:fld>
              <a:endParaRPr lang="nl-BE" sz="14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4</xdr:col>
      <xdr:colOff>1041400</xdr:colOff>
      <xdr:row>0</xdr:row>
      <xdr:rowOff>152400</xdr:rowOff>
    </xdr:from>
    <xdr:to>
      <xdr:col>8</xdr:col>
      <xdr:colOff>6350</xdr:colOff>
      <xdr:row>3</xdr:row>
      <xdr:rowOff>40785</xdr:rowOff>
    </xdr:to>
    <xdr:grpSp>
      <xdr:nvGrpSpPr>
        <xdr:cNvPr id="379" name="Group 378">
          <a:extLst>
            <a:ext uri="{FF2B5EF4-FFF2-40B4-BE49-F238E27FC236}">
              <a16:creationId xmlns:a16="http://schemas.microsoft.com/office/drawing/2014/main" id="{26AE1D66-85CD-49EC-93BC-0E2873E73783}"/>
            </a:ext>
          </a:extLst>
        </xdr:cNvPr>
        <xdr:cNvGrpSpPr/>
      </xdr:nvGrpSpPr>
      <xdr:grpSpPr>
        <a:xfrm>
          <a:off x="5238750" y="152400"/>
          <a:ext cx="4044950" cy="707535"/>
          <a:chOff x="5527676" y="468570"/>
          <a:chExt cx="3423600" cy="713885"/>
        </a:xfrm>
      </xdr:grpSpPr>
      <xdr:pic>
        <xdr:nvPicPr>
          <xdr:cNvPr id="380" name="4-starsBR">
            <a:extLst>
              <a:ext uri="{FF2B5EF4-FFF2-40B4-BE49-F238E27FC236}">
                <a16:creationId xmlns:a16="http://schemas.microsoft.com/office/drawing/2014/main" id="{8A6A2A8D-74A2-4D1E-8C50-6E80866BC7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87" name="5-starsBR">
            <a:extLst>
              <a:ext uri="{FF2B5EF4-FFF2-40B4-BE49-F238E27FC236}">
                <a16:creationId xmlns:a16="http://schemas.microsoft.com/office/drawing/2014/main" id="{63BE43E4-63F6-4F6E-B45F-D125796C3F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88" name="1-starBR">
            <a:extLst>
              <a:ext uri="{FF2B5EF4-FFF2-40B4-BE49-F238E27FC236}">
                <a16:creationId xmlns:a16="http://schemas.microsoft.com/office/drawing/2014/main" id="{F8014D06-19AB-48CA-99A2-28D14F218E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89" name="2-starsBR">
            <a:extLst>
              <a:ext uri="{FF2B5EF4-FFF2-40B4-BE49-F238E27FC236}">
                <a16:creationId xmlns:a16="http://schemas.microsoft.com/office/drawing/2014/main" id="{9A10A371-DC64-455D-A636-4B02A53A3C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527676" y="469114"/>
            <a:ext cx="3423600" cy="712797"/>
          </a:xfrm>
          <a:prstGeom prst="rect">
            <a:avLst/>
          </a:prstGeom>
        </xdr:spPr>
      </xdr:pic>
      <xdr:pic>
        <xdr:nvPicPr>
          <xdr:cNvPr id="390" name="0-starsBR">
            <a:extLst>
              <a:ext uri="{FF2B5EF4-FFF2-40B4-BE49-F238E27FC236}">
                <a16:creationId xmlns:a16="http://schemas.microsoft.com/office/drawing/2014/main" id="{229C9622-BBAA-4365-8710-EA619B71F0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527676" y="468570"/>
            <a:ext cx="3423600" cy="713885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742950</xdr:colOff>
      <xdr:row>4</xdr:row>
      <xdr:rowOff>101600</xdr:rowOff>
    </xdr:from>
    <xdr:to>
      <xdr:col>7</xdr:col>
      <xdr:colOff>68406</xdr:colOff>
      <xdr:row>4</xdr:row>
      <xdr:rowOff>749600</xdr:rowOff>
    </xdr:to>
    <xdr:grpSp>
      <xdr:nvGrpSpPr>
        <xdr:cNvPr id="326" name="Group 325">
          <a:extLst>
            <a:ext uri="{FF2B5EF4-FFF2-40B4-BE49-F238E27FC236}">
              <a16:creationId xmlns:a16="http://schemas.microsoft.com/office/drawing/2014/main" id="{AB1D46FF-60A3-494F-8D63-8FA689D5E833}"/>
            </a:ext>
          </a:extLst>
        </xdr:cNvPr>
        <xdr:cNvGrpSpPr/>
      </xdr:nvGrpSpPr>
      <xdr:grpSpPr>
        <a:xfrm>
          <a:off x="7270750" y="1111250"/>
          <a:ext cx="1186006" cy="648000"/>
          <a:chOff x="7529285" y="1197428"/>
          <a:chExt cx="1189837" cy="648000"/>
        </a:xfrm>
      </xdr:grpSpPr>
      <xdr:grpSp>
        <xdr:nvGrpSpPr>
          <xdr:cNvPr id="371" name="Group 370">
            <a:extLst>
              <a:ext uri="{FF2B5EF4-FFF2-40B4-BE49-F238E27FC236}">
                <a16:creationId xmlns:a16="http://schemas.microsoft.com/office/drawing/2014/main" id="{B4D8816C-BAE6-465E-BD04-18A50E346BA7}"/>
              </a:ext>
            </a:extLst>
          </xdr:cNvPr>
          <xdr:cNvGrpSpPr/>
        </xdr:nvGrpSpPr>
        <xdr:grpSpPr>
          <a:xfrm>
            <a:off x="7529285" y="1197428"/>
            <a:ext cx="648000" cy="648000"/>
            <a:chOff x="1215724" y="1000760"/>
            <a:chExt cx="5184000" cy="5184000"/>
          </a:xfrm>
        </xdr:grpSpPr>
        <xdr:sp macro="" textlink="">
          <xdr:nvSpPr>
            <xdr:cNvPr id="375" name="Rectangle 374">
              <a:extLst>
                <a:ext uri="{FF2B5EF4-FFF2-40B4-BE49-F238E27FC236}">
                  <a16:creationId xmlns:a16="http://schemas.microsoft.com/office/drawing/2014/main" id="{4DE1BF31-8839-4D8F-BA93-B93129E555E5}"/>
                </a:ext>
              </a:extLst>
            </xdr:cNvPr>
            <xdr:cNvSpPr/>
          </xdr:nvSpPr>
          <xdr:spPr>
            <a:xfrm>
              <a:off x="2177044" y="2043360"/>
              <a:ext cx="3261360" cy="30988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GB"/>
            </a:p>
          </xdr:txBody>
        </xdr:sp>
        <xdr:pic>
          <xdr:nvPicPr>
            <xdr:cNvPr id="376" name="Picture 375">
              <a:extLst>
                <a:ext uri="{FF2B5EF4-FFF2-40B4-BE49-F238E27FC236}">
                  <a16:creationId xmlns:a16="http://schemas.microsoft.com/office/drawing/2014/main" id="{80598FD6-0A7F-426B-A858-2D7E3D8B05F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screen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tretch>
              <a:fillRect/>
            </a:stretch>
          </xdr:blipFill>
          <xdr:spPr>
            <a:xfrm>
              <a:off x="1215724" y="1000760"/>
              <a:ext cx="5184000" cy="5184000"/>
            </a:xfrm>
            <a:prstGeom prst="rect">
              <a:avLst/>
            </a:prstGeom>
          </xdr:spPr>
        </xdr:pic>
      </xdr:grpSp>
      <xdr:grpSp>
        <xdr:nvGrpSpPr>
          <xdr:cNvPr id="372" name="Group 371">
            <a:extLst>
              <a:ext uri="{FF2B5EF4-FFF2-40B4-BE49-F238E27FC236}">
                <a16:creationId xmlns:a16="http://schemas.microsoft.com/office/drawing/2014/main" id="{2B8AE2D2-0901-462B-9408-24A0236A6C88}"/>
              </a:ext>
            </a:extLst>
          </xdr:cNvPr>
          <xdr:cNvGrpSpPr/>
        </xdr:nvGrpSpPr>
        <xdr:grpSpPr>
          <a:xfrm>
            <a:off x="8207414" y="1269428"/>
            <a:ext cx="511708" cy="504000"/>
            <a:chOff x="8234622" y="1271999"/>
            <a:chExt cx="511708" cy="504000"/>
          </a:xfrm>
        </xdr:grpSpPr>
        <xdr:sp macro="" textlink="">
          <xdr:nvSpPr>
            <xdr:cNvPr id="373" name="Rounded Rectangle 170">
              <a:extLst>
                <a:ext uri="{FF2B5EF4-FFF2-40B4-BE49-F238E27FC236}">
                  <a16:creationId xmlns:a16="http://schemas.microsoft.com/office/drawing/2014/main" id="{BCB445DA-6878-4CF5-A4D4-AB6E67E8F113}"/>
                </a:ext>
              </a:extLst>
            </xdr:cNvPr>
            <xdr:cNvSpPr>
              <a:spLocks noChangeAspect="1"/>
            </xdr:cNvSpPr>
          </xdr:nvSpPr>
          <xdr:spPr>
            <a:xfrm>
              <a:off x="8238476" y="1271999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71008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GB">
                <a:latin typeface="+mn-lt"/>
              </a:endParaRPr>
            </a:p>
          </xdr:txBody>
        </xdr:sp>
        <xdr:sp macro="" textlink="$G$7">
          <xdr:nvSpPr>
            <xdr:cNvPr id="374" name="Oval 373">
              <a:extLst>
                <a:ext uri="{FF2B5EF4-FFF2-40B4-BE49-F238E27FC236}">
                  <a16:creationId xmlns:a16="http://schemas.microsoft.com/office/drawing/2014/main" id="{923BD330-6DBF-47F8-A489-0FA3857B4492}"/>
                </a:ext>
              </a:extLst>
            </xdr:cNvPr>
            <xdr:cNvSpPr/>
          </xdr:nvSpPr>
          <xdr:spPr bwMode="auto">
            <a:xfrm>
              <a:off x="8234622" y="1276349"/>
              <a:ext cx="51170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F8B9523B-EE5C-4392-8925-34231E4B0772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61%</a:t>
              </a:fld>
              <a:endParaRPr lang="nl-BE" sz="20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2</xdr:col>
      <xdr:colOff>546100</xdr:colOff>
      <xdr:row>4</xdr:row>
      <xdr:rowOff>88900</xdr:rowOff>
    </xdr:from>
    <xdr:to>
      <xdr:col>2</xdr:col>
      <xdr:colOff>1194100</xdr:colOff>
      <xdr:row>4</xdr:row>
      <xdr:rowOff>736900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2414DB-7DC3-4CB1-8E34-C8CD2B9A0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0" y="1098550"/>
          <a:ext cx="648000" cy="648000"/>
        </a:xfrm>
        <a:prstGeom prst="rect">
          <a:avLst/>
        </a:prstGeom>
      </xdr:spPr>
    </xdr:pic>
    <xdr:clientData/>
  </xdr:twoCellAnchor>
  <xdr:twoCellAnchor>
    <xdr:from>
      <xdr:col>6</xdr:col>
      <xdr:colOff>730250</xdr:colOff>
      <xdr:row>1</xdr:row>
      <xdr:rowOff>152400</xdr:rowOff>
    </xdr:from>
    <xdr:to>
      <xdr:col>7</xdr:col>
      <xdr:colOff>882650</xdr:colOff>
      <xdr:row>2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3573512-4342-4CDE-801A-9F9DFD60A937}"/>
            </a:ext>
          </a:extLst>
        </xdr:cNvPr>
        <xdr:cNvSpPr txBox="1"/>
      </xdr:nvSpPr>
      <xdr:spPr>
        <a:xfrm>
          <a:off x="7258050" y="311150"/>
          <a:ext cx="2012950" cy="387350"/>
        </a:xfrm>
        <a:prstGeom prst="rect">
          <a:avLst/>
        </a:prstGeom>
        <a:solidFill>
          <a:srgbClr val="516D8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539750</xdr:colOff>
      <xdr:row>4</xdr:row>
      <xdr:rowOff>88900</xdr:rowOff>
    </xdr:from>
    <xdr:to>
      <xdr:col>4</xdr:col>
      <xdr:colOff>1187750</xdr:colOff>
      <xdr:row>4</xdr:row>
      <xdr:rowOff>736900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3D67B3D-776D-4BE5-8615-8EAD4E26F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7100" y="1098550"/>
          <a:ext cx="648000" cy="648000"/>
        </a:xfrm>
        <a:prstGeom prst="rect">
          <a:avLst/>
        </a:prstGeom>
      </xdr:spPr>
    </xdr:pic>
    <xdr:clientData/>
  </xdr:twoCellAnchor>
  <xdr:twoCellAnchor>
    <xdr:from>
      <xdr:col>5</xdr:col>
      <xdr:colOff>882650</xdr:colOff>
      <xdr:row>1</xdr:row>
      <xdr:rowOff>146050</xdr:rowOff>
    </xdr:from>
    <xdr:to>
      <xdr:col>8</xdr:col>
      <xdr:colOff>0</xdr:colOff>
      <xdr:row>2</xdr:row>
      <xdr:rowOff>127000</xdr:rowOff>
    </xdr:to>
    <xdr:sp macro="" textlink="$G$2">
      <xdr:nvSpPr>
        <xdr:cNvPr id="28" name="TextBox 27">
          <a:extLst>
            <a:ext uri="{FF2B5EF4-FFF2-40B4-BE49-F238E27FC236}">
              <a16:creationId xmlns:a16="http://schemas.microsoft.com/office/drawing/2014/main" id="{E504BC93-E660-4F88-9112-D82BDC657DFC}"/>
            </a:ext>
          </a:extLst>
        </xdr:cNvPr>
        <xdr:cNvSpPr txBox="1"/>
      </xdr:nvSpPr>
      <xdr:spPr>
        <a:xfrm>
          <a:off x="6521450" y="304800"/>
          <a:ext cx="2755900" cy="387350"/>
        </a:xfrm>
        <a:prstGeom prst="rect">
          <a:avLst/>
        </a:prstGeom>
        <a:solidFill>
          <a:srgbClr val="516D8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C1B86EA-A786-44BA-ABD6-A1D69B3A4B49}" type="TxLink">
            <a:rPr lang="en-US" sz="2400" b="1" i="0" u="none" strike="noStrike">
              <a:solidFill>
                <a:srgbClr val="FFFFFF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MODERATE</a:t>
          </a:fld>
          <a:endParaRPr lang="en-GB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T103"/>
  <sheetViews>
    <sheetView workbookViewId="0">
      <selection activeCell="C4" sqref="C4:E5"/>
    </sheetView>
  </sheetViews>
  <sheetFormatPr defaultColWidth="9.26953125" defaultRowHeight="13"/>
  <cols>
    <col min="1" max="1" width="9.26953125" style="30" customWidth="1"/>
    <col min="2" max="2" width="18.453125" style="30" bestFit="1" customWidth="1"/>
    <col min="3" max="4" width="9.26953125" style="30"/>
    <col min="5" max="7" width="24.453125" style="30" customWidth="1"/>
    <col min="8" max="19" width="9.26953125" style="30"/>
    <col min="20" max="20" width="0" style="30" hidden="1" customWidth="1"/>
    <col min="21" max="16384" width="9.26953125" style="30"/>
  </cols>
  <sheetData>
    <row r="1" spans="1:20" ht="13.5" thickBot="1"/>
    <row r="2" spans="1:20" ht="23.25" customHeight="1" thickBot="1">
      <c r="A2" s="77">
        <v>3</v>
      </c>
      <c r="B2" s="385" t="s">
        <v>16</v>
      </c>
      <c r="C2" s="386"/>
      <c r="D2" s="386"/>
      <c r="E2" s="387"/>
      <c r="F2" s="117" t="s">
        <v>17</v>
      </c>
      <c r="G2" s="100">
        <v>2020</v>
      </c>
      <c r="T2" s="30" t="s">
        <v>40</v>
      </c>
    </row>
    <row r="3" spans="1:20" ht="23.25" customHeight="1" thickBot="1">
      <c r="A3" s="77"/>
      <c r="B3" s="134"/>
      <c r="C3" s="135"/>
      <c r="D3" s="135"/>
      <c r="E3" s="136"/>
      <c r="F3" s="142"/>
      <c r="G3" s="145" t="s">
        <v>343</v>
      </c>
    </row>
    <row r="4" spans="1:20" ht="13.5" customHeight="1">
      <c r="B4" s="129" t="s">
        <v>18</v>
      </c>
      <c r="C4" s="362" t="s">
        <v>348</v>
      </c>
      <c r="D4" s="362"/>
      <c r="E4" s="363"/>
      <c r="F4" s="331" t="s">
        <v>324</v>
      </c>
      <c r="G4" s="146"/>
      <c r="T4" s="30" t="s">
        <v>41</v>
      </c>
    </row>
    <row r="5" spans="1:20" ht="13.5" customHeight="1">
      <c r="B5" s="33" t="s">
        <v>48</v>
      </c>
      <c r="C5" s="364" t="s">
        <v>349</v>
      </c>
      <c r="D5" s="364"/>
      <c r="E5" s="349"/>
      <c r="F5" s="331"/>
      <c r="G5" s="146"/>
      <c r="T5" s="30" t="s">
        <v>42</v>
      </c>
    </row>
    <row r="6" spans="1:20" ht="13.5" customHeight="1">
      <c r="B6" s="33" t="s">
        <v>323</v>
      </c>
      <c r="C6" s="348"/>
      <c r="D6" s="348"/>
      <c r="E6" s="349"/>
      <c r="F6" s="331"/>
      <c r="G6" s="146"/>
    </row>
    <row r="7" spans="1:20" ht="13.5" customHeight="1">
      <c r="B7" s="33" t="s">
        <v>36</v>
      </c>
      <c r="C7" s="365"/>
      <c r="D7" s="365"/>
      <c r="E7" s="366"/>
      <c r="F7" s="331"/>
      <c r="G7" s="146"/>
      <c r="T7" s="30" t="s">
        <v>43</v>
      </c>
    </row>
    <row r="8" spans="1:20" ht="13.5" customHeight="1">
      <c r="B8" s="33" t="s">
        <v>15</v>
      </c>
      <c r="C8" s="348"/>
      <c r="D8" s="348"/>
      <c r="E8" s="349"/>
      <c r="F8" s="331"/>
      <c r="G8" s="146"/>
      <c r="T8" s="30" t="s">
        <v>44</v>
      </c>
    </row>
    <row r="9" spans="1:20" ht="13.5" customHeight="1">
      <c r="B9" s="33" t="s">
        <v>19</v>
      </c>
      <c r="C9" s="348"/>
      <c r="D9" s="348"/>
      <c r="E9" s="349"/>
      <c r="F9" s="331"/>
      <c r="G9" s="146"/>
      <c r="T9" s="30" t="s">
        <v>45</v>
      </c>
    </row>
    <row r="10" spans="1:20" ht="13.5" customHeight="1">
      <c r="B10" s="33" t="s">
        <v>103</v>
      </c>
      <c r="C10" s="348"/>
      <c r="D10" s="348"/>
      <c r="E10" s="349"/>
      <c r="F10" s="332"/>
      <c r="G10" s="146"/>
    </row>
    <row r="11" spans="1:20" ht="13.5" customHeight="1">
      <c r="B11" s="33" t="s">
        <v>5</v>
      </c>
      <c r="C11" s="348"/>
      <c r="D11" s="348"/>
      <c r="E11" s="349"/>
      <c r="F11" s="332"/>
      <c r="G11" s="146"/>
    </row>
    <row r="12" spans="1:20" ht="13.5" customHeight="1">
      <c r="B12" s="33" t="s">
        <v>95</v>
      </c>
      <c r="C12" s="348"/>
      <c r="D12" s="348"/>
      <c r="E12" s="349"/>
      <c r="F12" s="331"/>
      <c r="G12" s="146"/>
    </row>
    <row r="13" spans="1:20" ht="13.5" customHeight="1">
      <c r="B13" s="33" t="s">
        <v>96</v>
      </c>
      <c r="C13" s="348"/>
      <c r="D13" s="348"/>
      <c r="E13" s="349"/>
      <c r="F13" s="331"/>
      <c r="G13" s="146"/>
    </row>
    <row r="14" spans="1:20" ht="13.5" customHeight="1">
      <c r="B14" s="33" t="s">
        <v>12</v>
      </c>
      <c r="C14" s="348"/>
      <c r="D14" s="348"/>
      <c r="E14" s="349"/>
      <c r="F14" s="331"/>
      <c r="G14" s="146"/>
    </row>
    <row r="15" spans="1:20" ht="13.5" customHeight="1">
      <c r="B15" s="33" t="s">
        <v>47</v>
      </c>
      <c r="C15" s="350"/>
      <c r="D15" s="350"/>
      <c r="E15" s="351"/>
      <c r="F15" s="118"/>
      <c r="G15" s="147"/>
    </row>
    <row r="16" spans="1:20" ht="13.5" customHeight="1">
      <c r="B16" s="137" t="s">
        <v>100</v>
      </c>
      <c r="C16" s="361"/>
      <c r="D16" s="361"/>
      <c r="E16" s="120" t="str">
        <f>CONCATENATE(C16,C17,C18)</f>
        <v/>
      </c>
      <c r="G16" s="93"/>
      <c r="I16" s="114"/>
      <c r="J16" s="115"/>
    </row>
    <row r="17" spans="2:11" ht="13.5" customHeight="1">
      <c r="B17" s="137" t="s">
        <v>101</v>
      </c>
      <c r="C17" s="361"/>
      <c r="D17" s="361"/>
      <c r="E17" s="125" t="s">
        <v>151</v>
      </c>
      <c r="F17" s="119"/>
      <c r="G17" s="93"/>
      <c r="I17" s="116"/>
      <c r="K17" s="113"/>
    </row>
    <row r="18" spans="2:11" ht="13.5" customHeight="1">
      <c r="B18" s="137" t="s">
        <v>102</v>
      </c>
      <c r="C18" s="361"/>
      <c r="D18" s="361"/>
      <c r="E18" s="125" t="s">
        <v>151</v>
      </c>
      <c r="F18" s="119"/>
      <c r="G18" s="93"/>
    </row>
    <row r="19" spans="2:11" ht="13.5" customHeight="1" thickBot="1">
      <c r="B19" s="34" t="s">
        <v>20</v>
      </c>
      <c r="C19" s="352"/>
      <c r="D19" s="352"/>
      <c r="E19" s="353"/>
      <c r="F19" s="86"/>
      <c r="G19" s="121"/>
    </row>
    <row r="20" spans="2:11" ht="13.5" customHeight="1" thickBot="1">
      <c r="C20" s="35"/>
      <c r="G20" s="40"/>
    </row>
    <row r="21" spans="2:11" ht="22.4" customHeight="1" thickBot="1">
      <c r="B21" s="31" t="s">
        <v>14</v>
      </c>
      <c r="C21" s="36"/>
      <c r="D21" s="32"/>
      <c r="E21" s="32"/>
      <c r="F21" s="32"/>
      <c r="G21" s="37"/>
    </row>
    <row r="22" spans="2:11" ht="13.4" customHeight="1" thickBot="1"/>
    <row r="23" spans="2:11" s="38" customFormat="1" ht="22.4" customHeight="1" thickBot="1">
      <c r="B23" s="127" t="s">
        <v>2</v>
      </c>
      <c r="C23" s="60"/>
      <c r="D23" s="60"/>
      <c r="E23" s="62" t="s">
        <v>49</v>
      </c>
      <c r="F23" s="62" t="s">
        <v>50</v>
      </c>
      <c r="G23" s="61" t="s">
        <v>51</v>
      </c>
    </row>
    <row r="24" spans="2:11" ht="18" customHeight="1">
      <c r="B24" s="42" t="s">
        <v>9</v>
      </c>
      <c r="C24" s="40"/>
      <c r="D24" s="40"/>
      <c r="E24" s="48"/>
      <c r="F24" s="48"/>
      <c r="G24" s="41"/>
    </row>
    <row r="25" spans="2:11" ht="13.4" customHeight="1">
      <c r="B25" s="39"/>
      <c r="C25" s="346" t="s">
        <v>21</v>
      </c>
      <c r="D25" s="346"/>
      <c r="E25" s="57"/>
      <c r="F25" s="57"/>
      <c r="G25" s="68"/>
    </row>
    <row r="26" spans="2:11" ht="13.4" customHeight="1">
      <c r="B26" s="42"/>
      <c r="C26" s="346" t="s">
        <v>52</v>
      </c>
      <c r="D26" s="346"/>
      <c r="E26" s="57"/>
      <c r="F26" s="57"/>
      <c r="G26" s="85"/>
    </row>
    <row r="27" spans="2:11" ht="13.4" customHeight="1">
      <c r="B27" s="42"/>
      <c r="C27" s="346" t="s">
        <v>53</v>
      </c>
      <c r="D27" s="346"/>
      <c r="E27" s="57"/>
      <c r="F27" s="57"/>
      <c r="G27" s="68"/>
    </row>
    <row r="28" spans="2:11" ht="13.4" customHeight="1" thickBot="1">
      <c r="B28" s="42"/>
      <c r="C28" s="346" t="s">
        <v>22</v>
      </c>
      <c r="D28" s="346"/>
      <c r="E28" s="57"/>
      <c r="F28" s="57"/>
      <c r="G28" s="68"/>
    </row>
    <row r="29" spans="2:11" ht="13.4" customHeight="1">
      <c r="B29" s="53" t="s">
        <v>8</v>
      </c>
      <c r="C29" s="55"/>
      <c r="D29" s="55"/>
      <c r="E29" s="59"/>
      <c r="F29" s="59"/>
      <c r="G29" s="52"/>
    </row>
    <row r="30" spans="2:11" ht="13.4" customHeight="1">
      <c r="B30" s="39"/>
      <c r="C30" s="346" t="s">
        <v>23</v>
      </c>
      <c r="D30" s="346"/>
      <c r="E30" s="57"/>
      <c r="F30" s="57"/>
      <c r="G30" s="68"/>
    </row>
    <row r="31" spans="2:11" ht="13.4" customHeight="1">
      <c r="B31" s="42"/>
      <c r="C31" s="346" t="s">
        <v>24</v>
      </c>
      <c r="D31" s="346"/>
      <c r="E31" s="57"/>
      <c r="F31" s="57"/>
      <c r="G31" s="68"/>
    </row>
    <row r="32" spans="2:11" ht="13.4" customHeight="1" thickBot="1">
      <c r="B32" s="54"/>
      <c r="C32" s="344" t="s">
        <v>25</v>
      </c>
      <c r="D32" s="344"/>
      <c r="E32" s="57"/>
      <c r="F32" s="57"/>
      <c r="G32" s="68"/>
    </row>
    <row r="33" spans="2:7" ht="13.4" customHeight="1">
      <c r="B33" s="53" t="s">
        <v>142</v>
      </c>
      <c r="C33" s="55"/>
      <c r="D33" s="55"/>
      <c r="E33" s="59"/>
      <c r="F33" s="59"/>
      <c r="G33" s="52"/>
    </row>
    <row r="34" spans="2:7" ht="13.4" customHeight="1" thickBot="1">
      <c r="B34" s="358" t="s">
        <v>145</v>
      </c>
      <c r="C34" s="359"/>
      <c r="D34" s="360"/>
      <c r="E34" s="63"/>
      <c r="F34" s="58"/>
      <c r="G34" s="44"/>
    </row>
    <row r="35" spans="2:7" ht="13.4" customHeight="1">
      <c r="B35" s="129" t="s">
        <v>147</v>
      </c>
      <c r="C35" s="55"/>
      <c r="D35" s="55"/>
      <c r="E35" s="59"/>
      <c r="F35" s="59"/>
      <c r="G35" s="52"/>
    </row>
    <row r="36" spans="2:7" ht="13.4" customHeight="1">
      <c r="B36" s="33"/>
      <c r="C36" s="347" t="s">
        <v>146</v>
      </c>
      <c r="D36" s="347"/>
      <c r="E36" s="57"/>
      <c r="F36" s="48"/>
      <c r="G36" s="41"/>
    </row>
    <row r="37" spans="2:7" ht="13.4" customHeight="1" thickBot="1">
      <c r="B37" s="46"/>
      <c r="C37" s="344" t="s">
        <v>149</v>
      </c>
      <c r="D37" s="345"/>
      <c r="E37" s="63"/>
      <c r="F37" s="58"/>
      <c r="G37" s="44"/>
    </row>
    <row r="38" spans="2:7" ht="13.4" customHeight="1" thickBot="1">
      <c r="C38" s="357"/>
      <c r="D38" s="357"/>
    </row>
    <row r="39" spans="2:7" s="38" customFormat="1" ht="22.4" customHeight="1" thickBot="1">
      <c r="B39" s="127" t="s">
        <v>26</v>
      </c>
      <c r="C39" s="60"/>
      <c r="D39" s="60"/>
      <c r="E39" s="62" t="s">
        <v>49</v>
      </c>
      <c r="F39" s="62" t="s">
        <v>50</v>
      </c>
      <c r="G39" s="61" t="s">
        <v>51</v>
      </c>
    </row>
    <row r="40" spans="2:7" ht="18" customHeight="1">
      <c r="B40" s="53" t="s">
        <v>27</v>
      </c>
      <c r="C40" s="64"/>
      <c r="D40" s="64"/>
      <c r="E40" s="65"/>
      <c r="F40" s="65"/>
      <c r="G40" s="67"/>
    </row>
    <row r="41" spans="2:7" ht="13.4" customHeight="1">
      <c r="B41" s="42"/>
      <c r="C41" s="40" t="s">
        <v>112</v>
      </c>
      <c r="D41" s="40"/>
      <c r="E41" s="66"/>
      <c r="F41" s="66"/>
      <c r="G41" s="41"/>
    </row>
    <row r="42" spans="2:7" ht="13.4" customHeight="1">
      <c r="B42" s="42"/>
      <c r="C42" s="70"/>
      <c r="D42" s="70" t="s">
        <v>98</v>
      </c>
      <c r="E42" s="66"/>
      <c r="F42" s="66"/>
      <c r="G42" s="78"/>
    </row>
    <row r="43" spans="2:7" ht="13.4" customHeight="1" thickBot="1">
      <c r="B43" s="42"/>
      <c r="C43" s="70"/>
      <c r="D43" s="70" t="s">
        <v>99</v>
      </c>
      <c r="E43" s="66"/>
      <c r="F43" s="66"/>
      <c r="G43" s="79"/>
    </row>
    <row r="44" spans="2:7" ht="13.4" customHeight="1">
      <c r="B44" s="53" t="s">
        <v>28</v>
      </c>
      <c r="C44" s="64"/>
      <c r="D44" s="64"/>
      <c r="E44" s="65"/>
      <c r="F44" s="65"/>
      <c r="G44" s="67"/>
    </row>
    <row r="45" spans="2:7" ht="13.4" customHeight="1">
      <c r="B45" s="42"/>
      <c r="C45" s="40" t="s">
        <v>29</v>
      </c>
      <c r="D45" s="40"/>
      <c r="E45" s="80"/>
      <c r="F45" s="57"/>
      <c r="G45" s="68"/>
    </row>
    <row r="46" spans="2:7" ht="13.4" customHeight="1">
      <c r="B46" s="42"/>
      <c r="C46" s="40" t="s">
        <v>67</v>
      </c>
      <c r="D46" s="40"/>
      <c r="E46" s="80"/>
      <c r="F46" s="57"/>
      <c r="G46" s="68"/>
    </row>
    <row r="47" spans="2:7" ht="13.4" customHeight="1">
      <c r="B47" s="42"/>
      <c r="C47" s="40" t="s">
        <v>30</v>
      </c>
      <c r="D47" s="40"/>
      <c r="E47" s="80"/>
      <c r="F47" s="57"/>
      <c r="G47" s="69"/>
    </row>
    <row r="48" spans="2:7" ht="13.4" customHeight="1" thickBot="1">
      <c r="B48" s="46"/>
      <c r="C48" s="43" t="s">
        <v>54</v>
      </c>
      <c r="D48" s="43"/>
      <c r="E48" s="81"/>
      <c r="F48" s="63"/>
      <c r="G48" s="82"/>
    </row>
    <row r="49" spans="2:9" ht="13.4" customHeight="1" thickBot="1">
      <c r="C49" s="45"/>
    </row>
    <row r="50" spans="2:9" s="38" customFormat="1" ht="22.4" customHeight="1" thickBot="1">
      <c r="B50" s="354" t="s">
        <v>140</v>
      </c>
      <c r="C50" s="355"/>
      <c r="D50" s="355"/>
      <c r="E50" s="355"/>
      <c r="F50" s="355"/>
      <c r="G50" s="356"/>
    </row>
    <row r="51" spans="2:9" ht="18" customHeight="1">
      <c r="B51" s="53" t="s">
        <v>31</v>
      </c>
      <c r="C51" s="64"/>
      <c r="D51" s="88"/>
      <c r="E51" s="65"/>
      <c r="F51" s="65"/>
      <c r="G51" s="67"/>
    </row>
    <row r="52" spans="2:9" ht="13.4" customHeight="1">
      <c r="B52" s="39"/>
      <c r="C52" s="40" t="s">
        <v>32</v>
      </c>
      <c r="D52" s="89"/>
      <c r="E52" s="57"/>
      <c r="F52" s="91"/>
      <c r="G52" s="41"/>
    </row>
    <row r="53" spans="2:9" ht="13.4" customHeight="1" thickBot="1">
      <c r="B53" s="46"/>
      <c r="C53" s="43" t="s">
        <v>33</v>
      </c>
      <c r="D53" s="90"/>
      <c r="E53" s="63"/>
      <c r="F53" s="92"/>
      <c r="G53" s="44"/>
    </row>
    <row r="54" spans="2:9" ht="13.4" customHeight="1">
      <c r="B54" s="53" t="s">
        <v>37</v>
      </c>
      <c r="C54" s="55"/>
      <c r="D54" s="55"/>
      <c r="E54" s="59"/>
      <c r="F54" s="59"/>
      <c r="G54" s="52"/>
      <c r="I54" s="138"/>
    </row>
    <row r="55" spans="2:9" ht="13.4" customHeight="1">
      <c r="B55" s="39"/>
      <c r="C55" s="347" t="s">
        <v>97</v>
      </c>
      <c r="D55" s="347"/>
      <c r="E55" s="57"/>
      <c r="F55" s="103"/>
      <c r="G55" s="41"/>
    </row>
    <row r="56" spans="2:9" ht="13.4" customHeight="1">
      <c r="B56" s="39"/>
      <c r="C56" s="130" t="s">
        <v>130</v>
      </c>
      <c r="D56" s="130"/>
      <c r="E56" s="57"/>
      <c r="F56" s="103"/>
      <c r="G56" s="41"/>
    </row>
    <row r="57" spans="2:9" ht="13.4" customHeight="1" thickBot="1">
      <c r="B57" s="46"/>
      <c r="C57" s="344" t="s">
        <v>143</v>
      </c>
      <c r="D57" s="345"/>
      <c r="E57" s="63"/>
      <c r="F57" s="58"/>
      <c r="G57" s="44"/>
    </row>
    <row r="58" spans="2:9" ht="13.4" customHeight="1" thickBot="1"/>
    <row r="59" spans="2:9" s="38" customFormat="1" ht="22.4" customHeight="1" thickBot="1">
      <c r="B59" s="127" t="s">
        <v>34</v>
      </c>
      <c r="C59" s="60"/>
      <c r="D59" s="87"/>
      <c r="E59" s="62" t="s">
        <v>49</v>
      </c>
      <c r="F59" s="62" t="s">
        <v>50</v>
      </c>
      <c r="G59" s="61" t="s">
        <v>51</v>
      </c>
    </row>
    <row r="60" spans="2:9" ht="18" customHeight="1">
      <c r="B60" s="53" t="s">
        <v>35</v>
      </c>
      <c r="C60" s="64"/>
      <c r="D60" s="88"/>
      <c r="E60" s="65"/>
      <c r="F60" s="65"/>
      <c r="G60" s="67"/>
    </row>
    <row r="61" spans="2:9" ht="13.4" customHeight="1">
      <c r="B61" s="39"/>
      <c r="C61" s="118" t="s">
        <v>0</v>
      </c>
      <c r="D61" s="89"/>
      <c r="E61" s="57" t="s">
        <v>141</v>
      </c>
      <c r="F61" s="57" t="s">
        <v>141</v>
      </c>
      <c r="G61" s="132" t="s">
        <v>141</v>
      </c>
    </row>
    <row r="62" spans="2:9" ht="13.4" customHeight="1">
      <c r="B62" s="39"/>
      <c r="C62" s="118" t="s">
        <v>148</v>
      </c>
      <c r="D62" s="89"/>
      <c r="E62" s="57"/>
      <c r="F62" s="133"/>
      <c r="G62" s="56"/>
    </row>
    <row r="63" spans="2:9" ht="13.4" customHeight="1">
      <c r="B63" s="39"/>
      <c r="C63" s="118" t="s">
        <v>1</v>
      </c>
      <c r="D63" s="89"/>
      <c r="E63" s="57" t="s">
        <v>141</v>
      </c>
      <c r="F63" s="133"/>
      <c r="G63" s="56"/>
    </row>
    <row r="64" spans="2:9" ht="13.4" customHeight="1">
      <c r="B64" s="39"/>
      <c r="C64" s="118" t="s">
        <v>144</v>
      </c>
      <c r="D64" s="89"/>
      <c r="E64" s="57"/>
      <c r="F64" s="133"/>
      <c r="G64" s="41"/>
      <c r="I64" s="138"/>
    </row>
    <row r="65" spans="2:7" ht="13.4" customHeight="1">
      <c r="B65" s="39"/>
      <c r="C65" s="118" t="s">
        <v>55</v>
      </c>
      <c r="D65" s="89"/>
      <c r="E65" s="57"/>
      <c r="F65" s="133"/>
      <c r="G65" s="41"/>
    </row>
    <row r="66" spans="2:7" ht="13.4" customHeight="1" thickBot="1">
      <c r="B66" s="46"/>
      <c r="C66" s="43" t="s">
        <v>114</v>
      </c>
      <c r="D66" s="131"/>
      <c r="E66" s="63"/>
      <c r="F66" s="58"/>
      <c r="G66" s="44"/>
    </row>
    <row r="67" spans="2:7" ht="13.4" customHeight="1"/>
    <row r="68" spans="2:7" ht="13.4" hidden="1" customHeight="1">
      <c r="B68" s="374" t="s">
        <v>68</v>
      </c>
      <c r="C68" s="375"/>
      <c r="D68" s="378"/>
      <c r="E68" s="378"/>
      <c r="F68" s="378"/>
      <c r="G68" s="379"/>
    </row>
    <row r="69" spans="2:7" ht="13.4" hidden="1" customHeight="1" thickBot="1">
      <c r="B69" s="376"/>
      <c r="C69" s="377"/>
      <c r="D69" s="380" t="s">
        <v>69</v>
      </c>
      <c r="E69" s="380"/>
      <c r="F69" s="139" t="s">
        <v>70</v>
      </c>
      <c r="G69" s="140" t="s">
        <v>71</v>
      </c>
    </row>
    <row r="70" spans="2:7" ht="13.4" hidden="1" customHeight="1">
      <c r="B70" s="367" t="s">
        <v>56</v>
      </c>
      <c r="C70" s="368"/>
      <c r="D70" s="369"/>
      <c r="E70" s="369"/>
      <c r="F70" s="101"/>
      <c r="G70" s="104"/>
    </row>
    <row r="71" spans="2:7" ht="13.4" hidden="1" customHeight="1">
      <c r="B71" s="370" t="s">
        <v>72</v>
      </c>
      <c r="C71" s="371"/>
      <c r="D71" s="371"/>
      <c r="E71" s="371"/>
      <c r="F71" s="105" t="s">
        <v>113</v>
      </c>
      <c r="G71" s="106">
        <v>2018</v>
      </c>
    </row>
    <row r="72" spans="2:7" ht="13.4" hidden="1" customHeight="1" thickBot="1">
      <c r="B72" s="372" t="s">
        <v>73</v>
      </c>
      <c r="C72" s="373"/>
      <c r="D72" s="373"/>
      <c r="E72" s="373"/>
      <c r="F72" s="107" t="s">
        <v>76</v>
      </c>
      <c r="G72" s="108">
        <v>2016</v>
      </c>
    </row>
    <row r="73" spans="2:7" ht="13.4" hidden="1" customHeight="1">
      <c r="B73" s="367" t="s">
        <v>74</v>
      </c>
      <c r="C73" s="368"/>
      <c r="D73" s="369"/>
      <c r="E73" s="369"/>
      <c r="F73" s="101"/>
      <c r="G73" s="104"/>
    </row>
    <row r="74" spans="2:7" ht="13.4" hidden="1" customHeight="1">
      <c r="B74" s="381"/>
      <c r="C74" s="382"/>
      <c r="D74" s="383" t="s">
        <v>75</v>
      </c>
      <c r="E74" s="383"/>
      <c r="F74" s="109" t="s">
        <v>131</v>
      </c>
      <c r="G74" s="110">
        <v>2018</v>
      </c>
    </row>
    <row r="75" spans="2:7" ht="13.4" hidden="1" customHeight="1">
      <c r="B75" s="381"/>
      <c r="C75" s="346"/>
      <c r="D75" s="383" t="s">
        <v>77</v>
      </c>
      <c r="E75" s="383"/>
      <c r="F75" s="109" t="s">
        <v>132</v>
      </c>
      <c r="G75" s="110">
        <v>2018</v>
      </c>
    </row>
    <row r="76" spans="2:7" ht="13.4" hidden="1" customHeight="1">
      <c r="B76" s="111"/>
      <c r="C76" s="50"/>
      <c r="D76" s="383" t="s">
        <v>78</v>
      </c>
      <c r="E76" s="383"/>
      <c r="F76" s="109" t="s">
        <v>106</v>
      </c>
      <c r="G76" s="110">
        <v>2018</v>
      </c>
    </row>
    <row r="77" spans="2:7" ht="13.4" hidden="1" customHeight="1">
      <c r="B77" s="381"/>
      <c r="C77" s="346"/>
      <c r="D77" s="383" t="s">
        <v>79</v>
      </c>
      <c r="E77" s="383"/>
      <c r="F77" s="109" t="s">
        <v>105</v>
      </c>
      <c r="G77" s="110">
        <v>2018</v>
      </c>
    </row>
    <row r="78" spans="2:7" ht="13.4" hidden="1" customHeight="1">
      <c r="B78" s="381"/>
      <c r="C78" s="346"/>
      <c r="D78" s="383" t="s">
        <v>80</v>
      </c>
      <c r="E78" s="383"/>
      <c r="F78" s="109" t="s">
        <v>107</v>
      </c>
      <c r="G78" s="110">
        <v>2018</v>
      </c>
    </row>
    <row r="79" spans="2:7" ht="13.4" hidden="1" customHeight="1">
      <c r="B79" s="381"/>
      <c r="C79" s="346"/>
      <c r="D79" s="383" t="s">
        <v>81</v>
      </c>
      <c r="E79" s="383"/>
      <c r="F79" s="109" t="s">
        <v>108</v>
      </c>
      <c r="G79" s="110">
        <v>2015</v>
      </c>
    </row>
    <row r="80" spans="2:7" ht="13.4" hidden="1" customHeight="1">
      <c r="B80" s="381"/>
      <c r="C80" s="346"/>
      <c r="D80" s="383" t="s">
        <v>82</v>
      </c>
      <c r="E80" s="383"/>
      <c r="F80" s="109" t="s">
        <v>93</v>
      </c>
      <c r="G80" s="110">
        <v>2014</v>
      </c>
    </row>
    <row r="81" spans="2:7" ht="13.4" hidden="1" customHeight="1">
      <c r="B81" s="381"/>
      <c r="C81" s="346"/>
      <c r="D81" s="383" t="s">
        <v>83</v>
      </c>
      <c r="E81" s="383"/>
      <c r="F81" s="109" t="s">
        <v>94</v>
      </c>
      <c r="G81" s="110">
        <v>2010</v>
      </c>
    </row>
    <row r="82" spans="2:7" ht="13.4" hidden="1" customHeight="1">
      <c r="B82" s="381"/>
      <c r="C82" s="346"/>
      <c r="D82" s="383" t="s">
        <v>84</v>
      </c>
      <c r="E82" s="383"/>
      <c r="F82" s="109" t="s">
        <v>133</v>
      </c>
      <c r="G82" s="110">
        <v>2018</v>
      </c>
    </row>
    <row r="83" spans="2:7" ht="13.4" hidden="1" customHeight="1" thickBot="1">
      <c r="B83" s="384"/>
      <c r="C83" s="344"/>
      <c r="D83" s="344"/>
      <c r="E83" s="344"/>
      <c r="F83" s="102"/>
      <c r="G83" s="112"/>
    </row>
    <row r="84" spans="2:7" ht="13.4" hidden="1" customHeight="1">
      <c r="B84" s="367" t="s">
        <v>85</v>
      </c>
      <c r="C84" s="368"/>
      <c r="D84" s="369"/>
      <c r="E84" s="369"/>
      <c r="F84" s="101"/>
      <c r="G84" s="104"/>
    </row>
    <row r="85" spans="2:7" ht="13.4" hidden="1" customHeight="1">
      <c r="B85" s="381"/>
      <c r="C85" s="346"/>
      <c r="D85" s="383" t="s">
        <v>86</v>
      </c>
      <c r="E85" s="383"/>
      <c r="F85" s="109" t="s">
        <v>134</v>
      </c>
      <c r="G85" s="110">
        <v>2018</v>
      </c>
    </row>
    <row r="86" spans="2:7" ht="13.4" hidden="1" customHeight="1">
      <c r="B86" s="381"/>
      <c r="C86" s="346"/>
      <c r="D86" s="383" t="s">
        <v>110</v>
      </c>
      <c r="E86" s="383"/>
      <c r="F86" s="109" t="s">
        <v>134</v>
      </c>
      <c r="G86" s="110">
        <v>2018</v>
      </c>
    </row>
    <row r="87" spans="2:7" ht="13.4" hidden="1" customHeight="1" thickBot="1">
      <c r="B87" s="384"/>
      <c r="C87" s="344"/>
      <c r="D87" s="344"/>
      <c r="E87" s="344"/>
      <c r="F87" s="102"/>
      <c r="G87" s="112"/>
    </row>
    <row r="88" spans="2:7" ht="13.4" hidden="1" customHeight="1">
      <c r="B88" s="367" t="s">
        <v>87</v>
      </c>
      <c r="C88" s="368"/>
      <c r="D88" s="369"/>
      <c r="E88" s="369"/>
      <c r="F88" s="101"/>
      <c r="G88" s="104"/>
    </row>
    <row r="89" spans="2:7" ht="13.4" hidden="1" customHeight="1">
      <c r="B89" s="381"/>
      <c r="C89" s="346"/>
      <c r="D89" s="383" t="s">
        <v>88</v>
      </c>
      <c r="E89" s="383"/>
      <c r="F89" s="109" t="s">
        <v>135</v>
      </c>
      <c r="G89" s="110">
        <v>2018</v>
      </c>
    </row>
    <row r="90" spans="2:7" ht="13.4" hidden="1" customHeight="1">
      <c r="B90" s="381"/>
      <c r="C90" s="346"/>
      <c r="D90" s="383" t="s">
        <v>89</v>
      </c>
      <c r="E90" s="383"/>
      <c r="F90" s="109" t="s">
        <v>136</v>
      </c>
      <c r="G90" s="110">
        <v>2018</v>
      </c>
    </row>
    <row r="91" spans="2:7" ht="13.4" hidden="1" customHeight="1">
      <c r="B91" s="381"/>
      <c r="C91" s="346"/>
      <c r="D91" s="383" t="s">
        <v>109</v>
      </c>
      <c r="E91" s="383"/>
      <c r="F91" s="109" t="s">
        <v>137</v>
      </c>
      <c r="G91" s="110">
        <v>2018</v>
      </c>
    </row>
    <row r="92" spans="2:7" ht="13.4" hidden="1" customHeight="1" thickBot="1">
      <c r="B92" s="384"/>
      <c r="C92" s="344"/>
      <c r="D92" s="344"/>
      <c r="E92" s="344"/>
      <c r="F92" s="102"/>
      <c r="G92" s="112"/>
    </row>
    <row r="93" spans="2:7" ht="13.4" hidden="1" customHeight="1">
      <c r="B93" s="367" t="s">
        <v>34</v>
      </c>
      <c r="C93" s="368"/>
      <c r="D93" s="369"/>
      <c r="E93" s="369"/>
      <c r="F93" s="101"/>
      <c r="G93" s="104"/>
    </row>
    <row r="94" spans="2:7" ht="13.4" hidden="1" customHeight="1">
      <c r="B94" s="381"/>
      <c r="C94" s="346"/>
      <c r="D94" s="383" t="s">
        <v>90</v>
      </c>
      <c r="E94" s="383"/>
      <c r="F94" s="109" t="s">
        <v>138</v>
      </c>
      <c r="G94" s="110">
        <v>2018</v>
      </c>
    </row>
    <row r="95" spans="2:7" ht="13.4" hidden="1" customHeight="1">
      <c r="B95" s="381"/>
      <c r="C95" s="346"/>
      <c r="D95" s="383" t="s">
        <v>91</v>
      </c>
      <c r="E95" s="383"/>
      <c r="F95" s="109" t="s">
        <v>133</v>
      </c>
      <c r="G95" s="110">
        <v>2018</v>
      </c>
    </row>
    <row r="96" spans="2:7" ht="13.4" hidden="1" customHeight="1">
      <c r="B96" s="381"/>
      <c r="C96" s="346"/>
      <c r="D96" s="383" t="s">
        <v>92</v>
      </c>
      <c r="E96" s="383"/>
      <c r="F96" s="109" t="s">
        <v>139</v>
      </c>
      <c r="G96" s="110">
        <v>2018</v>
      </c>
    </row>
    <row r="97" spans="2:7" ht="13.4" hidden="1" customHeight="1">
      <c r="B97" s="381"/>
      <c r="C97" s="346"/>
      <c r="D97" s="383" t="s">
        <v>111</v>
      </c>
      <c r="E97" s="383"/>
      <c r="F97" s="109" t="s">
        <v>133</v>
      </c>
      <c r="G97" s="110">
        <v>2018</v>
      </c>
    </row>
    <row r="98" spans="2:7" ht="13.4" hidden="1" customHeight="1" thickBot="1">
      <c r="B98" s="384"/>
      <c r="C98" s="344"/>
      <c r="D98" s="344"/>
      <c r="E98" s="344"/>
      <c r="F98" s="102"/>
      <c r="G98" s="112"/>
    </row>
    <row r="99" spans="2:7" ht="13.4" customHeight="1"/>
    <row r="100" spans="2:7" ht="13.4" customHeight="1"/>
    <row r="101" spans="2:7" ht="13.4" customHeight="1"/>
    <row r="102" spans="2:7" ht="13.4" customHeight="1"/>
    <row r="103" spans="2:7" ht="13.4" customHeight="1"/>
  </sheetData>
  <mergeCells count="89">
    <mergeCell ref="B87:C87"/>
    <mergeCell ref="B2:E2"/>
    <mergeCell ref="B97:C97"/>
    <mergeCell ref="D97:E97"/>
    <mergeCell ref="C17:D17"/>
    <mergeCell ref="C18:D18"/>
    <mergeCell ref="D87:E87"/>
    <mergeCell ref="B88:C88"/>
    <mergeCell ref="D88:E88"/>
    <mergeCell ref="B89:C89"/>
    <mergeCell ref="D89:E89"/>
    <mergeCell ref="B91:C91"/>
    <mergeCell ref="D91:E91"/>
    <mergeCell ref="B83:C83"/>
    <mergeCell ref="D83:E83"/>
    <mergeCell ref="B84:C84"/>
    <mergeCell ref="B90:C90"/>
    <mergeCell ref="D90:E90"/>
    <mergeCell ref="B92:C92"/>
    <mergeCell ref="D92:E92"/>
    <mergeCell ref="B93:C93"/>
    <mergeCell ref="D93:E93"/>
    <mergeCell ref="B98:C98"/>
    <mergeCell ref="D98:E98"/>
    <mergeCell ref="B94:C94"/>
    <mergeCell ref="D94:E94"/>
    <mergeCell ref="B95:C95"/>
    <mergeCell ref="D95:E95"/>
    <mergeCell ref="B96:C96"/>
    <mergeCell ref="D96:E96"/>
    <mergeCell ref="B86:C86"/>
    <mergeCell ref="D86:E86"/>
    <mergeCell ref="B85:C85"/>
    <mergeCell ref="D85:E85"/>
    <mergeCell ref="B80:C80"/>
    <mergeCell ref="D80:E80"/>
    <mergeCell ref="B81:C81"/>
    <mergeCell ref="D81:E81"/>
    <mergeCell ref="B82:C82"/>
    <mergeCell ref="D82:E82"/>
    <mergeCell ref="D84:E84"/>
    <mergeCell ref="B77:C77"/>
    <mergeCell ref="D77:E77"/>
    <mergeCell ref="B78:C78"/>
    <mergeCell ref="D78:E78"/>
    <mergeCell ref="B79:C79"/>
    <mergeCell ref="D79:E79"/>
    <mergeCell ref="B74:C74"/>
    <mergeCell ref="D74:E74"/>
    <mergeCell ref="B75:C75"/>
    <mergeCell ref="D75:E75"/>
    <mergeCell ref="D76:E76"/>
    <mergeCell ref="B73:C73"/>
    <mergeCell ref="D73:E73"/>
    <mergeCell ref="B71:E71"/>
    <mergeCell ref="B72:E72"/>
    <mergeCell ref="B68:C69"/>
    <mergeCell ref="D68:G68"/>
    <mergeCell ref="D69:E69"/>
    <mergeCell ref="B70:C70"/>
    <mergeCell ref="D70:E70"/>
    <mergeCell ref="C12:E12"/>
    <mergeCell ref="C13:E13"/>
    <mergeCell ref="C4:E4"/>
    <mergeCell ref="C5:E5"/>
    <mergeCell ref="C6:E6"/>
    <mergeCell ref="C7:E7"/>
    <mergeCell ref="C8:E8"/>
    <mergeCell ref="C10:E10"/>
    <mergeCell ref="C9:E9"/>
    <mergeCell ref="C11:E11"/>
    <mergeCell ref="C14:E14"/>
    <mergeCell ref="C15:E15"/>
    <mergeCell ref="C19:E19"/>
    <mergeCell ref="B50:G50"/>
    <mergeCell ref="C28:D28"/>
    <mergeCell ref="C30:D30"/>
    <mergeCell ref="C31:D31"/>
    <mergeCell ref="C32:D32"/>
    <mergeCell ref="C38:D38"/>
    <mergeCell ref="C37:D37"/>
    <mergeCell ref="B34:D34"/>
    <mergeCell ref="C16:D16"/>
    <mergeCell ref="C36:D36"/>
    <mergeCell ref="C57:D57"/>
    <mergeCell ref="C25:D25"/>
    <mergeCell ref="C26:D26"/>
    <mergeCell ref="C27:D27"/>
    <mergeCell ref="C55:D55"/>
  </mergeCells>
  <phoneticPr fontId="0" type="noConversion"/>
  <dataValidations count="10">
    <dataValidation allowBlank="1" showInputMessage="1" sqref="F34 F37 F55:F57 E66:F66" xr:uid="{00000000-0002-0000-0000-000000000000}"/>
    <dataValidation type="list" allowBlank="1" showInputMessage="1" showErrorMessage="1" sqref="C14" xr:uid="{00000000-0002-0000-0000-000001000000}">
      <formula1>"LHD,RHD"</formula1>
    </dataValidation>
    <dataValidation type="whole" allowBlank="1" showInputMessage="1" showErrorMessage="1" errorTitle="Outside valid range" error="Value only (no 'kg') between 500 and 3500" promptTitle="Input Number Only" prompt="Do not put 'kg' after the number" sqref="C7" xr:uid="{00000000-0002-0000-0000-000002000000}">
      <formula1>500</formula1>
      <formula2>3500</formula2>
    </dataValidation>
    <dataValidation type="list" allowBlank="1" showInputMessage="1" sqref="E25:G28 F48 F45:G47 E36:E37 E30:G32 E52:E53 E55:E57 E34 E61:E65 F61:G61" xr:uid="{00000000-0002-0000-0000-000003000000}">
      <formula1>"Standard,Optional meeting fitment,Optional not meeting fitment,Not available"</formula1>
    </dataValidation>
    <dataValidation type="list" allowBlank="1" showInputMessage="1" showErrorMessage="1" sqref="E17:E18" xr:uid="{00000000-0002-0000-0000-000006000000}">
      <formula1>"standard,optional"</formula1>
    </dataValidation>
    <dataValidation type="list" allowBlank="1" showInputMessage="1" showErrorMessage="1" sqref="C16:D16" xr:uid="{00000000-0002-0000-0000-000007000000}">
      <formula1>"2,3"</formula1>
    </dataValidation>
    <dataValidation type="list" allowBlank="1" showInputMessage="1" showErrorMessage="1" sqref="C18:D18" xr:uid="{00000000-0002-0000-0000-000008000000}">
      <formula1>"0,2,3"</formula1>
    </dataValidation>
    <dataValidation allowBlank="1" showInputMessage="1" promptTitle="Child Restraint" prompt="Select from list or enter new CRS" sqref="G42:G43" xr:uid="{00000000-0002-0000-0000-000009000000}"/>
    <dataValidation type="list" showInputMessage="1" showErrorMessage="1" sqref="C17:D17" xr:uid="{9EBCE719-FC69-44C9-B367-BA96BF3FF181}">
      <formula1>"0,2,3"</formula1>
    </dataValidation>
    <dataValidation type="list" allowBlank="1" showInputMessage="1" showErrorMessage="1" sqref="C19" xr:uid="{00000000-0002-0000-0000-000005000000}">
      <formula1>#REF!</formula1>
    </dataValidation>
  </dataValidations>
  <pageMargins left="0.7" right="0.7" top="0.75" bottom="0.75" header="0.3" footer="0.3"/>
  <pageSetup paperSize="9" orientation="portrait" horizontalDpi="4294967293" r:id="rId1"/>
  <ignoredErrors>
    <ignoredError sqref="F92:F93 F87:F88 F83:F84 F73 F80:F81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L23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22"/>
    <col min="3" max="3" width="48" style="22" customWidth="1"/>
    <col min="4" max="4" width="40.54296875" style="22" customWidth="1"/>
    <col min="5" max="5" width="30.54296875" style="22" customWidth="1"/>
    <col min="6" max="6" width="20.54296875" style="22" customWidth="1"/>
    <col min="7" max="11" width="8.7265625" style="22"/>
    <col min="12" max="12" width="9.26953125" style="16" customWidth="1"/>
    <col min="13" max="16384" width="8.7265625" style="22"/>
  </cols>
  <sheetData>
    <row r="1" spans="1:12" ht="13.5" thickBot="1">
      <c r="A1" s="154">
        <v>3</v>
      </c>
    </row>
    <row r="2" spans="1:12" s="155" customFormat="1" ht="12.75" customHeight="1">
      <c r="B2" s="433" t="s">
        <v>335</v>
      </c>
      <c r="C2" s="434"/>
      <c r="D2" s="427"/>
      <c r="E2" s="466"/>
      <c r="F2" s="595"/>
      <c r="L2" s="156"/>
    </row>
    <row r="3" spans="1:12" s="155" customFormat="1" ht="15" customHeight="1">
      <c r="B3" s="435"/>
      <c r="C3" s="436"/>
      <c r="D3" s="429"/>
      <c r="E3" s="596"/>
      <c r="F3" s="597"/>
      <c r="L3" s="156"/>
    </row>
    <row r="4" spans="1:12" ht="15" customHeight="1" thickBot="1">
      <c r="B4" s="437"/>
      <c r="C4" s="438"/>
      <c r="D4" s="306"/>
      <c r="E4" s="307"/>
      <c r="F4" s="309"/>
    </row>
    <row r="5" spans="1:12" ht="15" customHeight="1" thickBot="1">
      <c r="B5" s="159" t="s">
        <v>336</v>
      </c>
      <c r="C5" s="160"/>
      <c r="D5" s="263" t="s">
        <v>288</v>
      </c>
      <c r="E5" s="265" t="s">
        <v>289</v>
      </c>
      <c r="F5" s="188" t="s">
        <v>7</v>
      </c>
    </row>
    <row r="6" spans="1:12" ht="15" customHeight="1">
      <c r="B6" s="214"/>
      <c r="C6" s="224" t="s">
        <v>285</v>
      </c>
      <c r="D6" s="258"/>
      <c r="E6" s="266"/>
      <c r="F6" s="259"/>
    </row>
    <row r="7" spans="1:12" ht="15" customHeight="1">
      <c r="B7" s="214"/>
      <c r="C7" s="163" t="s">
        <v>286</v>
      </c>
      <c r="D7" s="261" t="s">
        <v>368</v>
      </c>
      <c r="E7" s="267" t="s">
        <v>369</v>
      </c>
      <c r="F7" s="262">
        <f>IF(AND(D7="System can NOT be engaged",E7="Visual Warning within 5 minutes"),10,IF(D7="System can NOT be engaged",5,0))</f>
        <v>5</v>
      </c>
    </row>
    <row r="8" spans="1:12" ht="15" customHeight="1">
      <c r="B8" s="214"/>
      <c r="C8" s="163" t="s">
        <v>287</v>
      </c>
      <c r="D8" s="261" t="s">
        <v>368</v>
      </c>
      <c r="E8" s="267" t="s">
        <v>370</v>
      </c>
      <c r="F8" s="262">
        <f>IF(AND(D8="System can NOT be engaged",E8="Visual Warning within 5 minutes"),10,IF(D8="System can NOT be engaged",5,0))</f>
        <v>10</v>
      </c>
    </row>
    <row r="9" spans="1:12" ht="15" customHeight="1">
      <c r="B9" s="214"/>
      <c r="C9" s="224" t="s">
        <v>290</v>
      </c>
      <c r="D9" s="257"/>
      <c r="E9" s="268"/>
      <c r="F9" s="260"/>
    </row>
    <row r="10" spans="1:12" ht="15" customHeight="1">
      <c r="B10" s="214"/>
      <c r="C10" s="163" t="s">
        <v>286</v>
      </c>
      <c r="D10" s="261" t="s">
        <v>368</v>
      </c>
      <c r="E10" s="267" t="s">
        <v>369</v>
      </c>
      <c r="F10" s="262">
        <f>IF(AND(D10="System can NOT be engaged",E10="Visual Warning within 5 minutes"),5,IF(D10="System can NOT be engaged",2.5,0))</f>
        <v>2.5</v>
      </c>
    </row>
    <row r="11" spans="1:12" ht="15" customHeight="1">
      <c r="B11" s="214"/>
      <c r="C11" s="163" t="s">
        <v>287</v>
      </c>
      <c r="D11" s="261" t="s">
        <v>368</v>
      </c>
      <c r="E11" s="267" t="s">
        <v>370</v>
      </c>
      <c r="F11" s="262">
        <f>IF(AND(D11="System can NOT be engaged",E11="Visual Warning within 5 minutes"),5,IF(D11="System can NOT be engaged",2.5,0))</f>
        <v>5</v>
      </c>
    </row>
    <row r="12" spans="1:12" ht="15" customHeight="1">
      <c r="B12" s="214"/>
      <c r="C12" s="224" t="s">
        <v>291</v>
      </c>
      <c r="D12" s="257"/>
      <c r="E12" s="268"/>
      <c r="F12" s="260"/>
    </row>
    <row r="13" spans="1:12" ht="15" customHeight="1">
      <c r="B13" s="214"/>
      <c r="C13" s="163" t="s">
        <v>286</v>
      </c>
      <c r="D13" s="261" t="s">
        <v>371</v>
      </c>
      <c r="E13" s="267" t="s">
        <v>369</v>
      </c>
      <c r="F13" s="262">
        <f>IF(AND(D13="System cancels",E13="Visual Warning within 5 minutes"),10,IF(D13="System cancels within 5s",5,0))</f>
        <v>0</v>
      </c>
    </row>
    <row r="14" spans="1:12" ht="15" customHeight="1">
      <c r="B14" s="214"/>
      <c r="C14" s="312" t="s">
        <v>287</v>
      </c>
      <c r="D14" s="261" t="s">
        <v>371</v>
      </c>
      <c r="E14" s="267" t="s">
        <v>370</v>
      </c>
      <c r="F14" s="262">
        <f>IF(AND(D14="System cancels",E14="Visual Warning within 5 minutes"),10,IF(D14="System cancels within 5s",5,0))</f>
        <v>10</v>
      </c>
    </row>
    <row r="15" spans="1:12" ht="15" customHeight="1" thickBot="1">
      <c r="B15" s="214"/>
      <c r="C15" s="163"/>
      <c r="D15" s="264"/>
      <c r="E15" s="269"/>
      <c r="F15" s="310"/>
    </row>
    <row r="16" spans="1:12" ht="15" customHeight="1" thickBot="1">
      <c r="B16" s="166"/>
      <c r="C16" s="167"/>
      <c r="D16" s="211"/>
      <c r="E16" s="211"/>
      <c r="F16" s="169"/>
    </row>
    <row r="17" spans="2:12" ht="15" customHeight="1" thickBot="1">
      <c r="B17" s="445" t="s">
        <v>337</v>
      </c>
      <c r="C17" s="446"/>
      <c r="D17" s="439">
        <f>IF(COUNTIF(D7:D14,"")&gt;5,0,SUM(F7:F14)/((8-COUNTIF(D7:D14,""))/3))</f>
        <v>16.25</v>
      </c>
      <c r="E17" s="454"/>
      <c r="F17" s="455"/>
    </row>
    <row r="18" spans="2:12" s="1" customFormat="1" ht="15" customHeight="1" thickBot="1">
      <c r="G18" s="73"/>
      <c r="H18" s="73"/>
      <c r="I18" s="73"/>
      <c r="J18" s="75"/>
      <c r="K18" s="73"/>
      <c r="L18" s="73"/>
    </row>
    <row r="19" spans="2:12" ht="15" thickBot="1">
      <c r="B19" s="414" t="s">
        <v>6</v>
      </c>
      <c r="C19" s="415"/>
      <c r="D19" s="425"/>
      <c r="E19" s="447"/>
      <c r="F19" s="426"/>
    </row>
    <row r="20" spans="2:12" ht="13.5" thickBot="1">
      <c r="B20" s="174"/>
      <c r="C20" s="178" t="s">
        <v>337</v>
      </c>
      <c r="D20" s="416">
        <f>D17</f>
        <v>16.25</v>
      </c>
      <c r="E20" s="598"/>
      <c r="F20" s="417"/>
    </row>
    <row r="21" spans="2:12" ht="15" thickBot="1">
      <c r="B21" s="414" t="s">
        <v>173</v>
      </c>
      <c r="C21" s="422"/>
      <c r="D21" s="491">
        <f>D20</f>
        <v>16.25</v>
      </c>
      <c r="E21" s="599"/>
      <c r="F21" s="492"/>
    </row>
    <row r="22" spans="2:12" s="1" customFormat="1" ht="15" customHeight="1" thickBot="1">
      <c r="G22" s="73"/>
      <c r="H22" s="73"/>
      <c r="I22" s="73"/>
      <c r="J22" s="75"/>
      <c r="K22" s="73"/>
      <c r="L22" s="73"/>
    </row>
    <row r="23" spans="2:12" s="1" customFormat="1" ht="21.5" thickBot="1">
      <c r="B23" s="487" t="s">
        <v>338</v>
      </c>
      <c r="C23" s="488"/>
      <c r="D23" s="489">
        <f>D21</f>
        <v>16.25</v>
      </c>
      <c r="E23" s="580"/>
      <c r="F23" s="490"/>
      <c r="G23" s="99"/>
      <c r="H23" s="73"/>
      <c r="I23" s="73"/>
      <c r="J23" s="75"/>
      <c r="K23" s="73"/>
      <c r="L23" s="73"/>
    </row>
  </sheetData>
  <mergeCells count="11">
    <mergeCell ref="B23:C23"/>
    <mergeCell ref="D23:F23"/>
    <mergeCell ref="D2:F3"/>
    <mergeCell ref="B2:C4"/>
    <mergeCell ref="D17:F17"/>
    <mergeCell ref="D20:F20"/>
    <mergeCell ref="D21:F21"/>
    <mergeCell ref="D19:F19"/>
    <mergeCell ref="B17:C17"/>
    <mergeCell ref="B19:C19"/>
    <mergeCell ref="B21:C21"/>
  </mergeCells>
  <phoneticPr fontId="0" type="noConversion"/>
  <conditionalFormatting sqref="T25">
    <cfRule type="cellIs" dxfId="1275" priority="43" stopIfTrue="1" operator="equal">
      <formula>""</formula>
    </cfRule>
    <cfRule type="expression" dxfId="1274" priority="44" stopIfTrue="1">
      <formula>$R25=0</formula>
    </cfRule>
    <cfRule type="expression" dxfId="1273" priority="45">
      <formula>AND($K25="Pass",$M25="Pass")</formula>
    </cfRule>
    <cfRule type="expression" dxfId="1272" priority="46">
      <formula>$R25&gt;0</formula>
    </cfRule>
  </conditionalFormatting>
  <conditionalFormatting sqref="I6:N6 L23:L24 N23:N24 I20:Q20 I8:N8 O6:Q8 I15:Q18">
    <cfRule type="cellIs" dxfId="1271" priority="38" stopIfTrue="1" operator="equal">
      <formula>"P Fail"</formula>
    </cfRule>
    <cfRule type="cellIs" dxfId="1270" priority="39" operator="equal">
      <formula>"Fail"</formula>
    </cfRule>
    <cfRule type="cellIs" dxfId="1269" priority="40" operator="equal">
      <formula>"Pass"</formula>
    </cfRule>
    <cfRule type="cellIs" dxfId="1268" priority="41" operator="equal">
      <formula>"Exempt"</formula>
    </cfRule>
    <cfRule type="cellIs" dxfId="1267" priority="42" operator="equal">
      <formula>"N/A"</formula>
    </cfRule>
  </conditionalFormatting>
  <conditionalFormatting sqref="I7:N7">
    <cfRule type="cellIs" dxfId="1266" priority="33" stopIfTrue="1" operator="equal">
      <formula>"P Fail"</formula>
    </cfRule>
    <cfRule type="cellIs" dxfId="1265" priority="34" operator="equal">
      <formula>"Fail"</formula>
    </cfRule>
    <cfRule type="cellIs" dxfId="1264" priority="35" operator="equal">
      <formula>"Pass"</formula>
    </cfRule>
    <cfRule type="cellIs" dxfId="1263" priority="36" operator="equal">
      <formula>"Exempt"</formula>
    </cfRule>
    <cfRule type="cellIs" dxfId="1262" priority="37" operator="equal">
      <formula>"N/A"</formula>
    </cfRule>
  </conditionalFormatting>
  <conditionalFormatting sqref="I23:I24 K23:K24">
    <cfRule type="cellIs" dxfId="1261" priority="28" stopIfTrue="1" operator="equal">
      <formula>"P Fail"</formula>
    </cfRule>
    <cfRule type="cellIs" dxfId="1260" priority="29" operator="equal">
      <formula>"Fail"</formula>
    </cfRule>
    <cfRule type="cellIs" dxfId="1259" priority="30" operator="equal">
      <formula>"Pass"</formula>
    </cfRule>
    <cfRule type="cellIs" dxfId="1258" priority="31" operator="equal">
      <formula>"Exempt"</formula>
    </cfRule>
    <cfRule type="cellIs" dxfId="1257" priority="32" operator="equal">
      <formula>"N/A"</formula>
    </cfRule>
  </conditionalFormatting>
  <conditionalFormatting sqref="I19:Q19">
    <cfRule type="cellIs" dxfId="1256" priority="21" stopIfTrue="1" operator="equal">
      <formula>"P Fail"</formula>
    </cfRule>
    <cfRule type="cellIs" dxfId="1255" priority="22" operator="equal">
      <formula>"Fail"</formula>
    </cfRule>
    <cfRule type="cellIs" dxfId="1254" priority="23" operator="equal">
      <formula>"Pass"</formula>
    </cfRule>
    <cfRule type="cellIs" dxfId="1253" priority="24" operator="equal">
      <formula>"Exempt"</formula>
    </cfRule>
    <cfRule type="cellIs" dxfId="1252" priority="25" operator="equal">
      <formula>"N/A"</formula>
    </cfRule>
  </conditionalFormatting>
  <conditionalFormatting sqref="I9:N9 I11:N11 O9:Q11">
    <cfRule type="cellIs" dxfId="1251" priority="16" stopIfTrue="1" operator="equal">
      <formula>"P Fail"</formula>
    </cfRule>
    <cfRule type="cellIs" dxfId="1250" priority="17" operator="equal">
      <formula>"Fail"</formula>
    </cfRule>
    <cfRule type="cellIs" dxfId="1249" priority="18" operator="equal">
      <formula>"Pass"</formula>
    </cfRule>
    <cfRule type="cellIs" dxfId="1248" priority="19" operator="equal">
      <formula>"Exempt"</formula>
    </cfRule>
    <cfRule type="cellIs" dxfId="1247" priority="20" operator="equal">
      <formula>"N/A"</formula>
    </cfRule>
  </conditionalFormatting>
  <conditionalFormatting sqref="I10:N10">
    <cfRule type="cellIs" dxfId="1246" priority="11" stopIfTrue="1" operator="equal">
      <formula>"P Fail"</formula>
    </cfRule>
    <cfRule type="cellIs" dxfId="1245" priority="12" operator="equal">
      <formula>"Fail"</formula>
    </cfRule>
    <cfRule type="cellIs" dxfId="1244" priority="13" operator="equal">
      <formula>"Pass"</formula>
    </cfRule>
    <cfRule type="cellIs" dxfId="1243" priority="14" operator="equal">
      <formula>"Exempt"</formula>
    </cfRule>
    <cfRule type="cellIs" dxfId="1242" priority="15" operator="equal">
      <formula>"N/A"</formula>
    </cfRule>
  </conditionalFormatting>
  <conditionalFormatting sqref="I12:N12 I14:N14 O12:Q14">
    <cfRule type="cellIs" dxfId="1241" priority="6" stopIfTrue="1" operator="equal">
      <formula>"P Fail"</formula>
    </cfRule>
    <cfRule type="cellIs" dxfId="1240" priority="7" operator="equal">
      <formula>"Fail"</formula>
    </cfRule>
    <cfRule type="cellIs" dxfId="1239" priority="8" operator="equal">
      <formula>"Pass"</formula>
    </cfRule>
    <cfRule type="cellIs" dxfId="1238" priority="9" operator="equal">
      <formula>"Exempt"</formula>
    </cfRule>
    <cfRule type="cellIs" dxfId="1237" priority="10" operator="equal">
      <formula>"N/A"</formula>
    </cfRule>
  </conditionalFormatting>
  <conditionalFormatting sqref="I13:N13">
    <cfRule type="cellIs" dxfId="1236" priority="1" stopIfTrue="1" operator="equal">
      <formula>"P Fail"</formula>
    </cfRule>
    <cfRule type="cellIs" dxfId="1235" priority="2" operator="equal">
      <formula>"Fail"</formula>
    </cfRule>
    <cfRule type="cellIs" dxfId="1234" priority="3" operator="equal">
      <formula>"Pass"</formula>
    </cfRule>
    <cfRule type="cellIs" dxfId="1233" priority="4" operator="equal">
      <formula>"Exempt"</formula>
    </cfRule>
    <cfRule type="cellIs" dxfId="1232" priority="5" operator="equal">
      <formula>"N/A"</formula>
    </cfRule>
  </conditionalFormatting>
  <dataValidations count="3">
    <dataValidation type="list" allowBlank="1" showInputMessage="1" showErrorMessage="1" sqref="E10:E11 E7:E8 E13:E14" xr:uid="{C3E4317E-894E-476D-9E30-9BB4435CD735}">
      <formula1>"No Warning,Visual Warning within 5 minutes,Visual Warning after 5 minute drive"</formula1>
    </dataValidation>
    <dataValidation type="list" allowBlank="1" showInputMessage="1" showErrorMessage="1" sqref="D7:D8 D10:D11" xr:uid="{58A9C228-17AF-443A-9531-EFDA8BE9DD69}">
      <formula1>"System can be engaged,System can NOT be engaged"</formula1>
    </dataValidation>
    <dataValidation type="list" allowBlank="1" showInputMessage="1" showErrorMessage="1" sqref="D13:D14" xr:uid="{87243742-CE19-4992-B3A4-0E7667D6F2C8}">
      <formula1>"System cancels,System stays active"</formula1>
    </dataValidation>
  </dataValidations>
  <pageMargins left="0.8" right="0.44" top="0.53" bottom="1" header="0.5" footer="0.5"/>
  <pageSetup paperSize="9" scale="70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stopIfTrue="1" id="{1A28FF6E-AB34-4DFC-BBE8-0FBADBFC5156}">
            <xm:f>ISBLANK('General Overview'!$C$17:$C$18)</xm:f>
            <x14:dxf>
              <fill>
                <patternFill>
                  <bgColor theme="0"/>
                </patternFill>
              </fill>
            </x14:dxf>
          </x14:cfRule>
          <x14:cfRule type="expression" priority="27" id="{78CC054D-FE5D-44B6-A440-6C556B964BE4}">
            <xm:f>SUM('General Overview'!$C$17:$C$18)=0</xm:f>
            <x14:dxf>
              <fill>
                <patternFill>
                  <bgColor theme="0" tint="-0.24994659260841701"/>
                </patternFill>
              </fill>
            </x14:dxf>
          </x14:cfRule>
          <xm:sqref>I23:I24 K23:K24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14"/>
  <sheetViews>
    <sheetView workbookViewId="0">
      <selection activeCell="B2" sqref="B2:C4"/>
    </sheetView>
  </sheetViews>
  <sheetFormatPr defaultColWidth="8.7265625" defaultRowHeight="13"/>
  <cols>
    <col min="1" max="2" width="8.7265625" style="22"/>
    <col min="3" max="3" width="49.08984375" style="22" customWidth="1"/>
    <col min="4" max="5" width="20.54296875" style="22" customWidth="1"/>
    <col min="6" max="10" width="8.7265625" style="22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33" t="s">
        <v>339</v>
      </c>
      <c r="C2" s="434"/>
      <c r="D2" s="427"/>
      <c r="E2" s="428"/>
      <c r="K2" s="156"/>
    </row>
    <row r="3" spans="1:11" s="155" customFormat="1" ht="15" customHeight="1">
      <c r="B3" s="435"/>
      <c r="C3" s="436"/>
      <c r="D3" s="429"/>
      <c r="E3" s="430"/>
      <c r="K3" s="156"/>
    </row>
    <row r="4" spans="1:11" ht="15" customHeight="1" thickBot="1">
      <c r="B4" s="437"/>
      <c r="C4" s="438"/>
      <c r="D4" s="213"/>
      <c r="E4" s="158"/>
    </row>
    <row r="5" spans="1:11" ht="15" customHeight="1">
      <c r="B5" s="159" t="s">
        <v>340</v>
      </c>
      <c r="C5" s="160"/>
      <c r="D5" s="443"/>
      <c r="E5" s="444"/>
    </row>
    <row r="6" spans="1:11" ht="15" customHeight="1" thickBot="1">
      <c r="B6" s="161"/>
      <c r="C6" s="163" t="s">
        <v>292</v>
      </c>
      <c r="D6" s="485" t="s">
        <v>351</v>
      </c>
      <c r="E6" s="486"/>
    </row>
    <row r="7" spans="1:11" ht="15" customHeight="1" thickBot="1">
      <c r="B7" s="166"/>
      <c r="C7" s="167"/>
      <c r="D7" s="211"/>
      <c r="E7" s="169"/>
    </row>
    <row r="8" spans="1:11" ht="15" customHeight="1" thickBot="1">
      <c r="B8" s="445" t="s">
        <v>341</v>
      </c>
      <c r="C8" s="446"/>
      <c r="D8" s="439">
        <f>IF(D6="Yes",20,0)</f>
        <v>20</v>
      </c>
      <c r="E8" s="440"/>
    </row>
    <row r="9" spans="1:11" ht="13.5" thickBot="1">
      <c r="F9" s="177"/>
    </row>
    <row r="10" spans="1:11" ht="15" thickBot="1">
      <c r="B10" s="414" t="s">
        <v>6</v>
      </c>
      <c r="C10" s="415"/>
      <c r="D10" s="425"/>
      <c r="E10" s="426"/>
    </row>
    <row r="11" spans="1:11" ht="13.5" thickBot="1">
      <c r="B11" s="174"/>
      <c r="C11" s="178" t="s">
        <v>341</v>
      </c>
      <c r="D11" s="416">
        <f>D8</f>
        <v>20</v>
      </c>
      <c r="E11" s="417"/>
    </row>
    <row r="12" spans="1:11" ht="15" thickBot="1">
      <c r="B12" s="414" t="s">
        <v>173</v>
      </c>
      <c r="C12" s="422"/>
      <c r="D12" s="491">
        <f>SUM(D11)</f>
        <v>20</v>
      </c>
      <c r="E12" s="492"/>
    </row>
    <row r="13" spans="1:11" ht="13.5" thickBot="1"/>
    <row r="14" spans="1:11" ht="21.5" thickBot="1">
      <c r="B14" s="410" t="s">
        <v>342</v>
      </c>
      <c r="C14" s="411"/>
      <c r="D14" s="412">
        <f>D12</f>
        <v>20</v>
      </c>
      <c r="E14" s="413"/>
    </row>
  </sheetData>
  <mergeCells count="13">
    <mergeCell ref="B12:C12"/>
    <mergeCell ref="B14:C14"/>
    <mergeCell ref="D14:E14"/>
    <mergeCell ref="D2:E3"/>
    <mergeCell ref="D5:E5"/>
    <mergeCell ref="D6:E6"/>
    <mergeCell ref="D10:E10"/>
    <mergeCell ref="D12:E12"/>
    <mergeCell ref="B2:C4"/>
    <mergeCell ref="B8:C8"/>
    <mergeCell ref="D8:E8"/>
    <mergeCell ref="B10:C10"/>
    <mergeCell ref="D11:E11"/>
  </mergeCells>
  <phoneticPr fontId="0" type="noConversion"/>
  <conditionalFormatting sqref="S19">
    <cfRule type="cellIs" dxfId="1229" priority="18" stopIfTrue="1" operator="equal">
      <formula>""</formula>
    </cfRule>
    <cfRule type="expression" dxfId="1228" priority="19" stopIfTrue="1">
      <formula>$Q19=0</formula>
    </cfRule>
    <cfRule type="expression" dxfId="1227" priority="20">
      <formula>AND($J19="Pass",$L19="Pass")</formula>
    </cfRule>
    <cfRule type="expression" dxfId="1226" priority="21">
      <formula>$Q19&gt;0</formula>
    </cfRule>
  </conditionalFormatting>
  <conditionalFormatting sqref="K17:K18 M17:M18 H14:P14 H6:P12">
    <cfRule type="cellIs" dxfId="1225" priority="13" stopIfTrue="1" operator="equal">
      <formula>"P Fail"</formula>
    </cfRule>
    <cfRule type="cellIs" dxfId="1224" priority="14" operator="equal">
      <formula>"Fail"</formula>
    </cfRule>
    <cfRule type="cellIs" dxfId="1223" priority="15" operator="equal">
      <formula>"Pass"</formula>
    </cfRule>
    <cfRule type="cellIs" dxfId="1222" priority="16" operator="equal">
      <formula>"Exempt"</formula>
    </cfRule>
    <cfRule type="cellIs" dxfId="1221" priority="17" operator="equal">
      <formula>"N/A"</formula>
    </cfRule>
  </conditionalFormatting>
  <conditionalFormatting sqref="H17:H18 J17:J18">
    <cfRule type="cellIs" dxfId="1220" priority="8" stopIfTrue="1" operator="equal">
      <formula>"P Fail"</formula>
    </cfRule>
    <cfRule type="cellIs" dxfId="1219" priority="9" operator="equal">
      <formula>"Fail"</formula>
    </cfRule>
    <cfRule type="cellIs" dxfId="1218" priority="10" operator="equal">
      <formula>"Pass"</formula>
    </cfRule>
    <cfRule type="cellIs" dxfId="1217" priority="11" operator="equal">
      <formula>"Exempt"</formula>
    </cfRule>
    <cfRule type="cellIs" dxfId="1216" priority="12" operator="equal">
      <formula>"N/A"</formula>
    </cfRule>
  </conditionalFormatting>
  <conditionalFormatting sqref="H13:P13">
    <cfRule type="cellIs" dxfId="1215" priority="1" stopIfTrue="1" operator="equal">
      <formula>"P Fail"</formula>
    </cfRule>
    <cfRule type="cellIs" dxfId="1214" priority="2" operator="equal">
      <formula>"Fail"</formula>
    </cfRule>
    <cfRule type="cellIs" dxfId="1213" priority="3" operator="equal">
      <formula>"Pass"</formula>
    </cfRule>
    <cfRule type="cellIs" dxfId="1212" priority="4" operator="equal">
      <formula>"Exempt"</formula>
    </cfRule>
    <cfRule type="cellIs" dxfId="1211" priority="5" operator="equal">
      <formula>"N/A"</formula>
    </cfRule>
  </conditionalFormatting>
  <dataValidations count="1">
    <dataValidation type="list" allowBlank="1" showInputMessage="1" showErrorMessage="1" sqref="D6" xr:uid="{577E7DDF-02E9-4B52-BB48-A50808B7E8F4}">
      <formula1>"Yes,No"</formula1>
    </dataValidation>
  </dataValidations>
  <pageMargins left="0.8" right="0.44" top="0.53" bottom="1" header="0.5" footer="0.5"/>
  <pageSetup paperSize="9" scale="5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02390A5E-9C34-4DA5-B2A4-809985CF2CC0}">
            <xm:f>ISBLANK('General Overview'!$C$17:$C$18)</xm:f>
            <x14:dxf>
              <fill>
                <patternFill>
                  <bgColor theme="0"/>
                </patternFill>
              </fill>
            </x14:dxf>
          </x14:cfRule>
          <x14:cfRule type="expression" priority="7" id="{9AF3D9BF-2AF0-413F-9DD6-7B89F38A4186}">
            <xm:f>SUM('General Overview'!$C$17:$C$18)=0</xm:f>
            <x14:dxf>
              <fill>
                <patternFill>
                  <bgColor theme="0" tint="-0.24994659260841701"/>
                </patternFill>
              </fill>
            </x14:dxf>
          </x14:cfRule>
          <xm:sqref>H17:H18 J17:J18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rgb="FF7030A0"/>
    <pageSetUpPr fitToPage="1"/>
  </sheetPr>
  <dimension ref="A1:K71"/>
  <sheetViews>
    <sheetView zoomScaleNormal="100" workbookViewId="0">
      <selection activeCell="B2" sqref="B2:E3"/>
    </sheetView>
  </sheetViews>
  <sheetFormatPr defaultColWidth="8.7265625" defaultRowHeight="13"/>
  <cols>
    <col min="1" max="2" width="8.7265625" style="30"/>
    <col min="3" max="3" width="34.26953125" style="30" customWidth="1"/>
    <col min="4" max="11" width="10.7265625" style="30" customWidth="1"/>
    <col min="12" max="16384" width="8.7265625" style="30"/>
  </cols>
  <sheetData>
    <row r="1" spans="1:11" ht="13.5" thickBot="1">
      <c r="A1" s="77">
        <v>3</v>
      </c>
    </row>
    <row r="2" spans="1:11" s="47" customFormat="1" ht="30.75" customHeight="1">
      <c r="B2" s="581" t="s">
        <v>156</v>
      </c>
      <c r="C2" s="582"/>
      <c r="D2" s="582"/>
      <c r="E2" s="583"/>
      <c r="F2" s="549" t="s">
        <v>243</v>
      </c>
      <c r="G2" s="606"/>
      <c r="H2" s="607" t="s">
        <v>37</v>
      </c>
      <c r="I2" s="606"/>
      <c r="J2" s="550" t="s">
        <v>244</v>
      </c>
      <c r="K2" s="551"/>
    </row>
    <row r="3" spans="1:11" s="226" customFormat="1" ht="15" customHeight="1" thickBot="1">
      <c r="B3" s="584"/>
      <c r="C3" s="585"/>
      <c r="D3" s="585"/>
      <c r="E3" s="586"/>
      <c r="F3" s="556"/>
      <c r="G3" s="608"/>
      <c r="H3" s="609"/>
      <c r="I3" s="608"/>
      <c r="J3" s="557" t="s">
        <v>313</v>
      </c>
      <c r="K3" s="558"/>
    </row>
    <row r="4" spans="1:11">
      <c r="B4" s="367" t="s">
        <v>38</v>
      </c>
      <c r="C4" s="368"/>
      <c r="D4" s="368"/>
      <c r="E4" s="552"/>
      <c r="F4" s="553"/>
      <c r="G4" s="610"/>
      <c r="H4" s="611"/>
      <c r="I4" s="610"/>
      <c r="J4" s="554"/>
      <c r="K4" s="555"/>
    </row>
    <row r="5" spans="1:11">
      <c r="B5" s="227"/>
      <c r="C5" s="559" t="s">
        <v>46</v>
      </c>
      <c r="D5" s="559"/>
      <c r="E5" s="560"/>
      <c r="F5" s="540"/>
      <c r="G5" s="612"/>
      <c r="H5" s="622"/>
      <c r="I5" s="612"/>
      <c r="J5" s="619"/>
      <c r="K5" s="542"/>
    </row>
    <row r="6" spans="1:11" ht="13.5" thickBot="1">
      <c r="B6" s="295"/>
      <c r="C6" s="359" t="s">
        <v>39</v>
      </c>
      <c r="D6" s="359"/>
      <c r="E6" s="534"/>
      <c r="F6" s="535"/>
      <c r="G6" s="620"/>
      <c r="H6" s="621"/>
      <c r="I6" s="620"/>
      <c r="J6" s="536"/>
      <c r="K6" s="537"/>
    </row>
    <row r="7" spans="1:11" ht="13.5" thickBot="1">
      <c r="F7" s="119"/>
      <c r="G7" s="272"/>
      <c r="H7" s="280"/>
      <c r="I7" s="272"/>
    </row>
    <row r="8" spans="1:11" ht="30" customHeight="1" thickBot="1">
      <c r="B8" s="564" t="s">
        <v>303</v>
      </c>
      <c r="C8" s="565"/>
      <c r="D8" s="565"/>
      <c r="E8" s="566"/>
      <c r="F8" s="228" t="s">
        <v>246</v>
      </c>
      <c r="G8" s="273" t="s">
        <v>247</v>
      </c>
      <c r="H8" s="273" t="s">
        <v>246</v>
      </c>
      <c r="I8" s="273" t="s">
        <v>247</v>
      </c>
      <c r="J8" s="302" t="s">
        <v>246</v>
      </c>
      <c r="K8" s="229" t="s">
        <v>247</v>
      </c>
    </row>
    <row r="9" spans="1:11" ht="15" customHeight="1">
      <c r="B9" s="567" t="s">
        <v>248</v>
      </c>
      <c r="C9" s="230" t="s">
        <v>249</v>
      </c>
      <c r="D9" s="231" t="s">
        <v>250</v>
      </c>
      <c r="E9" s="232" t="s">
        <v>251</v>
      </c>
      <c r="F9" s="613"/>
      <c r="G9" s="614"/>
      <c r="H9" s="615"/>
      <c r="I9" s="614"/>
      <c r="J9" s="614"/>
      <c r="K9" s="623"/>
    </row>
    <row r="10" spans="1:11" ht="15" customHeight="1">
      <c r="B10" s="568"/>
      <c r="C10" s="233"/>
      <c r="D10" s="234">
        <v>70</v>
      </c>
      <c r="E10" s="235" t="s">
        <v>252</v>
      </c>
      <c r="F10" s="236" t="s">
        <v>364</v>
      </c>
      <c r="G10" s="343" t="s">
        <v>364</v>
      </c>
      <c r="H10" s="274" t="s">
        <v>364</v>
      </c>
      <c r="I10" s="274" t="s">
        <v>364</v>
      </c>
      <c r="J10" s="321">
        <v>2.31</v>
      </c>
      <c r="K10" s="322">
        <v>1.63</v>
      </c>
    </row>
    <row r="11" spans="1:11" ht="15" customHeight="1">
      <c r="B11" s="568"/>
      <c r="C11" s="233"/>
      <c r="D11" s="234">
        <v>80</v>
      </c>
      <c r="E11" s="235" t="s">
        <v>252</v>
      </c>
      <c r="F11" s="236" t="s">
        <v>364</v>
      </c>
      <c r="G11" s="343" t="s">
        <v>364</v>
      </c>
      <c r="H11" s="274" t="s">
        <v>364</v>
      </c>
      <c r="I11" s="274" t="s">
        <v>364</v>
      </c>
      <c r="J11" s="321">
        <v>1.83</v>
      </c>
      <c r="K11" s="322">
        <v>1.21</v>
      </c>
    </row>
    <row r="12" spans="1:11" ht="15" customHeight="1">
      <c r="B12" s="568"/>
      <c r="C12" s="233"/>
      <c r="D12" s="234">
        <v>90</v>
      </c>
      <c r="E12" s="235" t="s">
        <v>252</v>
      </c>
      <c r="F12" s="236" t="s">
        <v>364</v>
      </c>
      <c r="G12" s="343" t="s">
        <v>364</v>
      </c>
      <c r="H12" s="274" t="s">
        <v>364</v>
      </c>
      <c r="I12" s="274" t="s">
        <v>364</v>
      </c>
      <c r="J12" s="321" t="s">
        <v>252</v>
      </c>
      <c r="K12" s="322" t="s">
        <v>252</v>
      </c>
    </row>
    <row r="13" spans="1:11" ht="15" customHeight="1">
      <c r="B13" s="568"/>
      <c r="C13" s="233"/>
      <c r="D13" s="234">
        <v>100</v>
      </c>
      <c r="E13" s="235" t="s">
        <v>252</v>
      </c>
      <c r="F13" s="236" t="s">
        <v>364</v>
      </c>
      <c r="G13" s="343" t="s">
        <v>364</v>
      </c>
      <c r="H13" s="274" t="s">
        <v>364</v>
      </c>
      <c r="I13" s="274" t="s">
        <v>364</v>
      </c>
      <c r="J13" s="321" t="s">
        <v>252</v>
      </c>
      <c r="K13" s="322" t="s">
        <v>252</v>
      </c>
    </row>
    <row r="14" spans="1:11" ht="15" customHeight="1">
      <c r="B14" s="568"/>
      <c r="C14" s="233"/>
      <c r="D14" s="234">
        <v>110</v>
      </c>
      <c r="E14" s="235" t="s">
        <v>252</v>
      </c>
      <c r="F14" s="236" t="s">
        <v>364</v>
      </c>
      <c r="G14" s="343" t="s">
        <v>364</v>
      </c>
      <c r="H14" s="274" t="s">
        <v>364</v>
      </c>
      <c r="I14" s="274" t="s">
        <v>364</v>
      </c>
      <c r="J14" s="321" t="s">
        <v>252</v>
      </c>
      <c r="K14" s="322" t="s">
        <v>252</v>
      </c>
    </row>
    <row r="15" spans="1:11" ht="15" customHeight="1">
      <c r="B15" s="568"/>
      <c r="C15" s="233"/>
      <c r="D15" s="234">
        <v>120</v>
      </c>
      <c r="E15" s="235" t="s">
        <v>252</v>
      </c>
      <c r="F15" s="236" t="s">
        <v>364</v>
      </c>
      <c r="G15" s="343" t="s">
        <v>364</v>
      </c>
      <c r="H15" s="274" t="s">
        <v>364</v>
      </c>
      <c r="I15" s="274" t="s">
        <v>364</v>
      </c>
      <c r="J15" s="321" t="s">
        <v>252</v>
      </c>
      <c r="K15" s="322" t="s">
        <v>252</v>
      </c>
    </row>
    <row r="16" spans="1:11" ht="15" customHeight="1">
      <c r="B16" s="568"/>
      <c r="C16" s="233"/>
      <c r="D16" s="234">
        <v>130</v>
      </c>
      <c r="E16" s="235" t="s">
        <v>252</v>
      </c>
      <c r="F16" s="236" t="s">
        <v>364</v>
      </c>
      <c r="G16" s="343" t="s">
        <v>364</v>
      </c>
      <c r="H16" s="274" t="s">
        <v>364</v>
      </c>
      <c r="I16" s="274" t="s">
        <v>364</v>
      </c>
      <c r="J16" s="321" t="s">
        <v>252</v>
      </c>
      <c r="K16" s="322" t="s">
        <v>252</v>
      </c>
    </row>
    <row r="17" spans="2:11" ht="15" customHeight="1">
      <c r="B17" s="568"/>
      <c r="C17" s="237" t="s">
        <v>253</v>
      </c>
      <c r="D17" s="234"/>
      <c r="E17" s="235"/>
      <c r="F17" s="616"/>
      <c r="G17" s="617"/>
      <c r="H17" s="618"/>
      <c r="I17" s="617"/>
      <c r="J17" s="617"/>
      <c r="K17" s="624"/>
    </row>
    <row r="18" spans="2:11" ht="15" customHeight="1">
      <c r="B18" s="568"/>
      <c r="C18" s="233"/>
      <c r="D18" s="233">
        <v>80</v>
      </c>
      <c r="E18" s="235">
        <v>20</v>
      </c>
      <c r="F18" s="236" t="s">
        <v>365</v>
      </c>
      <c r="G18" s="275"/>
      <c r="H18" s="274"/>
      <c r="I18" s="275"/>
      <c r="J18" s="321"/>
      <c r="K18" s="320"/>
    </row>
    <row r="19" spans="2:11" ht="15" customHeight="1">
      <c r="B19" s="568"/>
      <c r="C19" s="233"/>
      <c r="D19" s="233">
        <v>90</v>
      </c>
      <c r="E19" s="235">
        <v>20</v>
      </c>
      <c r="F19" s="236" t="s">
        <v>365</v>
      </c>
      <c r="G19" s="275"/>
      <c r="H19" s="274"/>
      <c r="I19" s="275"/>
      <c r="J19" s="321"/>
      <c r="K19" s="320"/>
    </row>
    <row r="20" spans="2:11" ht="15" customHeight="1">
      <c r="B20" s="568"/>
      <c r="C20" s="233"/>
      <c r="D20" s="233">
        <v>100</v>
      </c>
      <c r="E20" s="235">
        <v>20</v>
      </c>
      <c r="F20" s="236" t="s">
        <v>365</v>
      </c>
      <c r="G20" s="275"/>
      <c r="H20" s="274"/>
      <c r="I20" s="275"/>
      <c r="J20" s="321"/>
      <c r="K20" s="320"/>
    </row>
    <row r="21" spans="2:11" ht="15" customHeight="1">
      <c r="B21" s="568"/>
      <c r="C21" s="233"/>
      <c r="D21" s="233">
        <v>110</v>
      </c>
      <c r="E21" s="235">
        <v>20</v>
      </c>
      <c r="F21" s="236" t="s">
        <v>365</v>
      </c>
      <c r="G21" s="275"/>
      <c r="H21" s="274"/>
      <c r="I21" s="275"/>
      <c r="J21" s="321"/>
      <c r="K21" s="320"/>
    </row>
    <row r="22" spans="2:11" ht="15" customHeight="1">
      <c r="B22" s="568"/>
      <c r="C22" s="233"/>
      <c r="D22" s="233">
        <v>120</v>
      </c>
      <c r="E22" s="235">
        <v>20</v>
      </c>
      <c r="F22" s="236" t="s">
        <v>366</v>
      </c>
      <c r="G22" s="275"/>
      <c r="H22" s="274" t="s">
        <v>366</v>
      </c>
      <c r="I22" s="275"/>
      <c r="J22" s="321">
        <v>3.16</v>
      </c>
      <c r="K22" s="320"/>
    </row>
    <row r="23" spans="2:11" ht="15" customHeight="1">
      <c r="B23" s="568"/>
      <c r="C23" s="233"/>
      <c r="D23" s="233">
        <v>130</v>
      </c>
      <c r="E23" s="235">
        <v>20</v>
      </c>
      <c r="F23" s="236" t="s">
        <v>366</v>
      </c>
      <c r="G23" s="275"/>
      <c r="H23" s="274" t="s">
        <v>366</v>
      </c>
      <c r="I23" s="275"/>
      <c r="J23" s="321">
        <v>2.72</v>
      </c>
      <c r="K23" s="320"/>
    </row>
    <row r="24" spans="2:11" ht="15" customHeight="1">
      <c r="B24" s="568"/>
      <c r="C24" s="233"/>
      <c r="D24" s="233">
        <v>80</v>
      </c>
      <c r="E24" s="235">
        <v>60</v>
      </c>
      <c r="F24" s="236" t="s">
        <v>365</v>
      </c>
      <c r="G24" s="275"/>
      <c r="H24" s="274"/>
      <c r="I24" s="275"/>
      <c r="J24" s="321"/>
      <c r="K24" s="320"/>
    </row>
    <row r="25" spans="2:11" ht="15" customHeight="1">
      <c r="B25" s="568"/>
      <c r="C25" s="233"/>
      <c r="D25" s="233">
        <v>90</v>
      </c>
      <c r="E25" s="235">
        <v>60</v>
      </c>
      <c r="F25" s="236" t="s">
        <v>365</v>
      </c>
      <c r="G25" s="275"/>
      <c r="H25" s="274"/>
      <c r="I25" s="275"/>
      <c r="J25" s="321"/>
      <c r="K25" s="320"/>
    </row>
    <row r="26" spans="2:11" ht="15" customHeight="1">
      <c r="B26" s="568"/>
      <c r="C26" s="233"/>
      <c r="D26" s="233">
        <v>100</v>
      </c>
      <c r="E26" s="235">
        <v>60</v>
      </c>
      <c r="F26" s="236" t="s">
        <v>365</v>
      </c>
      <c r="G26" s="275"/>
      <c r="H26" s="274"/>
      <c r="I26" s="275"/>
      <c r="J26" s="321"/>
      <c r="K26" s="320"/>
    </row>
    <row r="27" spans="2:11" ht="15" customHeight="1">
      <c r="B27" s="568"/>
      <c r="C27" s="233"/>
      <c r="D27" s="233">
        <v>110</v>
      </c>
      <c r="E27" s="235">
        <v>60</v>
      </c>
      <c r="F27" s="236" t="s">
        <v>365</v>
      </c>
      <c r="G27" s="275"/>
      <c r="H27" s="274"/>
      <c r="I27" s="275"/>
      <c r="J27" s="321"/>
      <c r="K27" s="320"/>
    </row>
    <row r="28" spans="2:11" ht="15" customHeight="1">
      <c r="B28" s="568"/>
      <c r="C28" s="233"/>
      <c r="D28" s="233">
        <v>120</v>
      </c>
      <c r="E28" s="235">
        <v>60</v>
      </c>
      <c r="F28" s="236" t="s">
        <v>365</v>
      </c>
      <c r="G28" s="275"/>
      <c r="H28" s="274"/>
      <c r="I28" s="275"/>
      <c r="J28" s="321"/>
      <c r="K28" s="320"/>
    </row>
    <row r="29" spans="2:11" ht="15" customHeight="1">
      <c r="B29" s="568"/>
      <c r="C29" s="233"/>
      <c r="D29" s="233">
        <v>130</v>
      </c>
      <c r="E29" s="235">
        <v>60</v>
      </c>
      <c r="F29" s="236" t="s">
        <v>365</v>
      </c>
      <c r="G29" s="275"/>
      <c r="H29" s="274"/>
      <c r="I29" s="275"/>
      <c r="J29" s="321"/>
      <c r="K29" s="320"/>
    </row>
    <row r="30" spans="2:11" ht="15" customHeight="1">
      <c r="B30" s="568"/>
      <c r="C30" s="237" t="s">
        <v>254</v>
      </c>
      <c r="D30" s="234"/>
      <c r="E30" s="235"/>
      <c r="F30" s="616"/>
      <c r="G30" s="617"/>
      <c r="H30" s="618"/>
      <c r="I30" s="617"/>
      <c r="J30" s="617"/>
      <c r="K30" s="624"/>
    </row>
    <row r="31" spans="2:11" ht="15" customHeight="1">
      <c r="B31" s="568"/>
      <c r="C31" s="233" t="s">
        <v>255</v>
      </c>
      <c r="D31" s="233">
        <v>55</v>
      </c>
      <c r="E31" s="235">
        <v>50</v>
      </c>
      <c r="F31" s="236" t="s">
        <v>365</v>
      </c>
      <c r="G31" s="276"/>
      <c r="H31" s="274"/>
      <c r="I31" s="274"/>
      <c r="J31" s="321"/>
      <c r="K31" s="322"/>
    </row>
    <row r="32" spans="2:11" ht="15" customHeight="1">
      <c r="B32" s="568"/>
      <c r="C32" s="237" t="s">
        <v>256</v>
      </c>
      <c r="D32" s="234"/>
      <c r="E32" s="235"/>
      <c r="F32" s="616"/>
      <c r="G32" s="617"/>
      <c r="H32" s="618"/>
      <c r="I32" s="617"/>
      <c r="J32" s="617"/>
      <c r="K32" s="624"/>
    </row>
    <row r="33" spans="2:11" ht="15" customHeight="1">
      <c r="B33" s="568"/>
      <c r="C33" s="233" t="s">
        <v>257</v>
      </c>
      <c r="D33" s="233">
        <v>50</v>
      </c>
      <c r="E33" s="235">
        <v>10</v>
      </c>
      <c r="F33" s="236" t="s">
        <v>365</v>
      </c>
      <c r="G33" s="277"/>
      <c r="H33" s="274"/>
      <c r="I33" s="277"/>
      <c r="J33" s="321"/>
      <c r="K33" s="323"/>
    </row>
    <row r="34" spans="2:11" ht="15" customHeight="1">
      <c r="B34" s="568"/>
      <c r="C34" s="233" t="s">
        <v>258</v>
      </c>
      <c r="D34" s="233">
        <v>50</v>
      </c>
      <c r="E34" s="235">
        <v>10</v>
      </c>
      <c r="G34" s="277"/>
      <c r="H34" s="274" t="s">
        <v>364</v>
      </c>
      <c r="I34" s="277"/>
      <c r="J34" s="321" t="s">
        <v>252</v>
      </c>
      <c r="K34" s="323"/>
    </row>
    <row r="35" spans="2:11" ht="15" customHeight="1">
      <c r="B35" s="568"/>
      <c r="C35" s="233" t="s">
        <v>259</v>
      </c>
      <c r="D35" s="233">
        <v>120</v>
      </c>
      <c r="E35" s="235">
        <v>70</v>
      </c>
      <c r="F35" s="236" t="s">
        <v>366</v>
      </c>
      <c r="G35" s="277"/>
      <c r="H35" s="274" t="s">
        <v>366</v>
      </c>
      <c r="I35" s="277"/>
      <c r="J35" s="321" t="s">
        <v>252</v>
      </c>
      <c r="K35" s="323"/>
    </row>
    <row r="36" spans="2:11" ht="15" customHeight="1">
      <c r="B36" s="568"/>
      <c r="C36" s="233" t="s">
        <v>260</v>
      </c>
      <c r="D36" s="233">
        <v>120</v>
      </c>
      <c r="E36" s="235">
        <v>70</v>
      </c>
      <c r="G36" s="277"/>
      <c r="H36" s="274" t="s">
        <v>364</v>
      </c>
      <c r="I36" s="277"/>
      <c r="J36" s="321" t="s">
        <v>252</v>
      </c>
      <c r="K36" s="323"/>
    </row>
    <row r="37" spans="2:11" ht="15" customHeight="1">
      <c r="B37" s="568"/>
      <c r="C37" s="237" t="s">
        <v>261</v>
      </c>
      <c r="D37" s="234"/>
      <c r="E37" s="235"/>
      <c r="F37" s="616"/>
      <c r="G37" s="617"/>
      <c r="H37" s="618"/>
      <c r="I37" s="617"/>
      <c r="J37" s="617"/>
      <c r="K37" s="624"/>
    </row>
    <row r="38" spans="2:11" ht="15" customHeight="1">
      <c r="B38" s="568"/>
      <c r="C38" s="233" t="s">
        <v>262</v>
      </c>
      <c r="D38" s="233">
        <v>70</v>
      </c>
      <c r="E38" s="235">
        <v>50</v>
      </c>
      <c r="F38" s="236" t="s">
        <v>364</v>
      </c>
      <c r="G38" s="277"/>
      <c r="H38" s="274" t="s">
        <v>364</v>
      </c>
      <c r="I38" s="277"/>
      <c r="J38" s="321" t="s">
        <v>252</v>
      </c>
      <c r="K38" s="323"/>
    </row>
    <row r="39" spans="2:11" ht="15" customHeight="1">
      <c r="B39" s="568"/>
      <c r="C39" s="233" t="s">
        <v>263</v>
      </c>
      <c r="D39" s="233">
        <v>70</v>
      </c>
      <c r="E39" s="235">
        <v>50</v>
      </c>
      <c r="G39" s="277"/>
      <c r="H39" s="274" t="s">
        <v>364</v>
      </c>
      <c r="I39" s="277"/>
      <c r="J39" s="321" t="s">
        <v>252</v>
      </c>
      <c r="K39" s="323"/>
    </row>
    <row r="40" spans="2:11" ht="15" customHeight="1">
      <c r="B40" s="568"/>
      <c r="C40" s="233" t="s">
        <v>262</v>
      </c>
      <c r="D40" s="233">
        <v>90</v>
      </c>
      <c r="E40" s="235">
        <v>70</v>
      </c>
      <c r="F40" s="238" t="s">
        <v>364</v>
      </c>
      <c r="G40" s="278"/>
      <c r="H40" s="281" t="s">
        <v>364</v>
      </c>
      <c r="I40" s="278"/>
      <c r="J40" s="321" t="s">
        <v>252</v>
      </c>
      <c r="K40" s="324"/>
    </row>
    <row r="41" spans="2:11" ht="15" customHeight="1" thickBot="1">
      <c r="B41" s="569"/>
      <c r="C41" s="239" t="s">
        <v>263</v>
      </c>
      <c r="D41" s="239">
        <v>90</v>
      </c>
      <c r="E41" s="240">
        <v>70</v>
      </c>
      <c r="F41" s="241"/>
      <c r="G41" s="279"/>
      <c r="H41" s="282" t="s">
        <v>364</v>
      </c>
      <c r="I41" s="279"/>
      <c r="J41" s="325" t="s">
        <v>252</v>
      </c>
      <c r="K41" s="326"/>
    </row>
    <row r="42" spans="2:11" s="22" customFormat="1" ht="15" customHeight="1" thickBot="1">
      <c r="B42" s="572"/>
      <c r="C42" s="479"/>
      <c r="D42" s="479"/>
      <c r="E42" s="479"/>
      <c r="F42" s="479"/>
      <c r="G42" s="479"/>
      <c r="H42" s="479"/>
      <c r="I42" s="479"/>
      <c r="J42" s="479"/>
      <c r="K42" s="480"/>
    </row>
    <row r="43" spans="2:11" s="22" customFormat="1" ht="15" customHeight="1" thickBot="1">
      <c r="B43" s="445" t="s">
        <v>267</v>
      </c>
      <c r="C43" s="446"/>
      <c r="D43" s="446"/>
      <c r="E43" s="453"/>
      <c r="F43" s="439">
        <f>COUNTIF(F10:I41,"Green")*1+COUNTIF(H10:I41,"Orange")*0.5+COUNTIF(J10:K41,"&gt;"&amp;1.5)*0.25</f>
        <v>14.75</v>
      </c>
      <c r="G43" s="454"/>
      <c r="H43" s="454"/>
      <c r="I43" s="454"/>
      <c r="J43" s="454"/>
      <c r="K43" s="455"/>
    </row>
    <row r="44" spans="2:11" ht="13.5" thickBot="1"/>
    <row r="45" spans="2:11" ht="30" customHeight="1">
      <c r="B45" s="646" t="s">
        <v>297</v>
      </c>
      <c r="C45" s="647"/>
      <c r="D45" s="647"/>
      <c r="E45" s="648"/>
      <c r="F45" s="549" t="s">
        <v>243</v>
      </c>
      <c r="G45" s="606"/>
      <c r="H45" s="607" t="s">
        <v>293</v>
      </c>
      <c r="I45" s="606"/>
      <c r="J45" s="550" t="s">
        <v>294</v>
      </c>
      <c r="K45" s="551"/>
    </row>
    <row r="46" spans="2:11" s="226" customFormat="1" ht="15" customHeight="1" thickBot="1">
      <c r="B46" s="649"/>
      <c r="C46" s="650"/>
      <c r="D46" s="650"/>
      <c r="E46" s="651"/>
      <c r="F46" s="556"/>
      <c r="G46" s="608"/>
      <c r="H46" s="609"/>
      <c r="I46" s="608"/>
      <c r="J46" s="557" t="s">
        <v>314</v>
      </c>
      <c r="K46" s="558"/>
    </row>
    <row r="47" spans="2:11" ht="15" customHeight="1">
      <c r="B47" s="284"/>
      <c r="C47" s="230" t="s">
        <v>295</v>
      </c>
      <c r="D47" s="231" t="s">
        <v>250</v>
      </c>
      <c r="E47" s="232"/>
      <c r="F47" s="613"/>
      <c r="G47" s="614"/>
      <c r="H47" s="615"/>
      <c r="I47" s="614"/>
      <c r="J47" s="614"/>
      <c r="K47" s="623"/>
    </row>
    <row r="48" spans="2:11" ht="15" customHeight="1">
      <c r="B48" s="285"/>
      <c r="C48" s="245"/>
      <c r="D48" s="246">
        <v>80</v>
      </c>
      <c r="E48" s="235"/>
      <c r="F48" s="634" t="s">
        <v>365</v>
      </c>
      <c r="G48" s="628"/>
      <c r="H48" s="627"/>
      <c r="I48" s="628"/>
      <c r="J48" s="630"/>
      <c r="K48" s="631"/>
    </row>
    <row r="49" spans="1:11" ht="15" customHeight="1">
      <c r="B49" s="285"/>
      <c r="C49" s="245"/>
      <c r="D49" s="246">
        <v>100</v>
      </c>
      <c r="E49" s="235"/>
      <c r="F49" s="634" t="s">
        <v>365</v>
      </c>
      <c r="G49" s="628"/>
      <c r="H49" s="627"/>
      <c r="I49" s="628"/>
      <c r="J49" s="630"/>
      <c r="K49" s="631"/>
    </row>
    <row r="50" spans="1:11" ht="15" customHeight="1" thickBot="1">
      <c r="B50" s="286"/>
      <c r="C50" s="239"/>
      <c r="D50" s="283">
        <v>120</v>
      </c>
      <c r="E50" s="240"/>
      <c r="F50" s="625" t="s">
        <v>365</v>
      </c>
      <c r="G50" s="626"/>
      <c r="H50" s="629"/>
      <c r="I50" s="626"/>
      <c r="J50" s="632"/>
      <c r="K50" s="633"/>
    </row>
    <row r="51" spans="1:11" s="22" customFormat="1" ht="15" customHeight="1" thickBot="1">
      <c r="B51" s="270"/>
      <c r="C51" s="271"/>
      <c r="D51" s="271"/>
      <c r="E51" s="271"/>
      <c r="F51" s="439">
        <f>COUNTIF(F48:I50,"Green")*5+COUNTIF(J48:K50,"&lt;"&amp;0.3)*2.5</f>
        <v>15</v>
      </c>
      <c r="G51" s="454"/>
      <c r="H51" s="454"/>
      <c r="I51" s="454"/>
      <c r="J51" s="454"/>
      <c r="K51" s="455"/>
    </row>
    <row r="52" spans="1:11" s="22" customFormat="1" ht="15" customHeight="1" thickBot="1">
      <c r="B52" s="572"/>
      <c r="C52" s="479"/>
      <c r="D52" s="479"/>
      <c r="E52" s="479"/>
      <c r="F52" s="479"/>
      <c r="G52" s="479"/>
      <c r="H52" s="479"/>
      <c r="I52" s="479"/>
      <c r="J52" s="479"/>
      <c r="K52" s="480"/>
    </row>
    <row r="53" spans="1:11" ht="15" customHeight="1" thickBot="1">
      <c r="B53" s="284"/>
      <c r="C53" s="635" t="s">
        <v>298</v>
      </c>
      <c r="D53" s="635"/>
      <c r="E53" s="232" t="s">
        <v>251</v>
      </c>
      <c r="F53" s="600" t="s">
        <v>300</v>
      </c>
      <c r="G53" s="601"/>
      <c r="H53" s="601"/>
      <c r="I53" s="601"/>
      <c r="J53" s="601"/>
      <c r="K53" s="602"/>
    </row>
    <row r="54" spans="1:11" s="289" customFormat="1" ht="15" customHeight="1">
      <c r="A54" s="287"/>
      <c r="B54" s="288"/>
      <c r="C54" s="644" t="s">
        <v>299</v>
      </c>
      <c r="D54" s="644"/>
      <c r="E54" s="645"/>
      <c r="F54" s="603"/>
      <c r="G54" s="604"/>
      <c r="H54" s="604"/>
      <c r="I54" s="604"/>
      <c r="J54" s="604"/>
      <c r="K54" s="605"/>
    </row>
    <row r="55" spans="1:11" s="289" customFormat="1" ht="15" customHeight="1">
      <c r="A55" s="287"/>
      <c r="B55" s="290"/>
      <c r="C55" s="642">
        <v>0.5</v>
      </c>
      <c r="D55" s="642"/>
      <c r="E55" s="643"/>
      <c r="F55" s="636" t="s">
        <v>372</v>
      </c>
      <c r="G55" s="637"/>
      <c r="H55" s="637"/>
      <c r="I55" s="637"/>
      <c r="J55" s="637"/>
      <c r="K55" s="638"/>
    </row>
    <row r="56" spans="1:11" s="289" customFormat="1" ht="15" customHeight="1">
      <c r="A56" s="287"/>
      <c r="B56" s="290"/>
      <c r="C56" s="642">
        <v>0.6</v>
      </c>
      <c r="D56" s="642"/>
      <c r="E56" s="643"/>
      <c r="F56" s="636" t="s">
        <v>372</v>
      </c>
      <c r="G56" s="637"/>
      <c r="H56" s="637"/>
      <c r="I56" s="637"/>
      <c r="J56" s="637"/>
      <c r="K56" s="638"/>
    </row>
    <row r="57" spans="1:11" s="289" customFormat="1" ht="15" customHeight="1">
      <c r="A57" s="287"/>
      <c r="B57" s="290"/>
      <c r="C57" s="642">
        <v>0.7</v>
      </c>
      <c r="D57" s="642"/>
      <c r="E57" s="643"/>
      <c r="F57" s="636" t="s">
        <v>372</v>
      </c>
      <c r="G57" s="637"/>
      <c r="H57" s="637"/>
      <c r="I57" s="637"/>
      <c r="J57" s="637"/>
      <c r="K57" s="638"/>
    </row>
    <row r="58" spans="1:11" s="289" customFormat="1" ht="15" customHeight="1">
      <c r="A58" s="287"/>
      <c r="B58" s="288"/>
      <c r="C58" s="644" t="s">
        <v>301</v>
      </c>
      <c r="D58" s="644"/>
      <c r="E58" s="645"/>
      <c r="F58" s="639"/>
      <c r="G58" s="640"/>
      <c r="H58" s="640"/>
      <c r="I58" s="640"/>
      <c r="J58" s="640"/>
      <c r="K58" s="641"/>
    </row>
    <row r="59" spans="1:11" s="289" customFormat="1" ht="15" customHeight="1">
      <c r="A59" s="287"/>
      <c r="B59" s="290"/>
      <c r="C59" s="642">
        <v>0.5</v>
      </c>
      <c r="D59" s="642"/>
      <c r="E59" s="643"/>
      <c r="F59" s="636" t="s">
        <v>373</v>
      </c>
      <c r="G59" s="637"/>
      <c r="H59" s="637"/>
      <c r="I59" s="637"/>
      <c r="J59" s="637"/>
      <c r="K59" s="638"/>
    </row>
    <row r="60" spans="1:11" s="289" customFormat="1" ht="15" customHeight="1">
      <c r="A60" s="287"/>
      <c r="B60" s="290"/>
      <c r="C60" s="642">
        <v>0.6</v>
      </c>
      <c r="D60" s="642"/>
      <c r="E60" s="643"/>
      <c r="F60" s="636" t="s">
        <v>373</v>
      </c>
      <c r="G60" s="637"/>
      <c r="H60" s="637"/>
      <c r="I60" s="637"/>
      <c r="J60" s="637"/>
      <c r="K60" s="638"/>
    </row>
    <row r="61" spans="1:11" s="289" customFormat="1" ht="15" customHeight="1" thickBot="1">
      <c r="A61" s="287"/>
      <c r="B61" s="290"/>
      <c r="C61" s="642">
        <v>0.7</v>
      </c>
      <c r="D61" s="642"/>
      <c r="E61" s="643"/>
      <c r="F61" s="636" t="s">
        <v>373</v>
      </c>
      <c r="G61" s="637"/>
      <c r="H61" s="637"/>
      <c r="I61" s="637"/>
      <c r="J61" s="637"/>
      <c r="K61" s="638"/>
    </row>
    <row r="62" spans="1:11" s="1" customFormat="1" ht="15" customHeight="1" thickBot="1">
      <c r="B62" s="653" t="s">
        <v>302</v>
      </c>
      <c r="C62" s="654"/>
      <c r="D62" s="654"/>
      <c r="E62" s="655"/>
      <c r="F62" s="517">
        <f>IF(COUNTIF(F55:K61,"PASS")=6,10,0)</f>
        <v>0</v>
      </c>
      <c r="G62" s="656"/>
      <c r="H62" s="656"/>
      <c r="I62" s="656"/>
      <c r="J62" s="656"/>
      <c r="K62" s="518"/>
    </row>
    <row r="63" spans="1:11" s="22" customFormat="1" ht="15" customHeight="1" thickBot="1">
      <c r="B63" s="572"/>
      <c r="C63" s="479"/>
      <c r="D63" s="479"/>
      <c r="E63" s="479"/>
      <c r="F63" s="479"/>
      <c r="G63" s="479"/>
      <c r="H63" s="479"/>
      <c r="I63" s="479"/>
      <c r="J63" s="479"/>
      <c r="K63" s="480"/>
    </row>
    <row r="64" spans="1:11" s="22" customFormat="1" ht="15" customHeight="1" thickBot="1">
      <c r="B64" s="445" t="s">
        <v>296</v>
      </c>
      <c r="C64" s="446"/>
      <c r="D64" s="446"/>
      <c r="E64" s="453"/>
      <c r="F64" s="439">
        <f>SUM(F51,F62)</f>
        <v>15</v>
      </c>
      <c r="G64" s="454"/>
      <c r="H64" s="454"/>
      <c r="I64" s="454"/>
      <c r="J64" s="454"/>
      <c r="K64" s="455"/>
    </row>
    <row r="65" spans="2:11" s="1" customFormat="1" ht="15" customHeight="1" thickBot="1">
      <c r="F65" s="73"/>
      <c r="G65" s="73"/>
      <c r="H65" s="73"/>
      <c r="I65" s="75"/>
      <c r="J65" s="73"/>
      <c r="K65" s="73"/>
    </row>
    <row r="66" spans="2:11" s="22" customFormat="1" ht="15" thickBot="1">
      <c r="B66" s="414" t="s">
        <v>6</v>
      </c>
      <c r="C66" s="422"/>
      <c r="D66" s="422"/>
      <c r="E66" s="415"/>
      <c r="F66" s="425"/>
      <c r="G66" s="447"/>
      <c r="H66" s="447"/>
      <c r="I66" s="447"/>
      <c r="J66" s="447"/>
      <c r="K66" s="426"/>
    </row>
    <row r="67" spans="2:11" s="22" customFormat="1">
      <c r="B67" s="174"/>
      <c r="C67" s="525" t="s">
        <v>303</v>
      </c>
      <c r="D67" s="525"/>
      <c r="E67" s="526"/>
      <c r="F67" s="418">
        <f>F43/35*25</f>
        <v>10.535714285714286</v>
      </c>
      <c r="G67" s="527"/>
      <c r="H67" s="527"/>
      <c r="I67" s="527"/>
      <c r="J67" s="527"/>
      <c r="K67" s="449"/>
    </row>
    <row r="68" spans="2:11" s="22" customFormat="1" ht="13.5" thickBot="1">
      <c r="B68" s="174"/>
      <c r="C68" s="525" t="s">
        <v>297</v>
      </c>
      <c r="D68" s="525"/>
      <c r="E68" s="526"/>
      <c r="F68" s="418">
        <f>F64</f>
        <v>15</v>
      </c>
      <c r="G68" s="527"/>
      <c r="H68" s="527"/>
      <c r="I68" s="527"/>
      <c r="J68" s="527"/>
      <c r="K68" s="449"/>
    </row>
    <row r="69" spans="2:11" s="22" customFormat="1" ht="15" thickBot="1">
      <c r="B69" s="414" t="s">
        <v>173</v>
      </c>
      <c r="C69" s="422"/>
      <c r="D69" s="422"/>
      <c r="E69" s="415"/>
      <c r="F69" s="561">
        <f>SUM(F67:I68)</f>
        <v>25.535714285714285</v>
      </c>
      <c r="G69" s="562"/>
      <c r="H69" s="562"/>
      <c r="I69" s="562"/>
      <c r="J69" s="562"/>
      <c r="K69" s="563"/>
    </row>
    <row r="70" spans="2:11" s="1" customFormat="1" ht="15" customHeight="1" thickBot="1">
      <c r="F70" s="652"/>
      <c r="G70" s="652"/>
      <c r="H70" s="652"/>
      <c r="I70" s="652"/>
      <c r="J70" s="652"/>
      <c r="K70" s="652"/>
    </row>
    <row r="71" spans="2:11" s="1" customFormat="1" ht="21.5" thickBot="1">
      <c r="B71" s="487" t="s">
        <v>304</v>
      </c>
      <c r="C71" s="579"/>
      <c r="D71" s="579"/>
      <c r="E71" s="488"/>
      <c r="F71" s="489">
        <f>F69</f>
        <v>25.535714285714285</v>
      </c>
      <c r="G71" s="580"/>
      <c r="H71" s="580"/>
      <c r="I71" s="580"/>
      <c r="J71" s="580"/>
      <c r="K71" s="490"/>
    </row>
  </sheetData>
  <dataConsolidate/>
  <mergeCells count="94">
    <mergeCell ref="C67:E67"/>
    <mergeCell ref="C68:E68"/>
    <mergeCell ref="B69:E69"/>
    <mergeCell ref="F61:K61"/>
    <mergeCell ref="F59:K59"/>
    <mergeCell ref="F60:K60"/>
    <mergeCell ref="B64:E64"/>
    <mergeCell ref="B45:E46"/>
    <mergeCell ref="B71:E71"/>
    <mergeCell ref="F66:K66"/>
    <mergeCell ref="F67:K67"/>
    <mergeCell ref="F69:K69"/>
    <mergeCell ref="F70:K70"/>
    <mergeCell ref="F71:K71"/>
    <mergeCell ref="C59:E59"/>
    <mergeCell ref="C60:E60"/>
    <mergeCell ref="C61:E61"/>
    <mergeCell ref="B62:E62"/>
    <mergeCell ref="F62:K62"/>
    <mergeCell ref="F64:K64"/>
    <mergeCell ref="F68:K68"/>
    <mergeCell ref="B63:K63"/>
    <mergeCell ref="B66:E66"/>
    <mergeCell ref="C53:D53"/>
    <mergeCell ref="F55:K55"/>
    <mergeCell ref="F56:K56"/>
    <mergeCell ref="F57:K57"/>
    <mergeCell ref="F58:K58"/>
    <mergeCell ref="C55:E55"/>
    <mergeCell ref="C56:E56"/>
    <mergeCell ref="C57:E57"/>
    <mergeCell ref="C58:E58"/>
    <mergeCell ref="C54:E54"/>
    <mergeCell ref="F51:K51"/>
    <mergeCell ref="F50:G50"/>
    <mergeCell ref="H48:I48"/>
    <mergeCell ref="H49:I49"/>
    <mergeCell ref="H50:I50"/>
    <mergeCell ref="J48:K48"/>
    <mergeCell ref="J49:K49"/>
    <mergeCell ref="J50:K50"/>
    <mergeCell ref="F48:G48"/>
    <mergeCell ref="F49:G49"/>
    <mergeCell ref="J32:K32"/>
    <mergeCell ref="F37:G37"/>
    <mergeCell ref="H37:I37"/>
    <mergeCell ref="J37:K37"/>
    <mergeCell ref="B52:K52"/>
    <mergeCell ref="F45:G45"/>
    <mergeCell ref="H45:I45"/>
    <mergeCell ref="J45:K45"/>
    <mergeCell ref="F47:G47"/>
    <mergeCell ref="H47:I47"/>
    <mergeCell ref="J47:K47"/>
    <mergeCell ref="F43:K43"/>
    <mergeCell ref="B42:K42"/>
    <mergeCell ref="F46:G46"/>
    <mergeCell ref="H46:I46"/>
    <mergeCell ref="J46:K46"/>
    <mergeCell ref="J9:K9"/>
    <mergeCell ref="F17:G17"/>
    <mergeCell ref="H17:I17"/>
    <mergeCell ref="J17:K17"/>
    <mergeCell ref="F30:G30"/>
    <mergeCell ref="H30:I30"/>
    <mergeCell ref="J30:K30"/>
    <mergeCell ref="J5:K5"/>
    <mergeCell ref="C6:E6"/>
    <mergeCell ref="F6:G6"/>
    <mergeCell ref="H6:I6"/>
    <mergeCell ref="J6:K6"/>
    <mergeCell ref="H5:I5"/>
    <mergeCell ref="B8:E8"/>
    <mergeCell ref="B9:B41"/>
    <mergeCell ref="F9:G9"/>
    <mergeCell ref="H9:I9"/>
    <mergeCell ref="F32:G32"/>
    <mergeCell ref="H32:I32"/>
    <mergeCell ref="B2:E3"/>
    <mergeCell ref="F53:K53"/>
    <mergeCell ref="F54:K54"/>
    <mergeCell ref="F2:G2"/>
    <mergeCell ref="H2:I2"/>
    <mergeCell ref="J2:K2"/>
    <mergeCell ref="F3:G3"/>
    <mergeCell ref="H3:I3"/>
    <mergeCell ref="J3:K3"/>
    <mergeCell ref="B4:E4"/>
    <mergeCell ref="F4:G4"/>
    <mergeCell ref="H4:I4"/>
    <mergeCell ref="J4:K4"/>
    <mergeCell ref="C5:E5"/>
    <mergeCell ref="F5:G5"/>
    <mergeCell ref="B43:E43"/>
  </mergeCells>
  <conditionalFormatting sqref="J48:J50">
    <cfRule type="cellIs" dxfId="1208" priority="1873" operator="equal">
      <formula>"Green"</formula>
    </cfRule>
    <cfRule type="cellIs" dxfId="1207" priority="1874" operator="equal">
      <formula>"Yellow"</formula>
    </cfRule>
    <cfRule type="cellIs" dxfId="1206" priority="1875" operator="equal">
      <formula>"Orange"</formula>
    </cfRule>
    <cfRule type="cellIs" dxfId="1205" priority="1876" operator="equal">
      <formula>"Brown"</formula>
    </cfRule>
    <cfRule type="cellIs" dxfId="1204" priority="1877" operator="equal">
      <formula>"Red"</formula>
    </cfRule>
    <cfRule type="cellIs" dxfId="1203" priority="1878" operator="equal">
      <formula>"D Red"</formula>
    </cfRule>
  </conditionalFormatting>
  <conditionalFormatting sqref="J48:J50">
    <cfRule type="cellIs" dxfId="1202" priority="1872" operator="equal">
      <formula>"""AEB"""</formula>
    </cfRule>
    <cfRule type="cellIs" dxfId="1201" priority="1879" operator="equal">
      <formula>"Green"</formula>
    </cfRule>
    <cfRule type="cellIs" dxfId="1200" priority="1880" operator="equal">
      <formula>"Yellow"</formula>
    </cfRule>
    <cfRule type="cellIs" dxfId="1199" priority="1881" operator="equal">
      <formula>"Orange"</formula>
    </cfRule>
    <cfRule type="cellIs" dxfId="1198" priority="1882" operator="equal">
      <formula>"Brown"</formula>
    </cfRule>
    <cfRule type="cellIs" dxfId="1197" priority="1883" operator="equal">
      <formula>"Red"</formula>
    </cfRule>
  </conditionalFormatting>
  <conditionalFormatting sqref="J48:J50">
    <cfRule type="expression" dxfId="1196" priority="1868">
      <formula>OR(H48="Green",H48="")</formula>
    </cfRule>
  </conditionalFormatting>
  <conditionalFormatting sqref="J48:J50">
    <cfRule type="cellIs" dxfId="1195" priority="1869" operator="equal">
      <formula>"Green"</formula>
    </cfRule>
    <cfRule type="cellIs" dxfId="1194" priority="1870" operator="equal">
      <formula>"Orange"</formula>
    </cfRule>
    <cfRule type="cellIs" dxfId="1193" priority="1871" operator="equal">
      <formula>"Grey"</formula>
    </cfRule>
  </conditionalFormatting>
  <conditionalFormatting sqref="H48:H50">
    <cfRule type="expression" dxfId="1192" priority="1852">
      <formula>OR(F48="Green",F48="")</formula>
    </cfRule>
  </conditionalFormatting>
  <conditionalFormatting sqref="H48:H50">
    <cfRule type="cellIs" dxfId="1191" priority="1853" operator="equal">
      <formula>"Green"</formula>
    </cfRule>
    <cfRule type="cellIs" dxfId="1190" priority="1854" operator="equal">
      <formula>"Orange"</formula>
    </cfRule>
    <cfRule type="cellIs" dxfId="1189" priority="1855" operator="equal">
      <formula>"Grey"</formula>
    </cfRule>
  </conditionalFormatting>
  <conditionalFormatting sqref="J10:K16">
    <cfRule type="cellIs" dxfId="1188" priority="1841" operator="equal">
      <formula>"Green"</formula>
    </cfRule>
    <cfRule type="cellIs" dxfId="1187" priority="1842" operator="equal">
      <formula>"Yellow"</formula>
    </cfRule>
    <cfRule type="cellIs" dxfId="1186" priority="1843" operator="equal">
      <formula>"Orange"</formula>
    </cfRule>
    <cfRule type="cellIs" dxfId="1185" priority="1844" operator="equal">
      <formula>"Brown"</formula>
    </cfRule>
    <cfRule type="cellIs" dxfId="1184" priority="1845" operator="equal">
      <formula>"Red"</formula>
    </cfRule>
    <cfRule type="cellIs" dxfId="1183" priority="1846" operator="equal">
      <formula>"D Red"</formula>
    </cfRule>
  </conditionalFormatting>
  <conditionalFormatting sqref="J10:K16">
    <cfRule type="cellIs" dxfId="1182" priority="1840" operator="equal">
      <formula>"""AEB"""</formula>
    </cfRule>
    <cfRule type="cellIs" dxfId="1181" priority="1847" operator="equal">
      <formula>"Green"</formula>
    </cfRule>
    <cfRule type="cellIs" dxfId="1180" priority="1848" operator="equal">
      <formula>"Yellow"</formula>
    </cfRule>
    <cfRule type="cellIs" dxfId="1179" priority="1849" operator="equal">
      <formula>"Orange"</formula>
    </cfRule>
    <cfRule type="cellIs" dxfId="1178" priority="1850" operator="equal">
      <formula>"Brown"</formula>
    </cfRule>
    <cfRule type="cellIs" dxfId="1177" priority="1851" operator="equal">
      <formula>"Red"</formula>
    </cfRule>
  </conditionalFormatting>
  <conditionalFormatting sqref="J31">
    <cfRule type="cellIs" dxfId="1176" priority="1561" operator="equal">
      <formula>"""AEB"""</formula>
    </cfRule>
    <cfRule type="cellIs" dxfId="1175" priority="1562" operator="equal">
      <formula>"Green"</formula>
    </cfRule>
    <cfRule type="cellIs" dxfId="1174" priority="1563" operator="equal">
      <formula>"Yellow"</formula>
    </cfRule>
    <cfRule type="cellIs" dxfId="1173" priority="1564" operator="equal">
      <formula>"Orange"</formula>
    </cfRule>
    <cfRule type="cellIs" dxfId="1172" priority="1565" operator="equal">
      <formula>"Brown"</formula>
    </cfRule>
    <cfRule type="cellIs" dxfId="1171" priority="1566" operator="equal">
      <formula>"Red"</formula>
    </cfRule>
  </conditionalFormatting>
  <conditionalFormatting sqref="J19:J23 J31:K31 J33 J25:J29 J36 J41 J39">
    <cfRule type="cellIs" dxfId="1170" priority="1646" operator="equal">
      <formula>"Green"</formula>
    </cfRule>
    <cfRule type="cellIs" dxfId="1169" priority="1647" operator="equal">
      <formula>"Yellow"</formula>
    </cfRule>
    <cfRule type="cellIs" dxfId="1168" priority="1648" operator="equal">
      <formula>"Orange"</formula>
    </cfRule>
    <cfRule type="cellIs" dxfId="1167" priority="1649" operator="equal">
      <formula>"Brown"</formula>
    </cfRule>
    <cfRule type="cellIs" dxfId="1166" priority="1650" operator="equal">
      <formula>"Red"</formula>
    </cfRule>
    <cfRule type="cellIs" dxfId="1165" priority="1651" operator="equal">
      <formula>"D Red"</formula>
    </cfRule>
  </conditionalFormatting>
  <conditionalFormatting sqref="J19:J23 J31:K31 J33 J25:J29 J36 J41 J39">
    <cfRule type="cellIs" dxfId="1164" priority="1645" operator="equal">
      <formula>"""AEB"""</formula>
    </cfRule>
    <cfRule type="cellIs" dxfId="1163" priority="1652" operator="equal">
      <formula>"Green"</formula>
    </cfRule>
    <cfRule type="cellIs" dxfId="1162" priority="1653" operator="equal">
      <formula>"Yellow"</formula>
    </cfRule>
    <cfRule type="cellIs" dxfId="1161" priority="1654" operator="equal">
      <formula>"Orange"</formula>
    </cfRule>
    <cfRule type="cellIs" dxfId="1160" priority="1655" operator="equal">
      <formula>"Brown"</formula>
    </cfRule>
    <cfRule type="cellIs" dxfId="1159" priority="1656" operator="equal">
      <formula>"Red"</formula>
    </cfRule>
  </conditionalFormatting>
  <conditionalFormatting sqref="J16">
    <cfRule type="cellIs" dxfId="1158" priority="1639" operator="equal">
      <formula>"""AEB"""</formula>
    </cfRule>
    <cfRule type="cellIs" dxfId="1157" priority="1640" operator="equal">
      <formula>"Green"</formula>
    </cfRule>
    <cfRule type="cellIs" dxfId="1156" priority="1641" operator="equal">
      <formula>"Yellow"</formula>
    </cfRule>
    <cfRule type="cellIs" dxfId="1155" priority="1642" operator="equal">
      <formula>"Orange"</formula>
    </cfRule>
    <cfRule type="cellIs" dxfId="1154" priority="1643" operator="equal">
      <formula>"Brown"</formula>
    </cfRule>
    <cfRule type="cellIs" dxfId="1153" priority="1644" operator="equal">
      <formula>"Red"</formula>
    </cfRule>
  </conditionalFormatting>
  <conditionalFormatting sqref="J41">
    <cfRule type="cellIs" dxfId="1152" priority="1633" operator="equal">
      <formula>"""AEB"""</formula>
    </cfRule>
    <cfRule type="cellIs" dxfId="1151" priority="1634" operator="equal">
      <formula>"Green"</formula>
    </cfRule>
    <cfRule type="cellIs" dxfId="1150" priority="1635" operator="equal">
      <formula>"Yellow"</formula>
    </cfRule>
    <cfRule type="cellIs" dxfId="1149" priority="1636" operator="equal">
      <formula>"Orange"</formula>
    </cfRule>
    <cfRule type="cellIs" dxfId="1148" priority="1637" operator="equal">
      <formula>"Brown"</formula>
    </cfRule>
    <cfRule type="cellIs" dxfId="1147" priority="1638" operator="equal">
      <formula>"Red"</formula>
    </cfRule>
  </conditionalFormatting>
  <conditionalFormatting sqref="K14">
    <cfRule type="cellIs" dxfId="1146" priority="1627" operator="equal">
      <formula>"Green"</formula>
    </cfRule>
    <cfRule type="cellIs" dxfId="1145" priority="1628" operator="equal">
      <formula>"Yellow"</formula>
    </cfRule>
    <cfRule type="cellIs" dxfId="1144" priority="1629" operator="equal">
      <formula>"Orange"</formula>
    </cfRule>
    <cfRule type="cellIs" dxfId="1143" priority="1630" operator="equal">
      <formula>"Brown"</formula>
    </cfRule>
    <cfRule type="cellIs" dxfId="1142" priority="1631" operator="equal">
      <formula>"Red"</formula>
    </cfRule>
    <cfRule type="cellIs" dxfId="1141" priority="1632" operator="equal">
      <formula>"D Red"</formula>
    </cfRule>
  </conditionalFormatting>
  <conditionalFormatting sqref="K15">
    <cfRule type="cellIs" dxfId="1140" priority="1621" operator="equal">
      <formula>"Green"</formula>
    </cfRule>
    <cfRule type="cellIs" dxfId="1139" priority="1622" operator="equal">
      <formula>"Yellow"</formula>
    </cfRule>
    <cfRule type="cellIs" dxfId="1138" priority="1623" operator="equal">
      <formula>"Orange"</formula>
    </cfRule>
    <cfRule type="cellIs" dxfId="1137" priority="1624" operator="equal">
      <formula>"Brown"</formula>
    </cfRule>
    <cfRule type="cellIs" dxfId="1136" priority="1625" operator="equal">
      <formula>"Red"</formula>
    </cfRule>
    <cfRule type="cellIs" dxfId="1135" priority="1626" operator="equal">
      <formula>"D Red"</formula>
    </cfRule>
  </conditionalFormatting>
  <conditionalFormatting sqref="J19:J23 J25:J29">
    <cfRule type="cellIs" dxfId="1134" priority="1615" operator="equal">
      <formula>"""AEB"""</formula>
    </cfRule>
    <cfRule type="cellIs" dxfId="1133" priority="1616" operator="equal">
      <formula>"Green"</formula>
    </cfRule>
    <cfRule type="cellIs" dxfId="1132" priority="1617" operator="equal">
      <formula>"Yellow"</formula>
    </cfRule>
    <cfRule type="cellIs" dxfId="1131" priority="1618" operator="equal">
      <formula>"Orange"</formula>
    </cfRule>
    <cfRule type="cellIs" dxfId="1130" priority="1619" operator="equal">
      <formula>"Brown"</formula>
    </cfRule>
    <cfRule type="cellIs" dxfId="1129" priority="1620" operator="equal">
      <formula>"Red"</formula>
    </cfRule>
  </conditionalFormatting>
  <conditionalFormatting sqref="J19:J21">
    <cfRule type="cellIs" dxfId="1128" priority="1609" operator="equal">
      <formula>"""AEB"""</formula>
    </cfRule>
    <cfRule type="cellIs" dxfId="1127" priority="1610" operator="equal">
      <formula>"Green"</formula>
    </cfRule>
    <cfRule type="cellIs" dxfId="1126" priority="1611" operator="equal">
      <formula>"Yellow"</formula>
    </cfRule>
    <cfRule type="cellIs" dxfId="1125" priority="1612" operator="equal">
      <formula>"Orange"</formula>
    </cfRule>
    <cfRule type="cellIs" dxfId="1124" priority="1613" operator="equal">
      <formula>"Brown"</formula>
    </cfRule>
    <cfRule type="cellIs" dxfId="1123" priority="1614" operator="equal">
      <formula>"Red"</formula>
    </cfRule>
  </conditionalFormatting>
  <conditionalFormatting sqref="J28:J29">
    <cfRule type="cellIs" dxfId="1122" priority="1603" operator="equal">
      <formula>"""AEB"""</formula>
    </cfRule>
    <cfRule type="cellIs" dxfId="1121" priority="1604" operator="equal">
      <formula>"Green"</formula>
    </cfRule>
    <cfRule type="cellIs" dxfId="1120" priority="1605" operator="equal">
      <formula>"Yellow"</formula>
    </cfRule>
    <cfRule type="cellIs" dxfId="1119" priority="1606" operator="equal">
      <formula>"Orange"</formula>
    </cfRule>
    <cfRule type="cellIs" dxfId="1118" priority="1607" operator="equal">
      <formula>"Brown"</formula>
    </cfRule>
    <cfRule type="cellIs" dxfId="1117" priority="1608" operator="equal">
      <formula>"Red"</formula>
    </cfRule>
  </conditionalFormatting>
  <conditionalFormatting sqref="J25:J27">
    <cfRule type="cellIs" dxfId="1116" priority="1597" operator="equal">
      <formula>"""AEB"""</formula>
    </cfRule>
    <cfRule type="cellIs" dxfId="1115" priority="1598" operator="equal">
      <formula>"Green"</formula>
    </cfRule>
    <cfRule type="cellIs" dxfId="1114" priority="1599" operator="equal">
      <formula>"Yellow"</formula>
    </cfRule>
    <cfRule type="cellIs" dxfId="1113" priority="1600" operator="equal">
      <formula>"Orange"</formula>
    </cfRule>
    <cfRule type="cellIs" dxfId="1112" priority="1601" operator="equal">
      <formula>"Brown"</formula>
    </cfRule>
    <cfRule type="cellIs" dxfId="1111" priority="1602" operator="equal">
      <formula>"Red"</formula>
    </cfRule>
  </conditionalFormatting>
  <conditionalFormatting sqref="J31">
    <cfRule type="cellIs" dxfId="1110" priority="1591" operator="equal">
      <formula>"""AEB"""</formula>
    </cfRule>
    <cfRule type="cellIs" dxfId="1109" priority="1592" operator="equal">
      <formula>"Green"</formula>
    </cfRule>
    <cfRule type="cellIs" dxfId="1108" priority="1593" operator="equal">
      <formula>"Yellow"</formula>
    </cfRule>
    <cfRule type="cellIs" dxfId="1107" priority="1594" operator="equal">
      <formula>"Orange"</formula>
    </cfRule>
    <cfRule type="cellIs" dxfId="1106" priority="1595" operator="equal">
      <formula>"Brown"</formula>
    </cfRule>
    <cfRule type="cellIs" dxfId="1105" priority="1596" operator="equal">
      <formula>"Red"</formula>
    </cfRule>
  </conditionalFormatting>
  <conditionalFormatting sqref="J33 J36">
    <cfRule type="cellIs" dxfId="1104" priority="1585" operator="equal">
      <formula>"""AEB"""</formula>
    </cfRule>
    <cfRule type="cellIs" dxfId="1103" priority="1586" operator="equal">
      <formula>"Green"</formula>
    </cfRule>
    <cfRule type="cellIs" dxfId="1102" priority="1587" operator="equal">
      <formula>"Yellow"</formula>
    </cfRule>
    <cfRule type="cellIs" dxfId="1101" priority="1588" operator="equal">
      <formula>"Orange"</formula>
    </cfRule>
    <cfRule type="cellIs" dxfId="1100" priority="1589" operator="equal">
      <formula>"Brown"</formula>
    </cfRule>
    <cfRule type="cellIs" dxfId="1099" priority="1590" operator="equal">
      <formula>"Red"</formula>
    </cfRule>
  </conditionalFormatting>
  <conditionalFormatting sqref="J39">
    <cfRule type="cellIs" dxfId="1098" priority="1579" operator="equal">
      <formula>"""AEB"""</formula>
    </cfRule>
    <cfRule type="cellIs" dxfId="1097" priority="1580" operator="equal">
      <formula>"Green"</formula>
    </cfRule>
    <cfRule type="cellIs" dxfId="1096" priority="1581" operator="equal">
      <formula>"Yellow"</formula>
    </cfRule>
    <cfRule type="cellIs" dxfId="1095" priority="1582" operator="equal">
      <formula>"Orange"</formula>
    </cfRule>
    <cfRule type="cellIs" dxfId="1094" priority="1583" operator="equal">
      <formula>"Brown"</formula>
    </cfRule>
    <cfRule type="cellIs" dxfId="1093" priority="1584" operator="equal">
      <formula>"Red"</formula>
    </cfRule>
  </conditionalFormatting>
  <conditionalFormatting sqref="K33 K36 K39 K41">
    <cfRule type="cellIs" dxfId="1092" priority="1573" operator="equal">
      <formula>"Green"</formula>
    </cfRule>
    <cfRule type="cellIs" dxfId="1091" priority="1574" operator="equal">
      <formula>"Yellow"</formula>
    </cfRule>
    <cfRule type="cellIs" dxfId="1090" priority="1575" operator="equal">
      <formula>"Orange"</formula>
    </cfRule>
    <cfRule type="cellIs" dxfId="1089" priority="1576" operator="equal">
      <formula>"Brown"</formula>
    </cfRule>
    <cfRule type="cellIs" dxfId="1088" priority="1577" operator="equal">
      <formula>"Red"</formula>
    </cfRule>
    <cfRule type="cellIs" dxfId="1087" priority="1578" operator="equal">
      <formula>"D Red"</formula>
    </cfRule>
  </conditionalFormatting>
  <conditionalFormatting sqref="K33 K36 K39 K41">
    <cfRule type="cellIs" dxfId="1086" priority="1567" operator="equal">
      <formula>"Green"</formula>
    </cfRule>
    <cfRule type="cellIs" dxfId="1085" priority="1568" operator="equal">
      <formula>"Yellow"</formula>
    </cfRule>
    <cfRule type="cellIs" dxfId="1084" priority="1569" operator="equal">
      <formula>"Orange"</formula>
    </cfRule>
    <cfRule type="cellIs" dxfId="1083" priority="1570" operator="equal">
      <formula>"Brown"</formula>
    </cfRule>
    <cfRule type="cellIs" dxfId="1082" priority="1571" operator="equal">
      <formula>"Red"</formula>
    </cfRule>
    <cfRule type="cellIs" dxfId="1081" priority="1572" operator="equal">
      <formula>"D Red"</formula>
    </cfRule>
  </conditionalFormatting>
  <conditionalFormatting sqref="J33 J36 J41 J39">
    <cfRule type="cellIs" dxfId="1080" priority="1555" operator="equal">
      <formula>"""AEB"""</formula>
    </cfRule>
    <cfRule type="cellIs" dxfId="1079" priority="1556" operator="equal">
      <formula>"Green"</formula>
    </cfRule>
    <cfRule type="cellIs" dxfId="1078" priority="1557" operator="equal">
      <formula>"Yellow"</formula>
    </cfRule>
    <cfRule type="cellIs" dxfId="1077" priority="1558" operator="equal">
      <formula>"Orange"</formula>
    </cfRule>
    <cfRule type="cellIs" dxfId="1076" priority="1559" operator="equal">
      <formula>"Brown"</formula>
    </cfRule>
    <cfRule type="cellIs" dxfId="1075" priority="1560" operator="equal">
      <formula>"Red"</formula>
    </cfRule>
  </conditionalFormatting>
  <conditionalFormatting sqref="J33 J36 J41 J39">
    <cfRule type="cellIs" dxfId="1074" priority="1549" operator="equal">
      <formula>"""AEB"""</formula>
    </cfRule>
    <cfRule type="cellIs" dxfId="1073" priority="1550" operator="equal">
      <formula>"Green"</formula>
    </cfRule>
    <cfRule type="cellIs" dxfId="1072" priority="1551" operator="equal">
      <formula>"Yellow"</formula>
    </cfRule>
    <cfRule type="cellIs" dxfId="1071" priority="1552" operator="equal">
      <formula>"Orange"</formula>
    </cfRule>
    <cfRule type="cellIs" dxfId="1070" priority="1553" operator="equal">
      <formula>"Brown"</formula>
    </cfRule>
    <cfRule type="cellIs" dxfId="1069" priority="1554" operator="equal">
      <formula>"Red"</formula>
    </cfRule>
  </conditionalFormatting>
  <conditionalFormatting sqref="J18">
    <cfRule type="cellIs" dxfId="1068" priority="1490" operator="equal">
      <formula>"Green"</formula>
    </cfRule>
    <cfRule type="cellIs" dxfId="1067" priority="1491" operator="equal">
      <formula>"Yellow"</formula>
    </cfRule>
    <cfRule type="cellIs" dxfId="1066" priority="1492" operator="equal">
      <formula>"Orange"</formula>
    </cfRule>
    <cfRule type="cellIs" dxfId="1065" priority="1493" operator="equal">
      <formula>"Brown"</formula>
    </cfRule>
    <cfRule type="cellIs" dxfId="1064" priority="1494" operator="equal">
      <formula>"Red"</formula>
    </cfRule>
    <cfRule type="cellIs" dxfId="1063" priority="1495" operator="equal">
      <formula>"D Red"</formula>
    </cfRule>
  </conditionalFormatting>
  <conditionalFormatting sqref="J18">
    <cfRule type="cellIs" dxfId="1062" priority="1489" operator="equal">
      <formula>"""AEB"""</formula>
    </cfRule>
    <cfRule type="cellIs" dxfId="1061" priority="1496" operator="equal">
      <formula>"Green"</formula>
    </cfRule>
    <cfRule type="cellIs" dxfId="1060" priority="1497" operator="equal">
      <formula>"Yellow"</formula>
    </cfRule>
    <cfRule type="cellIs" dxfId="1059" priority="1498" operator="equal">
      <formula>"Orange"</formula>
    </cfRule>
    <cfRule type="cellIs" dxfId="1058" priority="1499" operator="equal">
      <formula>"Brown"</formula>
    </cfRule>
    <cfRule type="cellIs" dxfId="1057" priority="1500" operator="equal">
      <formula>"Red"</formula>
    </cfRule>
  </conditionalFormatting>
  <conditionalFormatting sqref="J18">
    <cfRule type="cellIs" dxfId="1056" priority="1483" operator="equal">
      <formula>"""AEB"""</formula>
    </cfRule>
    <cfRule type="cellIs" dxfId="1055" priority="1484" operator="equal">
      <formula>"Green"</formula>
    </cfRule>
    <cfRule type="cellIs" dxfId="1054" priority="1485" operator="equal">
      <formula>"Yellow"</formula>
    </cfRule>
    <cfRule type="cellIs" dxfId="1053" priority="1486" operator="equal">
      <formula>"Orange"</formula>
    </cfRule>
    <cfRule type="cellIs" dxfId="1052" priority="1487" operator="equal">
      <formula>"Brown"</formula>
    </cfRule>
    <cfRule type="cellIs" dxfId="1051" priority="1488" operator="equal">
      <formula>"Red"</formula>
    </cfRule>
  </conditionalFormatting>
  <conditionalFormatting sqref="J18">
    <cfRule type="cellIs" dxfId="1050" priority="1477" operator="equal">
      <formula>"""AEB"""</formula>
    </cfRule>
    <cfRule type="cellIs" dxfId="1049" priority="1478" operator="equal">
      <formula>"Green"</formula>
    </cfRule>
    <cfRule type="cellIs" dxfId="1048" priority="1479" operator="equal">
      <formula>"Yellow"</formula>
    </cfRule>
    <cfRule type="cellIs" dxfId="1047" priority="1480" operator="equal">
      <formula>"Orange"</formula>
    </cfRule>
    <cfRule type="cellIs" dxfId="1046" priority="1481" operator="equal">
      <formula>"Brown"</formula>
    </cfRule>
    <cfRule type="cellIs" dxfId="1045" priority="1482" operator="equal">
      <formula>"Red"</formula>
    </cfRule>
  </conditionalFormatting>
  <conditionalFormatting sqref="J24">
    <cfRule type="cellIs" dxfId="1044" priority="1418" operator="equal">
      <formula>"Green"</formula>
    </cfRule>
    <cfRule type="cellIs" dxfId="1043" priority="1419" operator="equal">
      <formula>"Yellow"</formula>
    </cfRule>
    <cfRule type="cellIs" dxfId="1042" priority="1420" operator="equal">
      <formula>"Orange"</formula>
    </cfRule>
    <cfRule type="cellIs" dxfId="1041" priority="1421" operator="equal">
      <formula>"Brown"</formula>
    </cfRule>
    <cfRule type="cellIs" dxfId="1040" priority="1422" operator="equal">
      <formula>"Red"</formula>
    </cfRule>
    <cfRule type="cellIs" dxfId="1039" priority="1423" operator="equal">
      <formula>"D Red"</formula>
    </cfRule>
  </conditionalFormatting>
  <conditionalFormatting sqref="J24">
    <cfRule type="cellIs" dxfId="1038" priority="1417" operator="equal">
      <formula>"""AEB"""</formula>
    </cfRule>
    <cfRule type="cellIs" dxfId="1037" priority="1424" operator="equal">
      <formula>"Green"</formula>
    </cfRule>
    <cfRule type="cellIs" dxfId="1036" priority="1425" operator="equal">
      <formula>"Yellow"</formula>
    </cfRule>
    <cfRule type="cellIs" dxfId="1035" priority="1426" operator="equal">
      <formula>"Orange"</formula>
    </cfRule>
    <cfRule type="cellIs" dxfId="1034" priority="1427" operator="equal">
      <formula>"Brown"</formula>
    </cfRule>
    <cfRule type="cellIs" dxfId="1033" priority="1428" operator="equal">
      <formula>"Red"</formula>
    </cfRule>
  </conditionalFormatting>
  <conditionalFormatting sqref="J24">
    <cfRule type="cellIs" dxfId="1032" priority="1411" operator="equal">
      <formula>"""AEB"""</formula>
    </cfRule>
    <cfRule type="cellIs" dxfId="1031" priority="1412" operator="equal">
      <formula>"Green"</formula>
    </cfRule>
    <cfRule type="cellIs" dxfId="1030" priority="1413" operator="equal">
      <formula>"Yellow"</formula>
    </cfRule>
    <cfRule type="cellIs" dxfId="1029" priority="1414" operator="equal">
      <formula>"Orange"</formula>
    </cfRule>
    <cfRule type="cellIs" dxfId="1028" priority="1415" operator="equal">
      <formula>"Brown"</formula>
    </cfRule>
    <cfRule type="cellIs" dxfId="1027" priority="1416" operator="equal">
      <formula>"Red"</formula>
    </cfRule>
  </conditionalFormatting>
  <conditionalFormatting sqref="J24">
    <cfRule type="cellIs" dxfId="1026" priority="1405" operator="equal">
      <formula>"""AEB"""</formula>
    </cfRule>
    <cfRule type="cellIs" dxfId="1025" priority="1406" operator="equal">
      <formula>"Green"</formula>
    </cfRule>
    <cfRule type="cellIs" dxfId="1024" priority="1407" operator="equal">
      <formula>"Yellow"</formula>
    </cfRule>
    <cfRule type="cellIs" dxfId="1023" priority="1408" operator="equal">
      <formula>"Orange"</formula>
    </cfRule>
    <cfRule type="cellIs" dxfId="1022" priority="1409" operator="equal">
      <formula>"Brown"</formula>
    </cfRule>
    <cfRule type="cellIs" dxfId="1021" priority="1410" operator="equal">
      <formula>"Red"</formula>
    </cfRule>
  </conditionalFormatting>
  <conditionalFormatting sqref="J34">
    <cfRule type="cellIs" dxfId="1020" priority="1340" operator="equal">
      <formula>"Green"</formula>
    </cfRule>
    <cfRule type="cellIs" dxfId="1019" priority="1341" operator="equal">
      <formula>"Yellow"</formula>
    </cfRule>
    <cfRule type="cellIs" dxfId="1018" priority="1342" operator="equal">
      <formula>"Orange"</formula>
    </cfRule>
    <cfRule type="cellIs" dxfId="1017" priority="1343" operator="equal">
      <formula>"Brown"</formula>
    </cfRule>
    <cfRule type="cellIs" dxfId="1016" priority="1344" operator="equal">
      <formula>"Red"</formula>
    </cfRule>
    <cfRule type="cellIs" dxfId="1015" priority="1345" operator="equal">
      <formula>"D Red"</formula>
    </cfRule>
  </conditionalFormatting>
  <conditionalFormatting sqref="J34">
    <cfRule type="cellIs" dxfId="1014" priority="1339" operator="equal">
      <formula>"""AEB"""</formula>
    </cfRule>
    <cfRule type="cellIs" dxfId="1013" priority="1346" operator="equal">
      <formula>"Green"</formula>
    </cfRule>
    <cfRule type="cellIs" dxfId="1012" priority="1347" operator="equal">
      <formula>"Yellow"</formula>
    </cfRule>
    <cfRule type="cellIs" dxfId="1011" priority="1348" operator="equal">
      <formula>"Orange"</formula>
    </cfRule>
    <cfRule type="cellIs" dxfId="1010" priority="1349" operator="equal">
      <formula>"Brown"</formula>
    </cfRule>
    <cfRule type="cellIs" dxfId="1009" priority="1350" operator="equal">
      <formula>"Red"</formula>
    </cfRule>
  </conditionalFormatting>
  <conditionalFormatting sqref="J34">
    <cfRule type="cellIs" dxfId="1008" priority="1333" operator="equal">
      <formula>"""AEB"""</formula>
    </cfRule>
    <cfRule type="cellIs" dxfId="1007" priority="1334" operator="equal">
      <formula>"Green"</formula>
    </cfRule>
    <cfRule type="cellIs" dxfId="1006" priority="1335" operator="equal">
      <formula>"Yellow"</formula>
    </cfRule>
    <cfRule type="cellIs" dxfId="1005" priority="1336" operator="equal">
      <formula>"Orange"</formula>
    </cfRule>
    <cfRule type="cellIs" dxfId="1004" priority="1337" operator="equal">
      <formula>"Brown"</formula>
    </cfRule>
    <cfRule type="cellIs" dxfId="1003" priority="1338" operator="equal">
      <formula>"Red"</formula>
    </cfRule>
  </conditionalFormatting>
  <conditionalFormatting sqref="K34">
    <cfRule type="cellIs" dxfId="1002" priority="1327" operator="equal">
      <formula>"Green"</formula>
    </cfRule>
    <cfRule type="cellIs" dxfId="1001" priority="1328" operator="equal">
      <formula>"Yellow"</formula>
    </cfRule>
    <cfRule type="cellIs" dxfId="1000" priority="1329" operator="equal">
      <formula>"Orange"</formula>
    </cfRule>
    <cfRule type="cellIs" dxfId="999" priority="1330" operator="equal">
      <formula>"Brown"</formula>
    </cfRule>
    <cfRule type="cellIs" dxfId="998" priority="1331" operator="equal">
      <formula>"Red"</formula>
    </cfRule>
    <cfRule type="cellIs" dxfId="997" priority="1332" operator="equal">
      <formula>"D Red"</formula>
    </cfRule>
  </conditionalFormatting>
  <conditionalFormatting sqref="K34">
    <cfRule type="cellIs" dxfId="996" priority="1321" operator="equal">
      <formula>"Green"</formula>
    </cfRule>
    <cfRule type="cellIs" dxfId="995" priority="1322" operator="equal">
      <formula>"Yellow"</formula>
    </cfRule>
    <cfRule type="cellIs" dxfId="994" priority="1323" operator="equal">
      <formula>"Orange"</formula>
    </cfRule>
    <cfRule type="cellIs" dxfId="993" priority="1324" operator="equal">
      <formula>"Brown"</formula>
    </cfRule>
    <cfRule type="cellIs" dxfId="992" priority="1325" operator="equal">
      <formula>"Red"</formula>
    </cfRule>
    <cfRule type="cellIs" dxfId="991" priority="1326" operator="equal">
      <formula>"D Red"</formula>
    </cfRule>
  </conditionalFormatting>
  <conditionalFormatting sqref="J34">
    <cfRule type="cellIs" dxfId="990" priority="1315" operator="equal">
      <formula>"""AEB"""</formula>
    </cfRule>
    <cfRule type="cellIs" dxfId="989" priority="1316" operator="equal">
      <formula>"Green"</formula>
    </cfRule>
    <cfRule type="cellIs" dxfId="988" priority="1317" operator="equal">
      <formula>"Yellow"</formula>
    </cfRule>
    <cfRule type="cellIs" dxfId="987" priority="1318" operator="equal">
      <formula>"Orange"</formula>
    </cfRule>
    <cfRule type="cellIs" dxfId="986" priority="1319" operator="equal">
      <formula>"Brown"</formula>
    </cfRule>
    <cfRule type="cellIs" dxfId="985" priority="1320" operator="equal">
      <formula>"Red"</formula>
    </cfRule>
  </conditionalFormatting>
  <conditionalFormatting sqref="J34">
    <cfRule type="cellIs" dxfId="984" priority="1309" operator="equal">
      <formula>"""AEB"""</formula>
    </cfRule>
    <cfRule type="cellIs" dxfId="983" priority="1310" operator="equal">
      <formula>"Green"</formula>
    </cfRule>
    <cfRule type="cellIs" dxfId="982" priority="1311" operator="equal">
      <formula>"Yellow"</formula>
    </cfRule>
    <cfRule type="cellIs" dxfId="981" priority="1312" operator="equal">
      <formula>"Orange"</formula>
    </cfRule>
    <cfRule type="cellIs" dxfId="980" priority="1313" operator="equal">
      <formula>"Brown"</formula>
    </cfRule>
    <cfRule type="cellIs" dxfId="979" priority="1314" operator="equal">
      <formula>"Red"</formula>
    </cfRule>
  </conditionalFormatting>
  <conditionalFormatting sqref="J35">
    <cfRule type="cellIs" dxfId="978" priority="1214" operator="equal">
      <formula>"Green"</formula>
    </cfRule>
    <cfRule type="cellIs" dxfId="977" priority="1215" operator="equal">
      <formula>"Yellow"</formula>
    </cfRule>
    <cfRule type="cellIs" dxfId="976" priority="1216" operator="equal">
      <formula>"Orange"</formula>
    </cfRule>
    <cfRule type="cellIs" dxfId="975" priority="1217" operator="equal">
      <formula>"Brown"</formula>
    </cfRule>
    <cfRule type="cellIs" dxfId="974" priority="1218" operator="equal">
      <formula>"Red"</formula>
    </cfRule>
    <cfRule type="cellIs" dxfId="973" priority="1219" operator="equal">
      <formula>"D Red"</formula>
    </cfRule>
  </conditionalFormatting>
  <conditionalFormatting sqref="J35">
    <cfRule type="cellIs" dxfId="972" priority="1213" operator="equal">
      <formula>"""AEB"""</formula>
    </cfRule>
    <cfRule type="cellIs" dxfId="971" priority="1220" operator="equal">
      <formula>"Green"</formula>
    </cfRule>
    <cfRule type="cellIs" dxfId="970" priority="1221" operator="equal">
      <formula>"Yellow"</formula>
    </cfRule>
    <cfRule type="cellIs" dxfId="969" priority="1222" operator="equal">
      <formula>"Orange"</formula>
    </cfRule>
    <cfRule type="cellIs" dxfId="968" priority="1223" operator="equal">
      <formula>"Brown"</formula>
    </cfRule>
    <cfRule type="cellIs" dxfId="967" priority="1224" operator="equal">
      <formula>"Red"</formula>
    </cfRule>
  </conditionalFormatting>
  <conditionalFormatting sqref="J35">
    <cfRule type="cellIs" dxfId="966" priority="1207" operator="equal">
      <formula>"""AEB"""</formula>
    </cfRule>
    <cfRule type="cellIs" dxfId="965" priority="1208" operator="equal">
      <formula>"Green"</formula>
    </cfRule>
    <cfRule type="cellIs" dxfId="964" priority="1209" operator="equal">
      <formula>"Yellow"</formula>
    </cfRule>
    <cfRule type="cellIs" dxfId="963" priority="1210" operator="equal">
      <formula>"Orange"</formula>
    </cfRule>
    <cfRule type="cellIs" dxfId="962" priority="1211" operator="equal">
      <formula>"Brown"</formula>
    </cfRule>
    <cfRule type="cellIs" dxfId="961" priority="1212" operator="equal">
      <formula>"Red"</formula>
    </cfRule>
  </conditionalFormatting>
  <conditionalFormatting sqref="K35">
    <cfRule type="cellIs" dxfId="960" priority="1201" operator="equal">
      <formula>"Green"</formula>
    </cfRule>
    <cfRule type="cellIs" dxfId="959" priority="1202" operator="equal">
      <formula>"Yellow"</formula>
    </cfRule>
    <cfRule type="cellIs" dxfId="958" priority="1203" operator="equal">
      <formula>"Orange"</formula>
    </cfRule>
    <cfRule type="cellIs" dxfId="957" priority="1204" operator="equal">
      <formula>"Brown"</formula>
    </cfRule>
    <cfRule type="cellIs" dxfId="956" priority="1205" operator="equal">
      <formula>"Red"</formula>
    </cfRule>
    <cfRule type="cellIs" dxfId="955" priority="1206" operator="equal">
      <formula>"D Red"</formula>
    </cfRule>
  </conditionalFormatting>
  <conditionalFormatting sqref="K35">
    <cfRule type="cellIs" dxfId="954" priority="1195" operator="equal">
      <formula>"Green"</formula>
    </cfRule>
    <cfRule type="cellIs" dxfId="953" priority="1196" operator="equal">
      <formula>"Yellow"</formula>
    </cfRule>
    <cfRule type="cellIs" dxfId="952" priority="1197" operator="equal">
      <formula>"Orange"</formula>
    </cfRule>
    <cfRule type="cellIs" dxfId="951" priority="1198" operator="equal">
      <formula>"Brown"</formula>
    </cfRule>
    <cfRule type="cellIs" dxfId="950" priority="1199" operator="equal">
      <formula>"Red"</formula>
    </cfRule>
    <cfRule type="cellIs" dxfId="949" priority="1200" operator="equal">
      <formula>"D Red"</formula>
    </cfRule>
  </conditionalFormatting>
  <conditionalFormatting sqref="J35">
    <cfRule type="cellIs" dxfId="948" priority="1189" operator="equal">
      <formula>"""AEB"""</formula>
    </cfRule>
    <cfRule type="cellIs" dxfId="947" priority="1190" operator="equal">
      <formula>"Green"</formula>
    </cfRule>
    <cfRule type="cellIs" dxfId="946" priority="1191" operator="equal">
      <formula>"Yellow"</formula>
    </cfRule>
    <cfRule type="cellIs" dxfId="945" priority="1192" operator="equal">
      <formula>"Orange"</formula>
    </cfRule>
    <cfRule type="cellIs" dxfId="944" priority="1193" operator="equal">
      <formula>"Brown"</formula>
    </cfRule>
    <cfRule type="cellIs" dxfId="943" priority="1194" operator="equal">
      <formula>"Red"</formula>
    </cfRule>
  </conditionalFormatting>
  <conditionalFormatting sqref="J35">
    <cfRule type="cellIs" dxfId="942" priority="1183" operator="equal">
      <formula>"""AEB"""</formula>
    </cfRule>
    <cfRule type="cellIs" dxfId="941" priority="1184" operator="equal">
      <formula>"Green"</formula>
    </cfRule>
    <cfRule type="cellIs" dxfId="940" priority="1185" operator="equal">
      <formula>"Yellow"</formula>
    </cfRule>
    <cfRule type="cellIs" dxfId="939" priority="1186" operator="equal">
      <formula>"Orange"</formula>
    </cfRule>
    <cfRule type="cellIs" dxfId="938" priority="1187" operator="equal">
      <formula>"Brown"</formula>
    </cfRule>
    <cfRule type="cellIs" dxfId="937" priority="1188" operator="equal">
      <formula>"Red"</formula>
    </cfRule>
  </conditionalFormatting>
  <conditionalFormatting sqref="J38">
    <cfRule type="cellIs" dxfId="936" priority="1088" operator="equal">
      <formula>"Green"</formula>
    </cfRule>
    <cfRule type="cellIs" dxfId="935" priority="1089" operator="equal">
      <formula>"Yellow"</formula>
    </cfRule>
    <cfRule type="cellIs" dxfId="934" priority="1090" operator="equal">
      <formula>"Orange"</formula>
    </cfRule>
    <cfRule type="cellIs" dxfId="933" priority="1091" operator="equal">
      <formula>"Brown"</formula>
    </cfRule>
    <cfRule type="cellIs" dxfId="932" priority="1092" operator="equal">
      <formula>"Red"</formula>
    </cfRule>
    <cfRule type="cellIs" dxfId="931" priority="1093" operator="equal">
      <formula>"D Red"</formula>
    </cfRule>
  </conditionalFormatting>
  <conditionalFormatting sqref="J38">
    <cfRule type="cellIs" dxfId="930" priority="1087" operator="equal">
      <formula>"""AEB"""</formula>
    </cfRule>
    <cfRule type="cellIs" dxfId="929" priority="1094" operator="equal">
      <formula>"Green"</formula>
    </cfRule>
    <cfRule type="cellIs" dxfId="928" priority="1095" operator="equal">
      <formula>"Yellow"</formula>
    </cfRule>
    <cfRule type="cellIs" dxfId="927" priority="1096" operator="equal">
      <formula>"Orange"</formula>
    </cfRule>
    <cfRule type="cellIs" dxfId="926" priority="1097" operator="equal">
      <formula>"Brown"</formula>
    </cfRule>
    <cfRule type="cellIs" dxfId="925" priority="1098" operator="equal">
      <formula>"Red"</formula>
    </cfRule>
  </conditionalFormatting>
  <conditionalFormatting sqref="J38">
    <cfRule type="cellIs" dxfId="924" priority="1081" operator="equal">
      <formula>"""AEB"""</formula>
    </cfRule>
    <cfRule type="cellIs" dxfId="923" priority="1082" operator="equal">
      <formula>"Green"</formula>
    </cfRule>
    <cfRule type="cellIs" dxfId="922" priority="1083" operator="equal">
      <formula>"Yellow"</formula>
    </cfRule>
    <cfRule type="cellIs" dxfId="921" priority="1084" operator="equal">
      <formula>"Orange"</formula>
    </cfRule>
    <cfRule type="cellIs" dxfId="920" priority="1085" operator="equal">
      <formula>"Brown"</formula>
    </cfRule>
    <cfRule type="cellIs" dxfId="919" priority="1086" operator="equal">
      <formula>"Red"</formula>
    </cfRule>
  </conditionalFormatting>
  <conditionalFormatting sqref="K38">
    <cfRule type="cellIs" dxfId="918" priority="1075" operator="equal">
      <formula>"Green"</formula>
    </cfRule>
    <cfRule type="cellIs" dxfId="917" priority="1076" operator="equal">
      <formula>"Yellow"</formula>
    </cfRule>
    <cfRule type="cellIs" dxfId="916" priority="1077" operator="equal">
      <formula>"Orange"</formula>
    </cfRule>
    <cfRule type="cellIs" dxfId="915" priority="1078" operator="equal">
      <formula>"Brown"</formula>
    </cfRule>
    <cfRule type="cellIs" dxfId="914" priority="1079" operator="equal">
      <formula>"Red"</formula>
    </cfRule>
    <cfRule type="cellIs" dxfId="913" priority="1080" operator="equal">
      <formula>"D Red"</formula>
    </cfRule>
  </conditionalFormatting>
  <conditionalFormatting sqref="K38">
    <cfRule type="cellIs" dxfId="912" priority="1069" operator="equal">
      <formula>"Green"</formula>
    </cfRule>
    <cfRule type="cellIs" dxfId="911" priority="1070" operator="equal">
      <formula>"Yellow"</formula>
    </cfRule>
    <cfRule type="cellIs" dxfId="910" priority="1071" operator="equal">
      <formula>"Orange"</formula>
    </cfRule>
    <cfRule type="cellIs" dxfId="909" priority="1072" operator="equal">
      <formula>"Brown"</formula>
    </cfRule>
    <cfRule type="cellIs" dxfId="908" priority="1073" operator="equal">
      <formula>"Red"</formula>
    </cfRule>
    <cfRule type="cellIs" dxfId="907" priority="1074" operator="equal">
      <formula>"D Red"</formula>
    </cfRule>
  </conditionalFormatting>
  <conditionalFormatting sqref="J38">
    <cfRule type="cellIs" dxfId="906" priority="1063" operator="equal">
      <formula>"""AEB"""</formula>
    </cfRule>
    <cfRule type="cellIs" dxfId="905" priority="1064" operator="equal">
      <formula>"Green"</formula>
    </cfRule>
    <cfRule type="cellIs" dxfId="904" priority="1065" operator="equal">
      <formula>"Yellow"</formula>
    </cfRule>
    <cfRule type="cellIs" dxfId="903" priority="1066" operator="equal">
      <formula>"Orange"</formula>
    </cfRule>
    <cfRule type="cellIs" dxfId="902" priority="1067" operator="equal">
      <formula>"Brown"</formula>
    </cfRule>
    <cfRule type="cellIs" dxfId="901" priority="1068" operator="equal">
      <formula>"Red"</formula>
    </cfRule>
  </conditionalFormatting>
  <conditionalFormatting sqref="J38">
    <cfRule type="cellIs" dxfId="900" priority="1057" operator="equal">
      <formula>"""AEB"""</formula>
    </cfRule>
    <cfRule type="cellIs" dxfId="899" priority="1058" operator="equal">
      <formula>"Green"</formula>
    </cfRule>
    <cfRule type="cellIs" dxfId="898" priority="1059" operator="equal">
      <formula>"Yellow"</formula>
    </cfRule>
    <cfRule type="cellIs" dxfId="897" priority="1060" operator="equal">
      <formula>"Orange"</formula>
    </cfRule>
    <cfRule type="cellIs" dxfId="896" priority="1061" operator="equal">
      <formula>"Brown"</formula>
    </cfRule>
    <cfRule type="cellIs" dxfId="895" priority="1062" operator="equal">
      <formula>"Red"</formula>
    </cfRule>
  </conditionalFormatting>
  <conditionalFormatting sqref="J40">
    <cfRule type="cellIs" dxfId="894" priority="962" operator="equal">
      <formula>"Green"</formula>
    </cfRule>
    <cfRule type="cellIs" dxfId="893" priority="963" operator="equal">
      <formula>"Yellow"</formula>
    </cfRule>
    <cfRule type="cellIs" dxfId="892" priority="964" operator="equal">
      <formula>"Orange"</formula>
    </cfRule>
    <cfRule type="cellIs" dxfId="891" priority="965" operator="equal">
      <formula>"Brown"</formula>
    </cfRule>
    <cfRule type="cellIs" dxfId="890" priority="966" operator="equal">
      <formula>"Red"</formula>
    </cfRule>
    <cfRule type="cellIs" dxfId="889" priority="967" operator="equal">
      <formula>"D Red"</formula>
    </cfRule>
  </conditionalFormatting>
  <conditionalFormatting sqref="J40">
    <cfRule type="cellIs" dxfId="888" priority="961" operator="equal">
      <formula>"""AEB"""</formula>
    </cfRule>
    <cfRule type="cellIs" dxfId="887" priority="968" operator="equal">
      <formula>"Green"</formula>
    </cfRule>
    <cfRule type="cellIs" dxfId="886" priority="969" operator="equal">
      <formula>"Yellow"</formula>
    </cfRule>
    <cfRule type="cellIs" dxfId="885" priority="970" operator="equal">
      <formula>"Orange"</formula>
    </cfRule>
    <cfRule type="cellIs" dxfId="884" priority="971" operator="equal">
      <formula>"Brown"</formula>
    </cfRule>
    <cfRule type="cellIs" dxfId="883" priority="972" operator="equal">
      <formula>"Red"</formula>
    </cfRule>
  </conditionalFormatting>
  <conditionalFormatting sqref="J40">
    <cfRule type="cellIs" dxfId="882" priority="955" operator="equal">
      <formula>"""AEB"""</formula>
    </cfRule>
    <cfRule type="cellIs" dxfId="881" priority="956" operator="equal">
      <formula>"Green"</formula>
    </cfRule>
    <cfRule type="cellIs" dxfId="880" priority="957" operator="equal">
      <formula>"Yellow"</formula>
    </cfRule>
    <cfRule type="cellIs" dxfId="879" priority="958" operator="equal">
      <formula>"Orange"</formula>
    </cfRule>
    <cfRule type="cellIs" dxfId="878" priority="959" operator="equal">
      <formula>"Brown"</formula>
    </cfRule>
    <cfRule type="cellIs" dxfId="877" priority="960" operator="equal">
      <formula>"Red"</formula>
    </cfRule>
  </conditionalFormatting>
  <conditionalFormatting sqref="K40">
    <cfRule type="cellIs" dxfId="876" priority="949" operator="equal">
      <formula>"Green"</formula>
    </cfRule>
    <cfRule type="cellIs" dxfId="875" priority="950" operator="equal">
      <formula>"Yellow"</formula>
    </cfRule>
    <cfRule type="cellIs" dxfId="874" priority="951" operator="equal">
      <formula>"Orange"</formula>
    </cfRule>
    <cfRule type="cellIs" dxfId="873" priority="952" operator="equal">
      <formula>"Brown"</formula>
    </cfRule>
    <cfRule type="cellIs" dxfId="872" priority="953" operator="equal">
      <formula>"Red"</formula>
    </cfRule>
    <cfRule type="cellIs" dxfId="871" priority="954" operator="equal">
      <formula>"D Red"</formula>
    </cfRule>
  </conditionalFormatting>
  <conditionalFormatting sqref="K40">
    <cfRule type="cellIs" dxfId="870" priority="943" operator="equal">
      <formula>"Green"</formula>
    </cfRule>
    <cfRule type="cellIs" dxfId="869" priority="944" operator="equal">
      <formula>"Yellow"</formula>
    </cfRule>
    <cfRule type="cellIs" dxfId="868" priority="945" operator="equal">
      <formula>"Orange"</formula>
    </cfRule>
    <cfRule type="cellIs" dxfId="867" priority="946" operator="equal">
      <formula>"Brown"</formula>
    </cfRule>
    <cfRule type="cellIs" dxfId="866" priority="947" operator="equal">
      <formula>"Red"</formula>
    </cfRule>
    <cfRule type="cellIs" dxfId="865" priority="948" operator="equal">
      <formula>"D Red"</formula>
    </cfRule>
  </conditionalFormatting>
  <conditionalFormatting sqref="J40">
    <cfRule type="cellIs" dxfId="864" priority="937" operator="equal">
      <formula>"""AEB"""</formula>
    </cfRule>
    <cfRule type="cellIs" dxfId="863" priority="938" operator="equal">
      <formula>"Green"</formula>
    </cfRule>
    <cfRule type="cellIs" dxfId="862" priority="939" operator="equal">
      <formula>"Yellow"</formula>
    </cfRule>
    <cfRule type="cellIs" dxfId="861" priority="940" operator="equal">
      <formula>"Orange"</formula>
    </cfRule>
    <cfRule type="cellIs" dxfId="860" priority="941" operator="equal">
      <formula>"Brown"</formula>
    </cfRule>
    <cfRule type="cellIs" dxfId="859" priority="942" operator="equal">
      <formula>"Red"</formula>
    </cfRule>
  </conditionalFormatting>
  <conditionalFormatting sqref="J40">
    <cfRule type="cellIs" dxfId="858" priority="931" operator="equal">
      <formula>"""AEB"""</formula>
    </cfRule>
    <cfRule type="cellIs" dxfId="857" priority="932" operator="equal">
      <formula>"Green"</formula>
    </cfRule>
    <cfRule type="cellIs" dxfId="856" priority="933" operator="equal">
      <formula>"Yellow"</formula>
    </cfRule>
    <cfRule type="cellIs" dxfId="855" priority="934" operator="equal">
      <formula>"Orange"</formula>
    </cfRule>
    <cfRule type="cellIs" dxfId="854" priority="935" operator="equal">
      <formula>"Brown"</formula>
    </cfRule>
    <cfRule type="cellIs" dxfId="853" priority="936" operator="equal">
      <formula>"Red"</formula>
    </cfRule>
  </conditionalFormatting>
  <conditionalFormatting sqref="J31:K31 J33:J36 J18:J29 J10:K16 J38:J41">
    <cfRule type="expression" dxfId="852" priority="930">
      <formula>OR(H10="Green",H10="")</formula>
    </cfRule>
  </conditionalFormatting>
  <conditionalFormatting sqref="J33:J36 J31:K31 J18:J29 J10:K16 J38:J41">
    <cfRule type="cellIs" dxfId="851" priority="1741" operator="equal">
      <formula>"Green"</formula>
    </cfRule>
    <cfRule type="cellIs" dxfId="850" priority="1742" operator="equal">
      <formula>"Orange"</formula>
    </cfRule>
    <cfRule type="cellIs" dxfId="849" priority="1743" operator="equal">
      <formula>"Grey"</formula>
    </cfRule>
  </conditionalFormatting>
  <conditionalFormatting sqref="J38">
    <cfRule type="cellIs" dxfId="848" priority="772" operator="equal">
      <formula>"""AEB"""</formula>
    </cfRule>
    <cfRule type="cellIs" dxfId="847" priority="773" operator="equal">
      <formula>"Green"</formula>
    </cfRule>
    <cfRule type="cellIs" dxfId="846" priority="774" operator="equal">
      <formula>"Yellow"</formula>
    </cfRule>
    <cfRule type="cellIs" dxfId="845" priority="775" operator="equal">
      <formula>"Orange"</formula>
    </cfRule>
    <cfRule type="cellIs" dxfId="844" priority="776" operator="equal">
      <formula>"Brown"</formula>
    </cfRule>
    <cfRule type="cellIs" dxfId="843" priority="777" operator="equal">
      <formula>"Red"</formula>
    </cfRule>
  </conditionalFormatting>
  <conditionalFormatting sqref="J39">
    <cfRule type="cellIs" dxfId="842" priority="844" operator="equal">
      <formula>"""AEB"""</formula>
    </cfRule>
    <cfRule type="cellIs" dxfId="841" priority="845" operator="equal">
      <formula>"Green"</formula>
    </cfRule>
    <cfRule type="cellIs" dxfId="840" priority="846" operator="equal">
      <formula>"Yellow"</formula>
    </cfRule>
    <cfRule type="cellIs" dxfId="839" priority="847" operator="equal">
      <formula>"Orange"</formula>
    </cfRule>
    <cfRule type="cellIs" dxfId="838" priority="848" operator="equal">
      <formula>"Brown"</formula>
    </cfRule>
    <cfRule type="cellIs" dxfId="837" priority="849" operator="equal">
      <formula>"Red"</formula>
    </cfRule>
  </conditionalFormatting>
  <conditionalFormatting sqref="J40">
    <cfRule type="cellIs" dxfId="836" priority="833" operator="equal">
      <formula>"Green"</formula>
    </cfRule>
    <cfRule type="cellIs" dxfId="835" priority="834" operator="equal">
      <formula>"Yellow"</formula>
    </cfRule>
    <cfRule type="cellIs" dxfId="834" priority="835" operator="equal">
      <formula>"Orange"</formula>
    </cfRule>
    <cfRule type="cellIs" dxfId="833" priority="836" operator="equal">
      <formula>"Brown"</formula>
    </cfRule>
    <cfRule type="cellIs" dxfId="832" priority="837" operator="equal">
      <formula>"Red"</formula>
    </cfRule>
    <cfRule type="cellIs" dxfId="831" priority="838" operator="equal">
      <formula>"D Red"</formula>
    </cfRule>
  </conditionalFormatting>
  <conditionalFormatting sqref="J40">
    <cfRule type="cellIs" dxfId="830" priority="832" operator="equal">
      <formula>"""AEB"""</formula>
    </cfRule>
    <cfRule type="cellIs" dxfId="829" priority="839" operator="equal">
      <formula>"Green"</formula>
    </cfRule>
    <cfRule type="cellIs" dxfId="828" priority="840" operator="equal">
      <formula>"Yellow"</formula>
    </cfRule>
    <cfRule type="cellIs" dxfId="827" priority="841" operator="equal">
      <formula>"Orange"</formula>
    </cfRule>
    <cfRule type="cellIs" dxfId="826" priority="842" operator="equal">
      <formula>"Brown"</formula>
    </cfRule>
    <cfRule type="cellIs" dxfId="825" priority="843" operator="equal">
      <formula>"Red"</formula>
    </cfRule>
  </conditionalFormatting>
  <conditionalFormatting sqref="J40">
    <cfRule type="cellIs" dxfId="824" priority="826" operator="equal">
      <formula>"""AEB"""</formula>
    </cfRule>
    <cfRule type="cellIs" dxfId="823" priority="827" operator="equal">
      <formula>"Green"</formula>
    </cfRule>
    <cfRule type="cellIs" dxfId="822" priority="828" operator="equal">
      <formula>"Yellow"</formula>
    </cfRule>
    <cfRule type="cellIs" dxfId="821" priority="829" operator="equal">
      <formula>"Orange"</formula>
    </cfRule>
    <cfRule type="cellIs" dxfId="820" priority="830" operator="equal">
      <formula>"Brown"</formula>
    </cfRule>
    <cfRule type="cellIs" dxfId="819" priority="831" operator="equal">
      <formula>"Red"</formula>
    </cfRule>
  </conditionalFormatting>
  <conditionalFormatting sqref="J40">
    <cfRule type="cellIs" dxfId="818" priority="820" operator="equal">
      <formula>"""AEB"""</formula>
    </cfRule>
    <cfRule type="cellIs" dxfId="817" priority="821" operator="equal">
      <formula>"Green"</formula>
    </cfRule>
    <cfRule type="cellIs" dxfId="816" priority="822" operator="equal">
      <formula>"Yellow"</formula>
    </cfRule>
    <cfRule type="cellIs" dxfId="815" priority="823" operator="equal">
      <formula>"Orange"</formula>
    </cfRule>
    <cfRule type="cellIs" dxfId="814" priority="824" operator="equal">
      <formula>"Brown"</formula>
    </cfRule>
    <cfRule type="cellIs" dxfId="813" priority="825" operator="equal">
      <formula>"Red"</formula>
    </cfRule>
  </conditionalFormatting>
  <conditionalFormatting sqref="J40">
    <cfRule type="cellIs" dxfId="812" priority="814" operator="equal">
      <formula>"""AEB"""</formula>
    </cfRule>
    <cfRule type="cellIs" dxfId="811" priority="815" operator="equal">
      <formula>"Green"</formula>
    </cfRule>
    <cfRule type="cellIs" dxfId="810" priority="816" operator="equal">
      <formula>"Yellow"</formula>
    </cfRule>
    <cfRule type="cellIs" dxfId="809" priority="817" operator="equal">
      <formula>"Orange"</formula>
    </cfRule>
    <cfRule type="cellIs" dxfId="808" priority="818" operator="equal">
      <formula>"Brown"</formula>
    </cfRule>
    <cfRule type="cellIs" dxfId="807" priority="819" operator="equal">
      <formula>"Red"</formula>
    </cfRule>
  </conditionalFormatting>
  <conditionalFormatting sqref="J40">
    <cfRule type="cellIs" dxfId="806" priority="808" operator="equal">
      <formula>"""AEB"""</formula>
    </cfRule>
    <cfRule type="cellIs" dxfId="805" priority="809" operator="equal">
      <formula>"Green"</formula>
    </cfRule>
    <cfRule type="cellIs" dxfId="804" priority="810" operator="equal">
      <formula>"Yellow"</formula>
    </cfRule>
    <cfRule type="cellIs" dxfId="803" priority="811" operator="equal">
      <formula>"Orange"</formula>
    </cfRule>
    <cfRule type="cellIs" dxfId="802" priority="812" operator="equal">
      <formula>"Brown"</formula>
    </cfRule>
    <cfRule type="cellIs" dxfId="801" priority="813" operator="equal">
      <formula>"Red"</formula>
    </cfRule>
  </conditionalFormatting>
  <conditionalFormatting sqref="J38">
    <cfRule type="cellIs" dxfId="800" priority="797" operator="equal">
      <formula>"Green"</formula>
    </cfRule>
    <cfRule type="cellIs" dxfId="799" priority="798" operator="equal">
      <formula>"Yellow"</formula>
    </cfRule>
    <cfRule type="cellIs" dxfId="798" priority="799" operator="equal">
      <formula>"Orange"</formula>
    </cfRule>
    <cfRule type="cellIs" dxfId="797" priority="800" operator="equal">
      <formula>"Brown"</formula>
    </cfRule>
    <cfRule type="cellIs" dxfId="796" priority="801" operator="equal">
      <formula>"Red"</formula>
    </cfRule>
    <cfRule type="cellIs" dxfId="795" priority="802" operator="equal">
      <formula>"D Red"</formula>
    </cfRule>
  </conditionalFormatting>
  <conditionalFormatting sqref="J38">
    <cfRule type="cellIs" dxfId="794" priority="796" operator="equal">
      <formula>"""AEB"""</formula>
    </cfRule>
    <cfRule type="cellIs" dxfId="793" priority="803" operator="equal">
      <formula>"Green"</formula>
    </cfRule>
    <cfRule type="cellIs" dxfId="792" priority="804" operator="equal">
      <formula>"Yellow"</formula>
    </cfRule>
    <cfRule type="cellIs" dxfId="791" priority="805" operator="equal">
      <formula>"Orange"</formula>
    </cfRule>
    <cfRule type="cellIs" dxfId="790" priority="806" operator="equal">
      <formula>"Brown"</formula>
    </cfRule>
    <cfRule type="cellIs" dxfId="789" priority="807" operator="equal">
      <formula>"Red"</formula>
    </cfRule>
  </conditionalFormatting>
  <conditionalFormatting sqref="J38">
    <cfRule type="cellIs" dxfId="788" priority="790" operator="equal">
      <formula>"""AEB"""</formula>
    </cfRule>
    <cfRule type="cellIs" dxfId="787" priority="791" operator="equal">
      <formula>"Green"</formula>
    </cfRule>
    <cfRule type="cellIs" dxfId="786" priority="792" operator="equal">
      <formula>"Yellow"</formula>
    </cfRule>
    <cfRule type="cellIs" dxfId="785" priority="793" operator="equal">
      <formula>"Orange"</formula>
    </cfRule>
    <cfRule type="cellIs" dxfId="784" priority="794" operator="equal">
      <formula>"Brown"</formula>
    </cfRule>
    <cfRule type="cellIs" dxfId="783" priority="795" operator="equal">
      <formula>"Red"</formula>
    </cfRule>
  </conditionalFormatting>
  <conditionalFormatting sqref="J38">
    <cfRule type="cellIs" dxfId="782" priority="784" operator="equal">
      <formula>"""AEB"""</formula>
    </cfRule>
    <cfRule type="cellIs" dxfId="781" priority="785" operator="equal">
      <formula>"Green"</formula>
    </cfRule>
    <cfRule type="cellIs" dxfId="780" priority="786" operator="equal">
      <formula>"Yellow"</formula>
    </cfRule>
    <cfRule type="cellIs" dxfId="779" priority="787" operator="equal">
      <formula>"Orange"</formula>
    </cfRule>
    <cfRule type="cellIs" dxfId="778" priority="788" operator="equal">
      <formula>"Brown"</formula>
    </cfRule>
    <cfRule type="cellIs" dxfId="777" priority="789" operator="equal">
      <formula>"Red"</formula>
    </cfRule>
  </conditionalFormatting>
  <conditionalFormatting sqref="J38">
    <cfRule type="cellIs" dxfId="776" priority="778" operator="equal">
      <formula>"""AEB"""</formula>
    </cfRule>
    <cfRule type="cellIs" dxfId="775" priority="779" operator="equal">
      <formula>"Green"</formula>
    </cfRule>
    <cfRule type="cellIs" dxfId="774" priority="780" operator="equal">
      <formula>"Yellow"</formula>
    </cfRule>
    <cfRule type="cellIs" dxfId="773" priority="781" operator="equal">
      <formula>"Orange"</formula>
    </cfRule>
    <cfRule type="cellIs" dxfId="772" priority="782" operator="equal">
      <formula>"Brown"</formula>
    </cfRule>
    <cfRule type="cellIs" dxfId="771" priority="783" operator="equal">
      <formula>"Red"</formula>
    </cfRule>
  </conditionalFormatting>
  <conditionalFormatting sqref="H36 H39 H41">
    <cfRule type="cellIs" dxfId="770" priority="761" operator="equal">
      <formula>"Green"</formula>
    </cfRule>
    <cfRule type="cellIs" dxfId="769" priority="762" operator="equal">
      <formula>"Yellow"</formula>
    </cfRule>
    <cfRule type="cellIs" dxfId="768" priority="763" operator="equal">
      <formula>"Orange"</formula>
    </cfRule>
    <cfRule type="cellIs" dxfId="767" priority="764" operator="equal">
      <formula>"Brown"</formula>
    </cfRule>
    <cfRule type="cellIs" dxfId="766" priority="765" operator="equal">
      <formula>"Red"</formula>
    </cfRule>
    <cfRule type="cellIs" dxfId="765" priority="766" operator="equal">
      <formula>"D Red"</formula>
    </cfRule>
  </conditionalFormatting>
  <conditionalFormatting sqref="H36 H39 H41">
    <cfRule type="cellIs" dxfId="764" priority="760" operator="equal">
      <formula>"""AEB"""</formula>
    </cfRule>
    <cfRule type="cellIs" dxfId="763" priority="767" operator="equal">
      <formula>"Green"</formula>
    </cfRule>
    <cfRule type="cellIs" dxfId="762" priority="768" operator="equal">
      <formula>"Yellow"</formula>
    </cfRule>
    <cfRule type="cellIs" dxfId="761" priority="769" operator="equal">
      <formula>"Orange"</formula>
    </cfRule>
    <cfRule type="cellIs" dxfId="760" priority="770" operator="equal">
      <formula>"Brown"</formula>
    </cfRule>
    <cfRule type="cellIs" dxfId="759" priority="771" operator="equal">
      <formula>"Red"</formula>
    </cfRule>
  </conditionalFormatting>
  <conditionalFormatting sqref="H41">
    <cfRule type="cellIs" dxfId="758" priority="754" operator="equal">
      <formula>"""AEB"""</formula>
    </cfRule>
    <cfRule type="cellIs" dxfId="757" priority="755" operator="equal">
      <formula>"Green"</formula>
    </cfRule>
    <cfRule type="cellIs" dxfId="756" priority="756" operator="equal">
      <formula>"Yellow"</formula>
    </cfRule>
    <cfRule type="cellIs" dxfId="755" priority="757" operator="equal">
      <formula>"Orange"</formula>
    </cfRule>
    <cfRule type="cellIs" dxfId="754" priority="758" operator="equal">
      <formula>"Brown"</formula>
    </cfRule>
    <cfRule type="cellIs" dxfId="753" priority="759" operator="equal">
      <formula>"Red"</formula>
    </cfRule>
  </conditionalFormatting>
  <conditionalFormatting sqref="H36">
    <cfRule type="cellIs" dxfId="752" priority="748" operator="equal">
      <formula>"""AEB"""</formula>
    </cfRule>
    <cfRule type="cellIs" dxfId="751" priority="749" operator="equal">
      <formula>"Green"</formula>
    </cfRule>
    <cfRule type="cellIs" dxfId="750" priority="750" operator="equal">
      <formula>"Yellow"</formula>
    </cfRule>
    <cfRule type="cellIs" dxfId="749" priority="751" operator="equal">
      <formula>"Orange"</formula>
    </cfRule>
    <cfRule type="cellIs" dxfId="748" priority="752" operator="equal">
      <formula>"Brown"</formula>
    </cfRule>
    <cfRule type="cellIs" dxfId="747" priority="753" operator="equal">
      <formula>"Red"</formula>
    </cfRule>
  </conditionalFormatting>
  <conditionalFormatting sqref="H39">
    <cfRule type="cellIs" dxfId="746" priority="742" operator="equal">
      <formula>"""AEB"""</formula>
    </cfRule>
    <cfRule type="cellIs" dxfId="745" priority="743" operator="equal">
      <formula>"Green"</formula>
    </cfRule>
    <cfRule type="cellIs" dxfId="744" priority="744" operator="equal">
      <formula>"Yellow"</formula>
    </cfRule>
    <cfRule type="cellIs" dxfId="743" priority="745" operator="equal">
      <formula>"Orange"</formula>
    </cfRule>
    <cfRule type="cellIs" dxfId="742" priority="746" operator="equal">
      <formula>"Brown"</formula>
    </cfRule>
    <cfRule type="cellIs" dxfId="741" priority="747" operator="equal">
      <formula>"Red"</formula>
    </cfRule>
  </conditionalFormatting>
  <conditionalFormatting sqref="H36 H39 H41">
    <cfRule type="cellIs" dxfId="740" priority="736" operator="equal">
      <formula>"""AEB"""</formula>
    </cfRule>
    <cfRule type="cellIs" dxfId="739" priority="737" operator="equal">
      <formula>"Green"</formula>
    </cfRule>
    <cfRule type="cellIs" dxfId="738" priority="738" operator="equal">
      <formula>"Yellow"</formula>
    </cfRule>
    <cfRule type="cellIs" dxfId="737" priority="739" operator="equal">
      <formula>"Orange"</formula>
    </cfRule>
    <cfRule type="cellIs" dxfId="736" priority="740" operator="equal">
      <formula>"Brown"</formula>
    </cfRule>
    <cfRule type="cellIs" dxfId="735" priority="741" operator="equal">
      <formula>"Red"</formula>
    </cfRule>
  </conditionalFormatting>
  <conditionalFormatting sqref="H36 H39 H41">
    <cfRule type="cellIs" dxfId="734" priority="730" operator="equal">
      <formula>"""AEB"""</formula>
    </cfRule>
    <cfRule type="cellIs" dxfId="733" priority="731" operator="equal">
      <formula>"Green"</formula>
    </cfRule>
    <cfRule type="cellIs" dxfId="732" priority="732" operator="equal">
      <formula>"Yellow"</formula>
    </cfRule>
    <cfRule type="cellIs" dxfId="731" priority="733" operator="equal">
      <formula>"Orange"</formula>
    </cfRule>
    <cfRule type="cellIs" dxfId="730" priority="734" operator="equal">
      <formula>"Brown"</formula>
    </cfRule>
    <cfRule type="cellIs" dxfId="729" priority="735" operator="equal">
      <formula>"Red"</formula>
    </cfRule>
  </conditionalFormatting>
  <conditionalFormatting sqref="H16">
    <cfRule type="cellIs" dxfId="728" priority="721" operator="equal">
      <formula>"""AEB"""</formula>
    </cfRule>
    <cfRule type="cellIs" dxfId="727" priority="722" operator="equal">
      <formula>"Green"</formula>
    </cfRule>
    <cfRule type="cellIs" dxfId="726" priority="723" operator="equal">
      <formula>"Yellow"</formula>
    </cfRule>
    <cfRule type="cellIs" dxfId="725" priority="724" operator="equal">
      <formula>"Orange"</formula>
    </cfRule>
    <cfRule type="cellIs" dxfId="724" priority="725" operator="equal">
      <formula>"Brown"</formula>
    </cfRule>
    <cfRule type="cellIs" dxfId="723" priority="726" operator="equal">
      <formula>"Red"</formula>
    </cfRule>
  </conditionalFormatting>
  <conditionalFormatting sqref="I14">
    <cfRule type="cellIs" dxfId="722" priority="715" operator="equal">
      <formula>"Green"</formula>
    </cfRule>
    <cfRule type="cellIs" dxfId="721" priority="716" operator="equal">
      <formula>"Yellow"</formula>
    </cfRule>
    <cfRule type="cellIs" dxfId="720" priority="717" operator="equal">
      <formula>"Orange"</formula>
    </cfRule>
    <cfRule type="cellIs" dxfId="719" priority="718" operator="equal">
      <formula>"Brown"</formula>
    </cfRule>
    <cfRule type="cellIs" dxfId="718" priority="719" operator="equal">
      <formula>"Red"</formula>
    </cfRule>
    <cfRule type="cellIs" dxfId="717" priority="720" operator="equal">
      <formula>"D Red"</formula>
    </cfRule>
  </conditionalFormatting>
  <conditionalFormatting sqref="I15">
    <cfRule type="cellIs" dxfId="716" priority="709" operator="equal">
      <formula>"Green"</formula>
    </cfRule>
    <cfRule type="cellIs" dxfId="715" priority="710" operator="equal">
      <formula>"Yellow"</formula>
    </cfRule>
    <cfRule type="cellIs" dxfId="714" priority="711" operator="equal">
      <formula>"Orange"</formula>
    </cfRule>
    <cfRule type="cellIs" dxfId="713" priority="712" operator="equal">
      <formula>"Brown"</formula>
    </cfRule>
    <cfRule type="cellIs" dxfId="712" priority="713" operator="equal">
      <formula>"Red"</formula>
    </cfRule>
    <cfRule type="cellIs" dxfId="711" priority="714" operator="equal">
      <formula>"D Red"</formula>
    </cfRule>
  </conditionalFormatting>
  <conditionalFormatting sqref="H19:H23 H25:H29">
    <cfRule type="cellIs" dxfId="710" priority="703" operator="equal">
      <formula>"""AEB"""</formula>
    </cfRule>
    <cfRule type="cellIs" dxfId="709" priority="704" operator="equal">
      <formula>"Green"</formula>
    </cfRule>
    <cfRule type="cellIs" dxfId="708" priority="705" operator="equal">
      <formula>"Yellow"</formula>
    </cfRule>
    <cfRule type="cellIs" dxfId="707" priority="706" operator="equal">
      <formula>"Orange"</formula>
    </cfRule>
    <cfRule type="cellIs" dxfId="706" priority="707" operator="equal">
      <formula>"Brown"</formula>
    </cfRule>
    <cfRule type="cellIs" dxfId="705" priority="708" operator="equal">
      <formula>"Red"</formula>
    </cfRule>
  </conditionalFormatting>
  <conditionalFormatting sqref="H19:H21">
    <cfRule type="cellIs" dxfId="704" priority="697" operator="equal">
      <formula>"""AEB"""</formula>
    </cfRule>
    <cfRule type="cellIs" dxfId="703" priority="698" operator="equal">
      <formula>"Green"</formula>
    </cfRule>
    <cfRule type="cellIs" dxfId="702" priority="699" operator="equal">
      <formula>"Yellow"</formula>
    </cfRule>
    <cfRule type="cellIs" dxfId="701" priority="700" operator="equal">
      <formula>"Orange"</formula>
    </cfRule>
    <cfRule type="cellIs" dxfId="700" priority="701" operator="equal">
      <formula>"Brown"</formula>
    </cfRule>
    <cfRule type="cellIs" dxfId="699" priority="702" operator="equal">
      <formula>"Red"</formula>
    </cfRule>
  </conditionalFormatting>
  <conditionalFormatting sqref="H28:H29">
    <cfRule type="cellIs" dxfId="698" priority="691" operator="equal">
      <formula>"""AEB"""</formula>
    </cfRule>
    <cfRule type="cellIs" dxfId="697" priority="692" operator="equal">
      <formula>"Green"</formula>
    </cfRule>
    <cfRule type="cellIs" dxfId="696" priority="693" operator="equal">
      <formula>"Yellow"</formula>
    </cfRule>
    <cfRule type="cellIs" dxfId="695" priority="694" operator="equal">
      <formula>"Orange"</formula>
    </cfRule>
    <cfRule type="cellIs" dxfId="694" priority="695" operator="equal">
      <formula>"Brown"</formula>
    </cfRule>
    <cfRule type="cellIs" dxfId="693" priority="696" operator="equal">
      <formula>"Red"</formula>
    </cfRule>
  </conditionalFormatting>
  <conditionalFormatting sqref="H25:H27">
    <cfRule type="cellIs" dxfId="692" priority="685" operator="equal">
      <formula>"""AEB"""</formula>
    </cfRule>
    <cfRule type="cellIs" dxfId="691" priority="686" operator="equal">
      <formula>"Green"</formula>
    </cfRule>
    <cfRule type="cellIs" dxfId="690" priority="687" operator="equal">
      <formula>"Yellow"</formula>
    </cfRule>
    <cfRule type="cellIs" dxfId="689" priority="688" operator="equal">
      <formula>"Orange"</formula>
    </cfRule>
    <cfRule type="cellIs" dxfId="688" priority="689" operator="equal">
      <formula>"Brown"</formula>
    </cfRule>
    <cfRule type="cellIs" dxfId="687" priority="690" operator="equal">
      <formula>"Red"</formula>
    </cfRule>
  </conditionalFormatting>
  <conditionalFormatting sqref="H31">
    <cfRule type="cellIs" dxfId="686" priority="679" operator="equal">
      <formula>"""AEB"""</formula>
    </cfRule>
    <cfRule type="cellIs" dxfId="685" priority="680" operator="equal">
      <formula>"Green"</formula>
    </cfRule>
    <cfRule type="cellIs" dxfId="684" priority="681" operator="equal">
      <formula>"Yellow"</formula>
    </cfRule>
    <cfRule type="cellIs" dxfId="683" priority="682" operator="equal">
      <formula>"Orange"</formula>
    </cfRule>
    <cfRule type="cellIs" dxfId="682" priority="683" operator="equal">
      <formula>"Brown"</formula>
    </cfRule>
    <cfRule type="cellIs" dxfId="681" priority="684" operator="equal">
      <formula>"Red"</formula>
    </cfRule>
  </conditionalFormatting>
  <conditionalFormatting sqref="H33">
    <cfRule type="cellIs" dxfId="680" priority="673" operator="equal">
      <formula>"""AEB"""</formula>
    </cfRule>
    <cfRule type="cellIs" dxfId="679" priority="674" operator="equal">
      <formula>"Green"</formula>
    </cfRule>
    <cfRule type="cellIs" dxfId="678" priority="675" operator="equal">
      <formula>"Yellow"</formula>
    </cfRule>
    <cfRule type="cellIs" dxfId="677" priority="676" operator="equal">
      <formula>"Orange"</formula>
    </cfRule>
    <cfRule type="cellIs" dxfId="676" priority="677" operator="equal">
      <formula>"Brown"</formula>
    </cfRule>
    <cfRule type="cellIs" dxfId="675" priority="678" operator="equal">
      <formula>"Red"</formula>
    </cfRule>
  </conditionalFormatting>
  <conditionalFormatting sqref="I33 I36 I39 I41">
    <cfRule type="cellIs" dxfId="674" priority="667" operator="equal">
      <formula>"Green"</formula>
    </cfRule>
    <cfRule type="cellIs" dxfId="673" priority="668" operator="equal">
      <formula>"Yellow"</formula>
    </cfRule>
    <cfRule type="cellIs" dxfId="672" priority="669" operator="equal">
      <formula>"Orange"</formula>
    </cfRule>
    <cfRule type="cellIs" dxfId="671" priority="670" operator="equal">
      <formula>"Brown"</formula>
    </cfRule>
    <cfRule type="cellIs" dxfId="670" priority="671" operator="equal">
      <formula>"Red"</formula>
    </cfRule>
    <cfRule type="cellIs" dxfId="669" priority="672" operator="equal">
      <formula>"D Red"</formula>
    </cfRule>
  </conditionalFormatting>
  <conditionalFormatting sqref="I33 I36 I39 I41">
    <cfRule type="cellIs" dxfId="668" priority="661" operator="equal">
      <formula>"Green"</formula>
    </cfRule>
    <cfRule type="cellIs" dxfId="667" priority="662" operator="equal">
      <formula>"Yellow"</formula>
    </cfRule>
    <cfRule type="cellIs" dxfId="666" priority="663" operator="equal">
      <formula>"Orange"</formula>
    </cfRule>
    <cfRule type="cellIs" dxfId="665" priority="664" operator="equal">
      <formula>"Brown"</formula>
    </cfRule>
    <cfRule type="cellIs" dxfId="664" priority="665" operator="equal">
      <formula>"Red"</formula>
    </cfRule>
    <cfRule type="cellIs" dxfId="663" priority="666" operator="equal">
      <formula>"D Red"</formula>
    </cfRule>
  </conditionalFormatting>
  <conditionalFormatting sqref="H31">
    <cfRule type="cellIs" dxfId="662" priority="655" operator="equal">
      <formula>"""AEB"""</formula>
    </cfRule>
    <cfRule type="cellIs" dxfId="661" priority="656" operator="equal">
      <formula>"Green"</formula>
    </cfRule>
    <cfRule type="cellIs" dxfId="660" priority="657" operator="equal">
      <formula>"Yellow"</formula>
    </cfRule>
    <cfRule type="cellIs" dxfId="659" priority="658" operator="equal">
      <formula>"Orange"</formula>
    </cfRule>
    <cfRule type="cellIs" dxfId="658" priority="659" operator="equal">
      <formula>"Brown"</formula>
    </cfRule>
    <cfRule type="cellIs" dxfId="657" priority="660" operator="equal">
      <formula>"Red"</formula>
    </cfRule>
  </conditionalFormatting>
  <conditionalFormatting sqref="H33">
    <cfRule type="cellIs" dxfId="656" priority="649" operator="equal">
      <formula>"""AEB"""</formula>
    </cfRule>
    <cfRule type="cellIs" dxfId="655" priority="650" operator="equal">
      <formula>"Green"</formula>
    </cfRule>
    <cfRule type="cellIs" dxfId="654" priority="651" operator="equal">
      <formula>"Yellow"</formula>
    </cfRule>
    <cfRule type="cellIs" dxfId="653" priority="652" operator="equal">
      <formula>"Orange"</formula>
    </cfRule>
    <cfRule type="cellIs" dxfId="652" priority="653" operator="equal">
      <formula>"Brown"</formula>
    </cfRule>
    <cfRule type="cellIs" dxfId="651" priority="654" operator="equal">
      <formula>"Red"</formula>
    </cfRule>
  </conditionalFormatting>
  <conditionalFormatting sqref="H33">
    <cfRule type="cellIs" dxfId="650" priority="643" operator="equal">
      <formula>"""AEB"""</formula>
    </cfRule>
    <cfRule type="cellIs" dxfId="649" priority="644" operator="equal">
      <formula>"Green"</formula>
    </cfRule>
    <cfRule type="cellIs" dxfId="648" priority="645" operator="equal">
      <formula>"Yellow"</formula>
    </cfRule>
    <cfRule type="cellIs" dxfId="647" priority="646" operator="equal">
      <formula>"Orange"</formula>
    </cfRule>
    <cfRule type="cellIs" dxfId="646" priority="647" operator="equal">
      <formula>"Brown"</formula>
    </cfRule>
    <cfRule type="cellIs" dxfId="645" priority="648" operator="equal">
      <formula>"Red"</formula>
    </cfRule>
  </conditionalFormatting>
  <conditionalFormatting sqref="H18">
    <cfRule type="cellIs" dxfId="644" priority="632" operator="equal">
      <formula>"Green"</formula>
    </cfRule>
    <cfRule type="cellIs" dxfId="643" priority="633" operator="equal">
      <formula>"Yellow"</formula>
    </cfRule>
    <cfRule type="cellIs" dxfId="642" priority="634" operator="equal">
      <formula>"Orange"</formula>
    </cfRule>
    <cfRule type="cellIs" dxfId="641" priority="635" operator="equal">
      <formula>"Brown"</formula>
    </cfRule>
    <cfRule type="cellIs" dxfId="640" priority="636" operator="equal">
      <formula>"Red"</formula>
    </cfRule>
    <cfRule type="cellIs" dxfId="639" priority="637" operator="equal">
      <formula>"D Red"</formula>
    </cfRule>
  </conditionalFormatting>
  <conditionalFormatting sqref="H18">
    <cfRule type="cellIs" dxfId="638" priority="631" operator="equal">
      <formula>"""AEB"""</formula>
    </cfRule>
    <cfRule type="cellIs" dxfId="637" priority="638" operator="equal">
      <formula>"Green"</formula>
    </cfRule>
    <cfRule type="cellIs" dxfId="636" priority="639" operator="equal">
      <formula>"Yellow"</formula>
    </cfRule>
    <cfRule type="cellIs" dxfId="635" priority="640" operator="equal">
      <formula>"Orange"</formula>
    </cfRule>
    <cfRule type="cellIs" dxfId="634" priority="641" operator="equal">
      <formula>"Brown"</formula>
    </cfRule>
    <cfRule type="cellIs" dxfId="633" priority="642" operator="equal">
      <formula>"Red"</formula>
    </cfRule>
  </conditionalFormatting>
  <conditionalFormatting sqref="H18">
    <cfRule type="cellIs" dxfId="632" priority="625" operator="equal">
      <formula>"""AEB"""</formula>
    </cfRule>
    <cfRule type="cellIs" dxfId="631" priority="626" operator="equal">
      <formula>"Green"</formula>
    </cfRule>
    <cfRule type="cellIs" dxfId="630" priority="627" operator="equal">
      <formula>"Yellow"</formula>
    </cfRule>
    <cfRule type="cellIs" dxfId="629" priority="628" operator="equal">
      <formula>"Orange"</formula>
    </cfRule>
    <cfRule type="cellIs" dxfId="628" priority="629" operator="equal">
      <formula>"Brown"</formula>
    </cfRule>
    <cfRule type="cellIs" dxfId="627" priority="630" operator="equal">
      <formula>"Red"</formula>
    </cfRule>
  </conditionalFormatting>
  <conditionalFormatting sqref="H18">
    <cfRule type="cellIs" dxfId="626" priority="619" operator="equal">
      <formula>"""AEB"""</formula>
    </cfRule>
    <cfRule type="cellIs" dxfId="625" priority="620" operator="equal">
      <formula>"Green"</formula>
    </cfRule>
    <cfRule type="cellIs" dxfId="624" priority="621" operator="equal">
      <formula>"Yellow"</formula>
    </cfRule>
    <cfRule type="cellIs" dxfId="623" priority="622" operator="equal">
      <formula>"Orange"</formula>
    </cfRule>
    <cfRule type="cellIs" dxfId="622" priority="623" operator="equal">
      <formula>"Brown"</formula>
    </cfRule>
    <cfRule type="cellIs" dxfId="621" priority="624" operator="equal">
      <formula>"Red"</formula>
    </cfRule>
  </conditionalFormatting>
  <conditionalFormatting sqref="H24">
    <cfRule type="cellIs" dxfId="620" priority="608" operator="equal">
      <formula>"Green"</formula>
    </cfRule>
    <cfRule type="cellIs" dxfId="619" priority="609" operator="equal">
      <formula>"Yellow"</formula>
    </cfRule>
    <cfRule type="cellIs" dxfId="618" priority="610" operator="equal">
      <formula>"Orange"</formula>
    </cfRule>
    <cfRule type="cellIs" dxfId="617" priority="611" operator="equal">
      <formula>"Brown"</formula>
    </cfRule>
    <cfRule type="cellIs" dxfId="616" priority="612" operator="equal">
      <formula>"Red"</formula>
    </cfRule>
    <cfRule type="cellIs" dxfId="615" priority="613" operator="equal">
      <formula>"D Red"</formula>
    </cfRule>
  </conditionalFormatting>
  <conditionalFormatting sqref="H24">
    <cfRule type="cellIs" dxfId="614" priority="607" operator="equal">
      <formula>"""AEB"""</formula>
    </cfRule>
    <cfRule type="cellIs" dxfId="613" priority="614" operator="equal">
      <formula>"Green"</formula>
    </cfRule>
    <cfRule type="cellIs" dxfId="612" priority="615" operator="equal">
      <formula>"Yellow"</formula>
    </cfRule>
    <cfRule type="cellIs" dxfId="611" priority="616" operator="equal">
      <formula>"Orange"</formula>
    </cfRule>
    <cfRule type="cellIs" dxfId="610" priority="617" operator="equal">
      <formula>"Brown"</formula>
    </cfRule>
    <cfRule type="cellIs" dxfId="609" priority="618" operator="equal">
      <formula>"Red"</formula>
    </cfRule>
  </conditionalFormatting>
  <conditionalFormatting sqref="H24">
    <cfRule type="cellIs" dxfId="608" priority="601" operator="equal">
      <formula>"""AEB"""</formula>
    </cfRule>
    <cfRule type="cellIs" dxfId="607" priority="602" operator="equal">
      <formula>"Green"</formula>
    </cfRule>
    <cfRule type="cellIs" dxfId="606" priority="603" operator="equal">
      <formula>"Yellow"</formula>
    </cfRule>
    <cfRule type="cellIs" dxfId="605" priority="604" operator="equal">
      <formula>"Orange"</formula>
    </cfRule>
    <cfRule type="cellIs" dxfId="604" priority="605" operator="equal">
      <formula>"Brown"</formula>
    </cfRule>
    <cfRule type="cellIs" dxfId="603" priority="606" operator="equal">
      <formula>"Red"</formula>
    </cfRule>
  </conditionalFormatting>
  <conditionalFormatting sqref="H24">
    <cfRule type="cellIs" dxfId="602" priority="595" operator="equal">
      <formula>"""AEB"""</formula>
    </cfRule>
    <cfRule type="cellIs" dxfId="601" priority="596" operator="equal">
      <formula>"Green"</formula>
    </cfRule>
    <cfRule type="cellIs" dxfId="600" priority="597" operator="equal">
      <formula>"Yellow"</formula>
    </cfRule>
    <cfRule type="cellIs" dxfId="599" priority="598" operator="equal">
      <formula>"Orange"</formula>
    </cfRule>
    <cfRule type="cellIs" dxfId="598" priority="599" operator="equal">
      <formula>"Brown"</formula>
    </cfRule>
    <cfRule type="cellIs" dxfId="597" priority="600" operator="equal">
      <formula>"Red"</formula>
    </cfRule>
  </conditionalFormatting>
  <conditionalFormatting sqref="H34">
    <cfRule type="cellIs" dxfId="596" priority="584" operator="equal">
      <formula>"Green"</formula>
    </cfRule>
    <cfRule type="cellIs" dxfId="595" priority="585" operator="equal">
      <formula>"Yellow"</formula>
    </cfRule>
    <cfRule type="cellIs" dxfId="594" priority="586" operator="equal">
      <formula>"Orange"</formula>
    </cfRule>
    <cfRule type="cellIs" dxfId="593" priority="587" operator="equal">
      <formula>"Brown"</formula>
    </cfRule>
    <cfRule type="cellIs" dxfId="592" priority="588" operator="equal">
      <formula>"Red"</formula>
    </cfRule>
    <cfRule type="cellIs" dxfId="591" priority="589" operator="equal">
      <formula>"D Red"</formula>
    </cfRule>
  </conditionalFormatting>
  <conditionalFormatting sqref="H34">
    <cfRule type="cellIs" dxfId="590" priority="583" operator="equal">
      <formula>"""AEB"""</formula>
    </cfRule>
    <cfRule type="cellIs" dxfId="589" priority="590" operator="equal">
      <formula>"Green"</formula>
    </cfRule>
    <cfRule type="cellIs" dxfId="588" priority="591" operator="equal">
      <formula>"Yellow"</formula>
    </cfRule>
    <cfRule type="cellIs" dxfId="587" priority="592" operator="equal">
      <formula>"Orange"</formula>
    </cfRule>
    <cfRule type="cellIs" dxfId="586" priority="593" operator="equal">
      <formula>"Brown"</formula>
    </cfRule>
    <cfRule type="cellIs" dxfId="585" priority="594" operator="equal">
      <formula>"Red"</formula>
    </cfRule>
  </conditionalFormatting>
  <conditionalFormatting sqref="H34">
    <cfRule type="cellIs" dxfId="584" priority="577" operator="equal">
      <formula>"""AEB"""</formula>
    </cfRule>
    <cfRule type="cellIs" dxfId="583" priority="578" operator="equal">
      <formula>"Green"</formula>
    </cfRule>
    <cfRule type="cellIs" dxfId="582" priority="579" operator="equal">
      <formula>"Yellow"</formula>
    </cfRule>
    <cfRule type="cellIs" dxfId="581" priority="580" operator="equal">
      <formula>"Orange"</formula>
    </cfRule>
    <cfRule type="cellIs" dxfId="580" priority="581" operator="equal">
      <formula>"Brown"</formula>
    </cfRule>
    <cfRule type="cellIs" dxfId="579" priority="582" operator="equal">
      <formula>"Red"</formula>
    </cfRule>
  </conditionalFormatting>
  <conditionalFormatting sqref="H34">
    <cfRule type="cellIs" dxfId="578" priority="571" operator="equal">
      <formula>"""AEB"""</formula>
    </cfRule>
    <cfRule type="cellIs" dxfId="577" priority="572" operator="equal">
      <formula>"Green"</formula>
    </cfRule>
    <cfRule type="cellIs" dxfId="576" priority="573" operator="equal">
      <formula>"Yellow"</formula>
    </cfRule>
    <cfRule type="cellIs" dxfId="575" priority="574" operator="equal">
      <formula>"Orange"</formula>
    </cfRule>
    <cfRule type="cellIs" dxfId="574" priority="575" operator="equal">
      <formula>"Brown"</formula>
    </cfRule>
    <cfRule type="cellIs" dxfId="573" priority="576" operator="equal">
      <formula>"Red"</formula>
    </cfRule>
  </conditionalFormatting>
  <conditionalFormatting sqref="H34">
    <cfRule type="cellIs" dxfId="572" priority="565" operator="equal">
      <formula>"""AEB"""</formula>
    </cfRule>
    <cfRule type="cellIs" dxfId="571" priority="566" operator="equal">
      <formula>"Green"</formula>
    </cfRule>
    <cfRule type="cellIs" dxfId="570" priority="567" operator="equal">
      <formula>"Yellow"</formula>
    </cfRule>
    <cfRule type="cellIs" dxfId="569" priority="568" operator="equal">
      <formula>"Orange"</formula>
    </cfRule>
    <cfRule type="cellIs" dxfId="568" priority="569" operator="equal">
      <formula>"Brown"</formula>
    </cfRule>
    <cfRule type="cellIs" dxfId="567" priority="570" operator="equal">
      <formula>"Red"</formula>
    </cfRule>
  </conditionalFormatting>
  <conditionalFormatting sqref="I34">
    <cfRule type="cellIs" dxfId="566" priority="559" operator="equal">
      <formula>"Green"</formula>
    </cfRule>
    <cfRule type="cellIs" dxfId="565" priority="560" operator="equal">
      <formula>"Yellow"</formula>
    </cfRule>
    <cfRule type="cellIs" dxfId="564" priority="561" operator="equal">
      <formula>"Orange"</formula>
    </cfRule>
    <cfRule type="cellIs" dxfId="563" priority="562" operator="equal">
      <formula>"Brown"</formula>
    </cfRule>
    <cfRule type="cellIs" dxfId="562" priority="563" operator="equal">
      <formula>"Red"</formula>
    </cfRule>
    <cfRule type="cellIs" dxfId="561" priority="564" operator="equal">
      <formula>"D Red"</formula>
    </cfRule>
  </conditionalFormatting>
  <conditionalFormatting sqref="I34">
    <cfRule type="cellIs" dxfId="560" priority="553" operator="equal">
      <formula>"Green"</formula>
    </cfRule>
    <cfRule type="cellIs" dxfId="559" priority="554" operator="equal">
      <formula>"Yellow"</formula>
    </cfRule>
    <cfRule type="cellIs" dxfId="558" priority="555" operator="equal">
      <formula>"Orange"</formula>
    </cfRule>
    <cfRule type="cellIs" dxfId="557" priority="556" operator="equal">
      <formula>"Brown"</formula>
    </cfRule>
    <cfRule type="cellIs" dxfId="556" priority="557" operator="equal">
      <formula>"Red"</formula>
    </cfRule>
    <cfRule type="cellIs" dxfId="555" priority="558" operator="equal">
      <formula>"D Red"</formula>
    </cfRule>
  </conditionalFormatting>
  <conditionalFormatting sqref="H35">
    <cfRule type="cellIs" dxfId="554" priority="542" operator="equal">
      <formula>"Green"</formula>
    </cfRule>
    <cfRule type="cellIs" dxfId="553" priority="543" operator="equal">
      <formula>"Yellow"</formula>
    </cfRule>
    <cfRule type="cellIs" dxfId="552" priority="544" operator="equal">
      <formula>"Orange"</formula>
    </cfRule>
    <cfRule type="cellIs" dxfId="551" priority="545" operator="equal">
      <formula>"Brown"</formula>
    </cfRule>
    <cfRule type="cellIs" dxfId="550" priority="546" operator="equal">
      <formula>"Red"</formula>
    </cfRule>
    <cfRule type="cellIs" dxfId="549" priority="547" operator="equal">
      <formula>"D Red"</formula>
    </cfRule>
  </conditionalFormatting>
  <conditionalFormatting sqref="H35">
    <cfRule type="cellIs" dxfId="548" priority="541" operator="equal">
      <formula>"""AEB"""</formula>
    </cfRule>
    <cfRule type="cellIs" dxfId="547" priority="548" operator="equal">
      <formula>"Green"</formula>
    </cfRule>
    <cfRule type="cellIs" dxfId="546" priority="549" operator="equal">
      <formula>"Yellow"</formula>
    </cfRule>
    <cfRule type="cellIs" dxfId="545" priority="550" operator="equal">
      <formula>"Orange"</formula>
    </cfRule>
    <cfRule type="cellIs" dxfId="544" priority="551" operator="equal">
      <formula>"Brown"</formula>
    </cfRule>
    <cfRule type="cellIs" dxfId="543" priority="552" operator="equal">
      <formula>"Red"</formula>
    </cfRule>
  </conditionalFormatting>
  <conditionalFormatting sqref="H35">
    <cfRule type="cellIs" dxfId="542" priority="535" operator="equal">
      <formula>"""AEB"""</formula>
    </cfRule>
    <cfRule type="cellIs" dxfId="541" priority="536" operator="equal">
      <formula>"Green"</formula>
    </cfRule>
    <cfRule type="cellIs" dxfId="540" priority="537" operator="equal">
      <formula>"Yellow"</formula>
    </cfRule>
    <cfRule type="cellIs" dxfId="539" priority="538" operator="equal">
      <formula>"Orange"</formula>
    </cfRule>
    <cfRule type="cellIs" dxfId="538" priority="539" operator="equal">
      <formula>"Brown"</formula>
    </cfRule>
    <cfRule type="cellIs" dxfId="537" priority="540" operator="equal">
      <formula>"Red"</formula>
    </cfRule>
  </conditionalFormatting>
  <conditionalFormatting sqref="I35">
    <cfRule type="cellIs" dxfId="536" priority="529" operator="equal">
      <formula>"Green"</formula>
    </cfRule>
    <cfRule type="cellIs" dxfId="535" priority="530" operator="equal">
      <formula>"Yellow"</formula>
    </cfRule>
    <cfRule type="cellIs" dxfId="534" priority="531" operator="equal">
      <formula>"Orange"</formula>
    </cfRule>
    <cfRule type="cellIs" dxfId="533" priority="532" operator="equal">
      <formula>"Brown"</formula>
    </cfRule>
    <cfRule type="cellIs" dxfId="532" priority="533" operator="equal">
      <formula>"Red"</formula>
    </cfRule>
    <cfRule type="cellIs" dxfId="531" priority="534" operator="equal">
      <formula>"D Red"</formula>
    </cfRule>
  </conditionalFormatting>
  <conditionalFormatting sqref="I35">
    <cfRule type="cellIs" dxfId="530" priority="523" operator="equal">
      <formula>"Green"</formula>
    </cfRule>
    <cfRule type="cellIs" dxfId="529" priority="524" operator="equal">
      <formula>"Yellow"</formula>
    </cfRule>
    <cfRule type="cellIs" dxfId="528" priority="525" operator="equal">
      <formula>"Orange"</formula>
    </cfRule>
    <cfRule type="cellIs" dxfId="527" priority="526" operator="equal">
      <formula>"Brown"</formula>
    </cfRule>
    <cfRule type="cellIs" dxfId="526" priority="527" operator="equal">
      <formula>"Red"</formula>
    </cfRule>
    <cfRule type="cellIs" dxfId="525" priority="528" operator="equal">
      <formula>"D Red"</formula>
    </cfRule>
  </conditionalFormatting>
  <conditionalFormatting sqref="H35">
    <cfRule type="cellIs" dxfId="524" priority="517" operator="equal">
      <formula>"""AEB"""</formula>
    </cfRule>
    <cfRule type="cellIs" dxfId="523" priority="518" operator="equal">
      <formula>"Green"</formula>
    </cfRule>
    <cfRule type="cellIs" dxfId="522" priority="519" operator="equal">
      <formula>"Yellow"</formula>
    </cfRule>
    <cfRule type="cellIs" dxfId="521" priority="520" operator="equal">
      <formula>"Orange"</formula>
    </cfRule>
    <cfRule type="cellIs" dxfId="520" priority="521" operator="equal">
      <formula>"Brown"</formula>
    </cfRule>
    <cfRule type="cellIs" dxfId="519" priority="522" operator="equal">
      <formula>"Red"</formula>
    </cfRule>
  </conditionalFormatting>
  <conditionalFormatting sqref="H35">
    <cfRule type="cellIs" dxfId="518" priority="511" operator="equal">
      <formula>"""AEB"""</formula>
    </cfRule>
    <cfRule type="cellIs" dxfId="517" priority="512" operator="equal">
      <formula>"Green"</formula>
    </cfRule>
    <cfRule type="cellIs" dxfId="516" priority="513" operator="equal">
      <formula>"Yellow"</formula>
    </cfRule>
    <cfRule type="cellIs" dxfId="515" priority="514" operator="equal">
      <formula>"Orange"</formula>
    </cfRule>
    <cfRule type="cellIs" dxfId="514" priority="515" operator="equal">
      <formula>"Brown"</formula>
    </cfRule>
    <cfRule type="cellIs" dxfId="513" priority="516" operator="equal">
      <formula>"Red"</formula>
    </cfRule>
  </conditionalFormatting>
  <conditionalFormatting sqref="H38">
    <cfRule type="cellIs" dxfId="512" priority="500" operator="equal">
      <formula>"Green"</formula>
    </cfRule>
    <cfRule type="cellIs" dxfId="511" priority="501" operator="equal">
      <formula>"Yellow"</formula>
    </cfRule>
    <cfRule type="cellIs" dxfId="510" priority="502" operator="equal">
      <formula>"Orange"</formula>
    </cfRule>
    <cfRule type="cellIs" dxfId="509" priority="503" operator="equal">
      <formula>"Brown"</formula>
    </cfRule>
    <cfRule type="cellIs" dxfId="508" priority="504" operator="equal">
      <formula>"Red"</formula>
    </cfRule>
    <cfRule type="cellIs" dxfId="507" priority="505" operator="equal">
      <formula>"D Red"</formula>
    </cfRule>
  </conditionalFormatting>
  <conditionalFormatting sqref="H38">
    <cfRule type="cellIs" dxfId="506" priority="499" operator="equal">
      <formula>"""AEB"""</formula>
    </cfRule>
    <cfRule type="cellIs" dxfId="505" priority="506" operator="equal">
      <formula>"Green"</formula>
    </cfRule>
    <cfRule type="cellIs" dxfId="504" priority="507" operator="equal">
      <formula>"Yellow"</formula>
    </cfRule>
    <cfRule type="cellIs" dxfId="503" priority="508" operator="equal">
      <formula>"Orange"</formula>
    </cfRule>
    <cfRule type="cellIs" dxfId="502" priority="509" operator="equal">
      <formula>"Brown"</formula>
    </cfRule>
    <cfRule type="cellIs" dxfId="501" priority="510" operator="equal">
      <formula>"Red"</formula>
    </cfRule>
  </conditionalFormatting>
  <conditionalFormatting sqref="H38">
    <cfRule type="cellIs" dxfId="500" priority="493" operator="equal">
      <formula>"""AEB"""</formula>
    </cfRule>
    <cfRule type="cellIs" dxfId="499" priority="494" operator="equal">
      <formula>"Green"</formula>
    </cfRule>
    <cfRule type="cellIs" dxfId="498" priority="495" operator="equal">
      <formula>"Yellow"</formula>
    </cfRule>
    <cfRule type="cellIs" dxfId="497" priority="496" operator="equal">
      <formula>"Orange"</formula>
    </cfRule>
    <cfRule type="cellIs" dxfId="496" priority="497" operator="equal">
      <formula>"Brown"</formula>
    </cfRule>
    <cfRule type="cellIs" dxfId="495" priority="498" operator="equal">
      <formula>"Red"</formula>
    </cfRule>
  </conditionalFormatting>
  <conditionalFormatting sqref="I38">
    <cfRule type="cellIs" dxfId="494" priority="487" operator="equal">
      <formula>"Green"</formula>
    </cfRule>
    <cfRule type="cellIs" dxfId="493" priority="488" operator="equal">
      <formula>"Yellow"</formula>
    </cfRule>
    <cfRule type="cellIs" dxfId="492" priority="489" operator="equal">
      <formula>"Orange"</formula>
    </cfRule>
    <cfRule type="cellIs" dxfId="491" priority="490" operator="equal">
      <formula>"Brown"</formula>
    </cfRule>
    <cfRule type="cellIs" dxfId="490" priority="491" operator="equal">
      <formula>"Red"</formula>
    </cfRule>
    <cfRule type="cellIs" dxfId="489" priority="492" operator="equal">
      <formula>"D Red"</formula>
    </cfRule>
  </conditionalFormatting>
  <conditionalFormatting sqref="I38">
    <cfRule type="cellIs" dxfId="488" priority="481" operator="equal">
      <formula>"Green"</formula>
    </cfRule>
    <cfRule type="cellIs" dxfId="487" priority="482" operator="equal">
      <formula>"Yellow"</formula>
    </cfRule>
    <cfRule type="cellIs" dxfId="486" priority="483" operator="equal">
      <formula>"Orange"</formula>
    </cfRule>
    <cfRule type="cellIs" dxfId="485" priority="484" operator="equal">
      <formula>"Brown"</formula>
    </cfRule>
    <cfRule type="cellIs" dxfId="484" priority="485" operator="equal">
      <formula>"Red"</formula>
    </cfRule>
    <cfRule type="cellIs" dxfId="483" priority="486" operator="equal">
      <formula>"D Red"</formula>
    </cfRule>
  </conditionalFormatting>
  <conditionalFormatting sqref="H38">
    <cfRule type="cellIs" dxfId="482" priority="475" operator="equal">
      <formula>"""AEB"""</formula>
    </cfRule>
    <cfRule type="cellIs" dxfId="481" priority="476" operator="equal">
      <formula>"Green"</formula>
    </cfRule>
    <cfRule type="cellIs" dxfId="480" priority="477" operator="equal">
      <formula>"Yellow"</formula>
    </cfRule>
    <cfRule type="cellIs" dxfId="479" priority="478" operator="equal">
      <formula>"Orange"</formula>
    </cfRule>
    <cfRule type="cellIs" dxfId="478" priority="479" operator="equal">
      <formula>"Brown"</formula>
    </cfRule>
    <cfRule type="cellIs" dxfId="477" priority="480" operator="equal">
      <formula>"Red"</formula>
    </cfRule>
  </conditionalFormatting>
  <conditionalFormatting sqref="H38">
    <cfRule type="cellIs" dxfId="476" priority="469" operator="equal">
      <formula>"""AEB"""</formula>
    </cfRule>
    <cfRule type="cellIs" dxfId="475" priority="470" operator="equal">
      <formula>"Green"</formula>
    </cfRule>
    <cfRule type="cellIs" dxfId="474" priority="471" operator="equal">
      <formula>"Yellow"</formula>
    </cfRule>
    <cfRule type="cellIs" dxfId="473" priority="472" operator="equal">
      <formula>"Orange"</formula>
    </cfRule>
    <cfRule type="cellIs" dxfId="472" priority="473" operator="equal">
      <formula>"Brown"</formula>
    </cfRule>
    <cfRule type="cellIs" dxfId="471" priority="474" operator="equal">
      <formula>"Red"</formula>
    </cfRule>
  </conditionalFormatting>
  <conditionalFormatting sqref="H40">
    <cfRule type="cellIs" dxfId="470" priority="458" operator="equal">
      <formula>"Green"</formula>
    </cfRule>
    <cfRule type="cellIs" dxfId="469" priority="459" operator="equal">
      <formula>"Yellow"</formula>
    </cfRule>
    <cfRule type="cellIs" dxfId="468" priority="460" operator="equal">
      <formula>"Orange"</formula>
    </cfRule>
    <cfRule type="cellIs" dxfId="467" priority="461" operator="equal">
      <formula>"Brown"</formula>
    </cfRule>
    <cfRule type="cellIs" dxfId="466" priority="462" operator="equal">
      <formula>"Red"</formula>
    </cfRule>
    <cfRule type="cellIs" dxfId="465" priority="463" operator="equal">
      <formula>"D Red"</formula>
    </cfRule>
  </conditionalFormatting>
  <conditionalFormatting sqref="H40">
    <cfRule type="cellIs" dxfId="464" priority="457" operator="equal">
      <formula>"""AEB"""</formula>
    </cfRule>
    <cfRule type="cellIs" dxfId="463" priority="464" operator="equal">
      <formula>"Green"</formula>
    </cfRule>
    <cfRule type="cellIs" dxfId="462" priority="465" operator="equal">
      <formula>"Yellow"</formula>
    </cfRule>
    <cfRule type="cellIs" dxfId="461" priority="466" operator="equal">
      <formula>"Orange"</formula>
    </cfRule>
    <cfRule type="cellIs" dxfId="460" priority="467" operator="equal">
      <formula>"Brown"</formula>
    </cfRule>
    <cfRule type="cellIs" dxfId="459" priority="468" operator="equal">
      <formula>"Red"</formula>
    </cfRule>
  </conditionalFormatting>
  <conditionalFormatting sqref="H40">
    <cfRule type="cellIs" dxfId="458" priority="451" operator="equal">
      <formula>"""AEB"""</formula>
    </cfRule>
    <cfRule type="cellIs" dxfId="457" priority="452" operator="equal">
      <formula>"Green"</formula>
    </cfRule>
    <cfRule type="cellIs" dxfId="456" priority="453" operator="equal">
      <formula>"Yellow"</formula>
    </cfRule>
    <cfRule type="cellIs" dxfId="455" priority="454" operator="equal">
      <formula>"Orange"</formula>
    </cfRule>
    <cfRule type="cellIs" dxfId="454" priority="455" operator="equal">
      <formula>"Brown"</formula>
    </cfRule>
    <cfRule type="cellIs" dxfId="453" priority="456" operator="equal">
      <formula>"Red"</formula>
    </cfRule>
  </conditionalFormatting>
  <conditionalFormatting sqref="I40">
    <cfRule type="cellIs" dxfId="452" priority="445" operator="equal">
      <formula>"Green"</formula>
    </cfRule>
    <cfRule type="cellIs" dxfId="451" priority="446" operator="equal">
      <formula>"Yellow"</formula>
    </cfRule>
    <cfRule type="cellIs" dxfId="450" priority="447" operator="equal">
      <formula>"Orange"</formula>
    </cfRule>
    <cfRule type="cellIs" dxfId="449" priority="448" operator="equal">
      <formula>"Brown"</formula>
    </cfRule>
    <cfRule type="cellIs" dxfId="448" priority="449" operator="equal">
      <formula>"Red"</formula>
    </cfRule>
    <cfRule type="cellIs" dxfId="447" priority="450" operator="equal">
      <formula>"D Red"</formula>
    </cfRule>
  </conditionalFormatting>
  <conditionalFormatting sqref="I40">
    <cfRule type="cellIs" dxfId="446" priority="439" operator="equal">
      <formula>"Green"</formula>
    </cfRule>
    <cfRule type="cellIs" dxfId="445" priority="440" operator="equal">
      <formula>"Yellow"</formula>
    </cfRule>
    <cfRule type="cellIs" dxfId="444" priority="441" operator="equal">
      <formula>"Orange"</formula>
    </cfRule>
    <cfRule type="cellIs" dxfId="443" priority="442" operator="equal">
      <formula>"Brown"</formula>
    </cfRule>
    <cfRule type="cellIs" dxfId="442" priority="443" operator="equal">
      <formula>"Red"</formula>
    </cfRule>
    <cfRule type="cellIs" dxfId="441" priority="444" operator="equal">
      <formula>"D Red"</formula>
    </cfRule>
  </conditionalFormatting>
  <conditionalFormatting sqref="H40">
    <cfRule type="cellIs" dxfId="440" priority="433" operator="equal">
      <formula>"""AEB"""</formula>
    </cfRule>
    <cfRule type="cellIs" dxfId="439" priority="434" operator="equal">
      <formula>"Green"</formula>
    </cfRule>
    <cfRule type="cellIs" dxfId="438" priority="435" operator="equal">
      <formula>"Yellow"</formula>
    </cfRule>
    <cfRule type="cellIs" dxfId="437" priority="436" operator="equal">
      <formula>"Orange"</formula>
    </cfRule>
    <cfRule type="cellIs" dxfId="436" priority="437" operator="equal">
      <formula>"Brown"</formula>
    </cfRule>
    <cfRule type="cellIs" dxfId="435" priority="438" operator="equal">
      <formula>"Red"</formula>
    </cfRule>
  </conditionalFormatting>
  <conditionalFormatting sqref="H40">
    <cfRule type="cellIs" dxfId="434" priority="427" operator="equal">
      <formula>"""AEB"""</formula>
    </cfRule>
    <cfRule type="cellIs" dxfId="433" priority="428" operator="equal">
      <formula>"Green"</formula>
    </cfRule>
    <cfRule type="cellIs" dxfId="432" priority="429" operator="equal">
      <formula>"Yellow"</formula>
    </cfRule>
    <cfRule type="cellIs" dxfId="431" priority="430" operator="equal">
      <formula>"Orange"</formula>
    </cfRule>
    <cfRule type="cellIs" dxfId="430" priority="431" operator="equal">
      <formula>"Brown"</formula>
    </cfRule>
    <cfRule type="cellIs" dxfId="429" priority="432" operator="equal">
      <formula>"Red"</formula>
    </cfRule>
  </conditionalFormatting>
  <conditionalFormatting sqref="H18:H29 H31:I31 H33 H35 H38 H40 H10:I16">
    <cfRule type="expression" dxfId="428" priority="426">
      <formula>OR(F10="Green",F10="")</formula>
    </cfRule>
  </conditionalFormatting>
  <conditionalFormatting sqref="H31:I31 H33:H36 H38:H41 H18:H29 H10:I16">
    <cfRule type="cellIs" dxfId="427" priority="727" operator="equal">
      <formula>"Green"</formula>
    </cfRule>
    <cfRule type="cellIs" dxfId="426" priority="728" operator="equal">
      <formula>"Orange"</formula>
    </cfRule>
    <cfRule type="cellIs" dxfId="425" priority="729" operator="equal">
      <formula>"Grey"</formula>
    </cfRule>
  </conditionalFormatting>
  <conditionalFormatting sqref="F10:F16">
    <cfRule type="cellIs" dxfId="424" priority="415" operator="equal">
      <formula>"Green"</formula>
    </cfRule>
    <cfRule type="cellIs" dxfId="423" priority="416" operator="equal">
      <formula>"Yellow"</formula>
    </cfRule>
    <cfRule type="cellIs" dxfId="422" priority="417" operator="equal">
      <formula>"Orange"</formula>
    </cfRule>
    <cfRule type="cellIs" dxfId="421" priority="418" operator="equal">
      <formula>"Brown"</formula>
    </cfRule>
    <cfRule type="cellIs" dxfId="420" priority="419" operator="equal">
      <formula>"Red"</formula>
    </cfRule>
    <cfRule type="cellIs" dxfId="419" priority="420" operator="equal">
      <formula>"D Red"</formula>
    </cfRule>
  </conditionalFormatting>
  <conditionalFormatting sqref="F10:F16">
    <cfRule type="cellIs" dxfId="418" priority="414" operator="equal">
      <formula>"""AEB"""</formula>
    </cfRule>
    <cfRule type="cellIs" dxfId="417" priority="421" operator="equal">
      <formula>"Green"</formula>
    </cfRule>
    <cfRule type="cellIs" dxfId="416" priority="422" operator="equal">
      <formula>"Yellow"</formula>
    </cfRule>
    <cfRule type="cellIs" dxfId="415" priority="423" operator="equal">
      <formula>"Orange"</formula>
    </cfRule>
    <cfRule type="cellIs" dxfId="414" priority="424" operator="equal">
      <formula>"Brown"</formula>
    </cfRule>
    <cfRule type="cellIs" dxfId="413" priority="425" operator="equal">
      <formula>"Red"</formula>
    </cfRule>
  </conditionalFormatting>
  <conditionalFormatting sqref="F16">
    <cfRule type="cellIs" dxfId="412" priority="408" operator="equal">
      <formula>"""AEB"""</formula>
    </cfRule>
    <cfRule type="cellIs" dxfId="411" priority="409" operator="equal">
      <formula>"Green"</formula>
    </cfRule>
    <cfRule type="cellIs" dxfId="410" priority="410" operator="equal">
      <formula>"Yellow"</formula>
    </cfRule>
    <cfRule type="cellIs" dxfId="409" priority="411" operator="equal">
      <formula>"Orange"</formula>
    </cfRule>
    <cfRule type="cellIs" dxfId="408" priority="412" operator="equal">
      <formula>"Brown"</formula>
    </cfRule>
    <cfRule type="cellIs" dxfId="407" priority="413" operator="equal">
      <formula>"Red"</formula>
    </cfRule>
  </conditionalFormatting>
  <conditionalFormatting sqref="F10:F16">
    <cfRule type="cellIs" dxfId="406" priority="405" operator="equal">
      <formula>"Green"</formula>
    </cfRule>
    <cfRule type="cellIs" dxfId="405" priority="406" operator="equal">
      <formula>"Orange"</formula>
    </cfRule>
    <cfRule type="cellIs" dxfId="404" priority="407" operator="equal">
      <formula>"Grey"</formula>
    </cfRule>
  </conditionalFormatting>
  <conditionalFormatting sqref="G10:G16">
    <cfRule type="cellIs" dxfId="403" priority="394" operator="equal">
      <formula>"Green"</formula>
    </cfRule>
    <cfRule type="cellIs" dxfId="402" priority="395" operator="equal">
      <formula>"Yellow"</formula>
    </cfRule>
    <cfRule type="cellIs" dxfId="401" priority="396" operator="equal">
      <formula>"Orange"</formula>
    </cfRule>
    <cfRule type="cellIs" dxfId="400" priority="397" operator="equal">
      <formula>"Brown"</formula>
    </cfRule>
    <cfRule type="cellIs" dxfId="399" priority="398" operator="equal">
      <formula>"Red"</formula>
    </cfRule>
    <cfRule type="cellIs" dxfId="398" priority="399" operator="equal">
      <formula>"D Red"</formula>
    </cfRule>
  </conditionalFormatting>
  <conditionalFormatting sqref="G10:G16">
    <cfRule type="cellIs" dxfId="397" priority="393" operator="equal">
      <formula>"""AEB"""</formula>
    </cfRule>
    <cfRule type="cellIs" dxfId="396" priority="400" operator="equal">
      <formula>"Green"</formula>
    </cfRule>
    <cfRule type="cellIs" dxfId="395" priority="401" operator="equal">
      <formula>"Yellow"</formula>
    </cfRule>
    <cfRule type="cellIs" dxfId="394" priority="402" operator="equal">
      <formula>"Orange"</formula>
    </cfRule>
    <cfRule type="cellIs" dxfId="393" priority="403" operator="equal">
      <formula>"Brown"</formula>
    </cfRule>
    <cfRule type="cellIs" dxfId="392" priority="404" operator="equal">
      <formula>"Red"</formula>
    </cfRule>
  </conditionalFormatting>
  <conditionalFormatting sqref="G14">
    <cfRule type="cellIs" dxfId="391" priority="387" operator="equal">
      <formula>"Green"</formula>
    </cfRule>
    <cfRule type="cellIs" dxfId="390" priority="388" operator="equal">
      <formula>"Yellow"</formula>
    </cfRule>
    <cfRule type="cellIs" dxfId="389" priority="389" operator="equal">
      <formula>"Orange"</formula>
    </cfRule>
    <cfRule type="cellIs" dxfId="388" priority="390" operator="equal">
      <formula>"Brown"</formula>
    </cfRule>
    <cfRule type="cellIs" dxfId="387" priority="391" operator="equal">
      <formula>"Red"</formula>
    </cfRule>
    <cfRule type="cellIs" dxfId="386" priority="392" operator="equal">
      <formula>"D Red"</formula>
    </cfRule>
  </conditionalFormatting>
  <conditionalFormatting sqref="G15">
    <cfRule type="cellIs" dxfId="385" priority="381" operator="equal">
      <formula>"Green"</formula>
    </cfRule>
    <cfRule type="cellIs" dxfId="384" priority="382" operator="equal">
      <formula>"Yellow"</formula>
    </cfRule>
    <cfRule type="cellIs" dxfId="383" priority="383" operator="equal">
      <formula>"Orange"</formula>
    </cfRule>
    <cfRule type="cellIs" dxfId="382" priority="384" operator="equal">
      <formula>"Brown"</formula>
    </cfRule>
    <cfRule type="cellIs" dxfId="381" priority="385" operator="equal">
      <formula>"Red"</formula>
    </cfRule>
    <cfRule type="cellIs" dxfId="380" priority="386" operator="equal">
      <formula>"D Red"</formula>
    </cfRule>
  </conditionalFormatting>
  <conditionalFormatting sqref="G10:G16">
    <cfRule type="cellIs" dxfId="379" priority="378" operator="equal">
      <formula>"Green"</formula>
    </cfRule>
    <cfRule type="cellIs" dxfId="378" priority="379" operator="equal">
      <formula>"Orange"</formula>
    </cfRule>
    <cfRule type="cellIs" dxfId="377" priority="380" operator="equal">
      <formula>"Grey"</formula>
    </cfRule>
  </conditionalFormatting>
  <conditionalFormatting sqref="F31:G31 F19:F23 F25:F29">
    <cfRule type="cellIs" dxfId="376" priority="367" operator="equal">
      <formula>"Green"</formula>
    </cfRule>
    <cfRule type="cellIs" dxfId="375" priority="368" operator="equal">
      <formula>"Yellow"</formula>
    </cfRule>
    <cfRule type="cellIs" dxfId="374" priority="369" operator="equal">
      <formula>"Orange"</formula>
    </cfRule>
    <cfRule type="cellIs" dxfId="373" priority="370" operator="equal">
      <formula>"Brown"</formula>
    </cfRule>
    <cfRule type="cellIs" dxfId="372" priority="371" operator="equal">
      <formula>"Red"</formula>
    </cfRule>
    <cfRule type="cellIs" dxfId="371" priority="372" operator="equal">
      <formula>"D Red"</formula>
    </cfRule>
  </conditionalFormatting>
  <conditionalFormatting sqref="F31:G31 F19:F23 F25:F29">
    <cfRule type="cellIs" dxfId="370" priority="366" operator="equal">
      <formula>"""AEB"""</formula>
    </cfRule>
    <cfRule type="cellIs" dxfId="369" priority="373" operator="equal">
      <formula>"Green"</formula>
    </cfRule>
    <cfRule type="cellIs" dxfId="368" priority="374" operator="equal">
      <formula>"Yellow"</formula>
    </cfRule>
    <cfRule type="cellIs" dxfId="367" priority="375" operator="equal">
      <formula>"Orange"</formula>
    </cfRule>
    <cfRule type="cellIs" dxfId="366" priority="376" operator="equal">
      <formula>"Brown"</formula>
    </cfRule>
    <cfRule type="cellIs" dxfId="365" priority="377" operator="equal">
      <formula>"Red"</formula>
    </cfRule>
  </conditionalFormatting>
  <conditionalFormatting sqref="F19:F23 F25:F29">
    <cfRule type="cellIs" dxfId="364" priority="360" operator="equal">
      <formula>"""AEB"""</formula>
    </cfRule>
    <cfRule type="cellIs" dxfId="363" priority="361" operator="equal">
      <formula>"Green"</formula>
    </cfRule>
    <cfRule type="cellIs" dxfId="362" priority="362" operator="equal">
      <formula>"Yellow"</formula>
    </cfRule>
    <cfRule type="cellIs" dxfId="361" priority="363" operator="equal">
      <formula>"Orange"</formula>
    </cfRule>
    <cfRule type="cellIs" dxfId="360" priority="364" operator="equal">
      <formula>"Brown"</formula>
    </cfRule>
    <cfRule type="cellIs" dxfId="359" priority="365" operator="equal">
      <formula>"Red"</formula>
    </cfRule>
  </conditionalFormatting>
  <conditionalFormatting sqref="F19:F21">
    <cfRule type="cellIs" dxfId="358" priority="354" operator="equal">
      <formula>"""AEB"""</formula>
    </cfRule>
    <cfRule type="cellIs" dxfId="357" priority="355" operator="equal">
      <formula>"Green"</formula>
    </cfRule>
    <cfRule type="cellIs" dxfId="356" priority="356" operator="equal">
      <formula>"Yellow"</formula>
    </cfRule>
    <cfRule type="cellIs" dxfId="355" priority="357" operator="equal">
      <formula>"Orange"</formula>
    </cfRule>
    <cfRule type="cellIs" dxfId="354" priority="358" operator="equal">
      <formula>"Brown"</formula>
    </cfRule>
    <cfRule type="cellIs" dxfId="353" priority="359" operator="equal">
      <formula>"Red"</formula>
    </cfRule>
  </conditionalFormatting>
  <conditionalFormatting sqref="F28:F29">
    <cfRule type="cellIs" dxfId="352" priority="348" operator="equal">
      <formula>"""AEB"""</formula>
    </cfRule>
    <cfRule type="cellIs" dxfId="351" priority="349" operator="equal">
      <formula>"Green"</formula>
    </cfRule>
    <cfRule type="cellIs" dxfId="350" priority="350" operator="equal">
      <formula>"Yellow"</formula>
    </cfRule>
    <cfRule type="cellIs" dxfId="349" priority="351" operator="equal">
      <formula>"Orange"</formula>
    </cfRule>
    <cfRule type="cellIs" dxfId="348" priority="352" operator="equal">
      <formula>"Brown"</formula>
    </cfRule>
    <cfRule type="cellIs" dxfId="347" priority="353" operator="equal">
      <formula>"Red"</formula>
    </cfRule>
  </conditionalFormatting>
  <conditionalFormatting sqref="F25:F27">
    <cfRule type="cellIs" dxfId="346" priority="342" operator="equal">
      <formula>"""AEB"""</formula>
    </cfRule>
    <cfRule type="cellIs" dxfId="345" priority="343" operator="equal">
      <formula>"Green"</formula>
    </cfRule>
    <cfRule type="cellIs" dxfId="344" priority="344" operator="equal">
      <formula>"Yellow"</formula>
    </cfRule>
    <cfRule type="cellIs" dxfId="343" priority="345" operator="equal">
      <formula>"Orange"</formula>
    </cfRule>
    <cfRule type="cellIs" dxfId="342" priority="346" operator="equal">
      <formula>"Brown"</formula>
    </cfRule>
    <cfRule type="cellIs" dxfId="341" priority="347" operator="equal">
      <formula>"Red"</formula>
    </cfRule>
  </conditionalFormatting>
  <conditionalFormatting sqref="F31">
    <cfRule type="cellIs" dxfId="340" priority="336" operator="equal">
      <formula>"""AEB"""</formula>
    </cfRule>
    <cfRule type="cellIs" dxfId="339" priority="337" operator="equal">
      <formula>"Green"</formula>
    </cfRule>
    <cfRule type="cellIs" dxfId="338" priority="338" operator="equal">
      <formula>"Yellow"</formula>
    </cfRule>
    <cfRule type="cellIs" dxfId="337" priority="339" operator="equal">
      <formula>"Orange"</formula>
    </cfRule>
    <cfRule type="cellIs" dxfId="336" priority="340" operator="equal">
      <formula>"Brown"</formula>
    </cfRule>
    <cfRule type="cellIs" dxfId="335" priority="341" operator="equal">
      <formula>"Red"</formula>
    </cfRule>
  </conditionalFormatting>
  <conditionalFormatting sqref="F31">
    <cfRule type="cellIs" dxfId="334" priority="330" operator="equal">
      <formula>"""AEB"""</formula>
    </cfRule>
    <cfRule type="cellIs" dxfId="333" priority="331" operator="equal">
      <formula>"Green"</formula>
    </cfRule>
    <cfRule type="cellIs" dxfId="332" priority="332" operator="equal">
      <formula>"Yellow"</formula>
    </cfRule>
    <cfRule type="cellIs" dxfId="331" priority="333" operator="equal">
      <formula>"Orange"</formula>
    </cfRule>
    <cfRule type="cellIs" dxfId="330" priority="334" operator="equal">
      <formula>"Brown"</formula>
    </cfRule>
    <cfRule type="cellIs" dxfId="329" priority="335" operator="equal">
      <formula>"Red"</formula>
    </cfRule>
  </conditionalFormatting>
  <conditionalFormatting sqref="F18:F29">
    <cfRule type="cellIs" dxfId="328" priority="316" operator="equal">
      <formula>"Green"</formula>
    </cfRule>
    <cfRule type="cellIs" dxfId="327" priority="317" operator="equal">
      <formula>"Yellow"</formula>
    </cfRule>
    <cfRule type="cellIs" dxfId="326" priority="318" operator="equal">
      <formula>"Orange"</formula>
    </cfRule>
    <cfRule type="cellIs" dxfId="325" priority="319" operator="equal">
      <formula>"Brown"</formula>
    </cfRule>
    <cfRule type="cellIs" dxfId="324" priority="320" operator="equal">
      <formula>"Red"</formula>
    </cfRule>
    <cfRule type="cellIs" dxfId="323" priority="321" operator="equal">
      <formula>"D Red"</formula>
    </cfRule>
  </conditionalFormatting>
  <conditionalFormatting sqref="F18:F29">
    <cfRule type="cellIs" dxfId="322" priority="315" operator="equal">
      <formula>"""AEB"""</formula>
    </cfRule>
    <cfRule type="cellIs" dxfId="321" priority="322" operator="equal">
      <formula>"Green"</formula>
    </cfRule>
    <cfRule type="cellIs" dxfId="320" priority="323" operator="equal">
      <formula>"Yellow"</formula>
    </cfRule>
    <cfRule type="cellIs" dxfId="319" priority="324" operator="equal">
      <formula>"Orange"</formula>
    </cfRule>
    <cfRule type="cellIs" dxfId="318" priority="325" operator="equal">
      <formula>"Brown"</formula>
    </cfRule>
    <cfRule type="cellIs" dxfId="317" priority="326" operator="equal">
      <formula>"Red"</formula>
    </cfRule>
  </conditionalFormatting>
  <conditionalFormatting sqref="F18:F29">
    <cfRule type="cellIs" dxfId="316" priority="309" operator="equal">
      <formula>"""AEB"""</formula>
    </cfRule>
    <cfRule type="cellIs" dxfId="315" priority="310" operator="equal">
      <formula>"Green"</formula>
    </cfRule>
    <cfRule type="cellIs" dxfId="314" priority="311" operator="equal">
      <formula>"Yellow"</formula>
    </cfRule>
    <cfRule type="cellIs" dxfId="313" priority="312" operator="equal">
      <formula>"Orange"</formula>
    </cfRule>
    <cfRule type="cellIs" dxfId="312" priority="313" operator="equal">
      <formula>"Brown"</formula>
    </cfRule>
    <cfRule type="cellIs" dxfId="311" priority="314" operator="equal">
      <formula>"Red"</formula>
    </cfRule>
  </conditionalFormatting>
  <conditionalFormatting sqref="F18:F29">
    <cfRule type="cellIs" dxfId="310" priority="303" operator="equal">
      <formula>"""AEB"""</formula>
    </cfRule>
    <cfRule type="cellIs" dxfId="309" priority="304" operator="equal">
      <formula>"Green"</formula>
    </cfRule>
    <cfRule type="cellIs" dxfId="308" priority="305" operator="equal">
      <formula>"Yellow"</formula>
    </cfRule>
    <cfRule type="cellIs" dxfId="307" priority="306" operator="equal">
      <formula>"Orange"</formula>
    </cfRule>
    <cfRule type="cellIs" dxfId="306" priority="307" operator="equal">
      <formula>"Brown"</formula>
    </cfRule>
    <cfRule type="cellIs" dxfId="305" priority="308" operator="equal">
      <formula>"Red"</formula>
    </cfRule>
  </conditionalFormatting>
  <conditionalFormatting sqref="F24">
    <cfRule type="cellIs" dxfId="304" priority="292" operator="equal">
      <formula>"Green"</formula>
    </cfRule>
    <cfRule type="cellIs" dxfId="303" priority="293" operator="equal">
      <formula>"Yellow"</formula>
    </cfRule>
    <cfRule type="cellIs" dxfId="302" priority="294" operator="equal">
      <formula>"Orange"</formula>
    </cfRule>
    <cfRule type="cellIs" dxfId="301" priority="295" operator="equal">
      <formula>"Brown"</formula>
    </cfRule>
    <cfRule type="cellIs" dxfId="300" priority="296" operator="equal">
      <formula>"Red"</formula>
    </cfRule>
    <cfRule type="cellIs" dxfId="299" priority="297" operator="equal">
      <formula>"D Red"</formula>
    </cfRule>
  </conditionalFormatting>
  <conditionalFormatting sqref="F24">
    <cfRule type="cellIs" dxfId="298" priority="291" operator="equal">
      <formula>"""AEB"""</formula>
    </cfRule>
    <cfRule type="cellIs" dxfId="297" priority="298" operator="equal">
      <formula>"Green"</formula>
    </cfRule>
    <cfRule type="cellIs" dxfId="296" priority="299" operator="equal">
      <formula>"Yellow"</formula>
    </cfRule>
    <cfRule type="cellIs" dxfId="295" priority="300" operator="equal">
      <formula>"Orange"</formula>
    </cfRule>
    <cfRule type="cellIs" dxfId="294" priority="301" operator="equal">
      <formula>"Brown"</formula>
    </cfRule>
    <cfRule type="cellIs" dxfId="293" priority="302" operator="equal">
      <formula>"Red"</formula>
    </cfRule>
  </conditionalFormatting>
  <conditionalFormatting sqref="F24">
    <cfRule type="cellIs" dxfId="292" priority="285" operator="equal">
      <formula>"""AEB"""</formula>
    </cfRule>
    <cfRule type="cellIs" dxfId="291" priority="286" operator="equal">
      <formula>"Green"</formula>
    </cfRule>
    <cfRule type="cellIs" dxfId="290" priority="287" operator="equal">
      <formula>"Yellow"</formula>
    </cfRule>
    <cfRule type="cellIs" dxfId="289" priority="288" operator="equal">
      <formula>"Orange"</formula>
    </cfRule>
    <cfRule type="cellIs" dxfId="288" priority="289" operator="equal">
      <formula>"Brown"</formula>
    </cfRule>
    <cfRule type="cellIs" dxfId="287" priority="290" operator="equal">
      <formula>"Red"</formula>
    </cfRule>
  </conditionalFormatting>
  <conditionalFormatting sqref="F24">
    <cfRule type="cellIs" dxfId="286" priority="279" operator="equal">
      <formula>"""AEB"""</formula>
    </cfRule>
    <cfRule type="cellIs" dxfId="285" priority="280" operator="equal">
      <formula>"Green"</formula>
    </cfRule>
    <cfRule type="cellIs" dxfId="284" priority="281" operator="equal">
      <formula>"Yellow"</formula>
    </cfRule>
    <cfRule type="cellIs" dxfId="283" priority="282" operator="equal">
      <formula>"Orange"</formula>
    </cfRule>
    <cfRule type="cellIs" dxfId="282" priority="283" operator="equal">
      <formula>"Brown"</formula>
    </cfRule>
    <cfRule type="cellIs" dxfId="281" priority="284" operator="equal">
      <formula>"Red"</formula>
    </cfRule>
  </conditionalFormatting>
  <conditionalFormatting sqref="F31:G31 F18:F29">
    <cfRule type="cellIs" dxfId="280" priority="327" operator="equal">
      <formula>"Green"</formula>
    </cfRule>
    <cfRule type="cellIs" dxfId="279" priority="328" operator="equal">
      <formula>"Orange"</formula>
    </cfRule>
    <cfRule type="cellIs" dxfId="278" priority="329" operator="equal">
      <formula>"Grey"</formula>
    </cfRule>
  </conditionalFormatting>
  <conditionalFormatting sqref="G31">
    <cfRule type="cellIs" dxfId="277" priority="273" operator="equal">
      <formula>"""AEB"""</formula>
    </cfRule>
    <cfRule type="cellIs" dxfId="276" priority="274" operator="equal">
      <formula>"Green"</formula>
    </cfRule>
    <cfRule type="cellIs" dxfId="275" priority="275" operator="equal">
      <formula>"Yellow"</formula>
    </cfRule>
    <cfRule type="cellIs" dxfId="274" priority="276" operator="equal">
      <formula>"Orange"</formula>
    </cfRule>
    <cfRule type="cellIs" dxfId="273" priority="277" operator="equal">
      <formula>"Brown"</formula>
    </cfRule>
    <cfRule type="cellIs" dxfId="272" priority="278" operator="equal">
      <formula>"Red"</formula>
    </cfRule>
  </conditionalFormatting>
  <conditionalFormatting sqref="G31">
    <cfRule type="cellIs" dxfId="271" priority="267" operator="equal">
      <formula>"""AEB"""</formula>
    </cfRule>
    <cfRule type="cellIs" dxfId="270" priority="268" operator="equal">
      <formula>"Green"</formula>
    </cfRule>
    <cfRule type="cellIs" dxfId="269" priority="269" operator="equal">
      <formula>"Yellow"</formula>
    </cfRule>
    <cfRule type="cellIs" dxfId="268" priority="270" operator="equal">
      <formula>"Orange"</formula>
    </cfRule>
    <cfRule type="cellIs" dxfId="267" priority="271" operator="equal">
      <formula>"Brown"</formula>
    </cfRule>
    <cfRule type="cellIs" dxfId="266" priority="272" operator="equal">
      <formula>"Red"</formula>
    </cfRule>
  </conditionalFormatting>
  <conditionalFormatting sqref="G31">
    <cfRule type="expression" dxfId="265" priority="266">
      <formula>OR(E31="Green",E31="")</formula>
    </cfRule>
  </conditionalFormatting>
  <conditionalFormatting sqref="G31">
    <cfRule type="expression" dxfId="264" priority="265">
      <formula>OR(E31="Green",E31="")</formula>
    </cfRule>
  </conditionalFormatting>
  <conditionalFormatting sqref="F22">
    <cfRule type="cellIs" dxfId="263" priority="259" operator="equal">
      <formula>"""AEB"""</formula>
    </cfRule>
    <cfRule type="cellIs" dxfId="262" priority="260" operator="equal">
      <formula>"Green"</formula>
    </cfRule>
    <cfRule type="cellIs" dxfId="261" priority="261" operator="equal">
      <formula>"Yellow"</formula>
    </cfRule>
    <cfRule type="cellIs" dxfId="260" priority="262" operator="equal">
      <formula>"Orange"</formula>
    </cfRule>
    <cfRule type="cellIs" dxfId="259" priority="263" operator="equal">
      <formula>"Brown"</formula>
    </cfRule>
    <cfRule type="cellIs" dxfId="258" priority="264" operator="equal">
      <formula>"Red"</formula>
    </cfRule>
  </conditionalFormatting>
  <conditionalFormatting sqref="F23">
    <cfRule type="cellIs" dxfId="257" priority="253" operator="equal">
      <formula>"""AEB"""</formula>
    </cfRule>
    <cfRule type="cellIs" dxfId="256" priority="254" operator="equal">
      <formula>"Green"</formula>
    </cfRule>
    <cfRule type="cellIs" dxfId="255" priority="255" operator="equal">
      <formula>"Yellow"</formula>
    </cfRule>
    <cfRule type="cellIs" dxfId="254" priority="256" operator="equal">
      <formula>"Orange"</formula>
    </cfRule>
    <cfRule type="cellIs" dxfId="253" priority="257" operator="equal">
      <formula>"Brown"</formula>
    </cfRule>
    <cfRule type="cellIs" dxfId="252" priority="258" operator="equal">
      <formula>"Red"</formula>
    </cfRule>
  </conditionalFormatting>
  <conditionalFormatting sqref="F24">
    <cfRule type="cellIs" dxfId="251" priority="242" operator="equal">
      <formula>"Green"</formula>
    </cfRule>
    <cfRule type="cellIs" dxfId="250" priority="243" operator="equal">
      <formula>"Yellow"</formula>
    </cfRule>
    <cfRule type="cellIs" dxfId="249" priority="244" operator="equal">
      <formula>"Orange"</formula>
    </cfRule>
    <cfRule type="cellIs" dxfId="248" priority="245" operator="equal">
      <formula>"Brown"</formula>
    </cfRule>
    <cfRule type="cellIs" dxfId="247" priority="246" operator="equal">
      <formula>"Red"</formula>
    </cfRule>
    <cfRule type="cellIs" dxfId="246" priority="247" operator="equal">
      <formula>"D Red"</formula>
    </cfRule>
  </conditionalFormatting>
  <conditionalFormatting sqref="F24">
    <cfRule type="cellIs" dxfId="245" priority="241" operator="equal">
      <formula>"""AEB"""</formula>
    </cfRule>
    <cfRule type="cellIs" dxfId="244" priority="248" operator="equal">
      <formula>"Green"</formula>
    </cfRule>
    <cfRule type="cellIs" dxfId="243" priority="249" operator="equal">
      <formula>"Yellow"</formula>
    </cfRule>
    <cfRule type="cellIs" dxfId="242" priority="250" operator="equal">
      <formula>"Orange"</formula>
    </cfRule>
    <cfRule type="cellIs" dxfId="241" priority="251" operator="equal">
      <formula>"Brown"</formula>
    </cfRule>
    <cfRule type="cellIs" dxfId="240" priority="252" operator="equal">
      <formula>"Red"</formula>
    </cfRule>
  </conditionalFormatting>
  <conditionalFormatting sqref="F24">
    <cfRule type="cellIs" dxfId="239" priority="235" operator="equal">
      <formula>"""AEB"""</formula>
    </cfRule>
    <cfRule type="cellIs" dxfId="238" priority="236" operator="equal">
      <formula>"Green"</formula>
    </cfRule>
    <cfRule type="cellIs" dxfId="237" priority="237" operator="equal">
      <formula>"Yellow"</formula>
    </cfRule>
    <cfRule type="cellIs" dxfId="236" priority="238" operator="equal">
      <formula>"Orange"</formula>
    </cfRule>
    <cfRule type="cellIs" dxfId="235" priority="239" operator="equal">
      <formula>"Brown"</formula>
    </cfRule>
    <cfRule type="cellIs" dxfId="234" priority="240" operator="equal">
      <formula>"Red"</formula>
    </cfRule>
  </conditionalFormatting>
  <conditionalFormatting sqref="F24">
    <cfRule type="cellIs" dxfId="233" priority="229" operator="equal">
      <formula>"""AEB"""</formula>
    </cfRule>
    <cfRule type="cellIs" dxfId="232" priority="230" operator="equal">
      <formula>"Green"</formula>
    </cfRule>
    <cfRule type="cellIs" dxfId="231" priority="231" operator="equal">
      <formula>"Yellow"</formula>
    </cfRule>
    <cfRule type="cellIs" dxfId="230" priority="232" operator="equal">
      <formula>"Orange"</formula>
    </cfRule>
    <cfRule type="cellIs" dxfId="229" priority="233" operator="equal">
      <formula>"Brown"</formula>
    </cfRule>
    <cfRule type="cellIs" dxfId="228" priority="234" operator="equal">
      <formula>"Red"</formula>
    </cfRule>
  </conditionalFormatting>
  <conditionalFormatting sqref="F25">
    <cfRule type="cellIs" dxfId="227" priority="223" operator="equal">
      <formula>"""AEB"""</formula>
    </cfRule>
    <cfRule type="cellIs" dxfId="226" priority="224" operator="equal">
      <formula>"Green"</formula>
    </cfRule>
    <cfRule type="cellIs" dxfId="225" priority="225" operator="equal">
      <formula>"Yellow"</formula>
    </cfRule>
    <cfRule type="cellIs" dxfId="224" priority="226" operator="equal">
      <formula>"Orange"</formula>
    </cfRule>
    <cfRule type="cellIs" dxfId="223" priority="227" operator="equal">
      <formula>"Brown"</formula>
    </cfRule>
    <cfRule type="cellIs" dxfId="222" priority="228" operator="equal">
      <formula>"Red"</formula>
    </cfRule>
  </conditionalFormatting>
  <conditionalFormatting sqref="F26">
    <cfRule type="cellIs" dxfId="221" priority="217" operator="equal">
      <formula>"""AEB"""</formula>
    </cfRule>
    <cfRule type="cellIs" dxfId="220" priority="218" operator="equal">
      <formula>"Green"</formula>
    </cfRule>
    <cfRule type="cellIs" dxfId="219" priority="219" operator="equal">
      <formula>"Yellow"</formula>
    </cfRule>
    <cfRule type="cellIs" dxfId="218" priority="220" operator="equal">
      <formula>"Orange"</formula>
    </cfRule>
    <cfRule type="cellIs" dxfId="217" priority="221" operator="equal">
      <formula>"Brown"</formula>
    </cfRule>
    <cfRule type="cellIs" dxfId="216" priority="222" operator="equal">
      <formula>"Red"</formula>
    </cfRule>
  </conditionalFormatting>
  <conditionalFormatting sqref="F27">
    <cfRule type="cellIs" dxfId="215" priority="211" operator="equal">
      <formula>"""AEB"""</formula>
    </cfRule>
    <cfRule type="cellIs" dxfId="214" priority="212" operator="equal">
      <formula>"Green"</formula>
    </cfRule>
    <cfRule type="cellIs" dxfId="213" priority="213" operator="equal">
      <formula>"Yellow"</formula>
    </cfRule>
    <cfRule type="cellIs" dxfId="212" priority="214" operator="equal">
      <formula>"Orange"</formula>
    </cfRule>
    <cfRule type="cellIs" dxfId="211" priority="215" operator="equal">
      <formula>"Brown"</formula>
    </cfRule>
    <cfRule type="cellIs" dxfId="210" priority="216" operator="equal">
      <formula>"Red"</formula>
    </cfRule>
  </conditionalFormatting>
  <conditionalFormatting sqref="F28">
    <cfRule type="cellIs" dxfId="209" priority="205" operator="equal">
      <formula>"""AEB"""</formula>
    </cfRule>
    <cfRule type="cellIs" dxfId="208" priority="206" operator="equal">
      <formula>"Green"</formula>
    </cfRule>
    <cfRule type="cellIs" dxfId="207" priority="207" operator="equal">
      <formula>"Yellow"</formula>
    </cfRule>
    <cfRule type="cellIs" dxfId="206" priority="208" operator="equal">
      <formula>"Orange"</formula>
    </cfRule>
    <cfRule type="cellIs" dxfId="205" priority="209" operator="equal">
      <formula>"Brown"</formula>
    </cfRule>
    <cfRule type="cellIs" dxfId="204" priority="210" operator="equal">
      <formula>"Red"</formula>
    </cfRule>
  </conditionalFormatting>
  <conditionalFormatting sqref="F29">
    <cfRule type="cellIs" dxfId="203" priority="199" operator="equal">
      <formula>"""AEB"""</formula>
    </cfRule>
    <cfRule type="cellIs" dxfId="202" priority="200" operator="equal">
      <formula>"Green"</formula>
    </cfRule>
    <cfRule type="cellIs" dxfId="201" priority="201" operator="equal">
      <formula>"Yellow"</formula>
    </cfRule>
    <cfRule type="cellIs" dxfId="200" priority="202" operator="equal">
      <formula>"Orange"</formula>
    </cfRule>
    <cfRule type="cellIs" dxfId="199" priority="203" operator="equal">
      <formula>"Brown"</formula>
    </cfRule>
    <cfRule type="cellIs" dxfId="198" priority="204" operator="equal">
      <formula>"Red"</formula>
    </cfRule>
  </conditionalFormatting>
  <conditionalFormatting sqref="F33">
    <cfRule type="cellIs" dxfId="197" priority="188" operator="equal">
      <formula>"Green"</formula>
    </cfRule>
    <cfRule type="cellIs" dxfId="196" priority="189" operator="equal">
      <formula>"Yellow"</formula>
    </cfRule>
    <cfRule type="cellIs" dxfId="195" priority="190" operator="equal">
      <formula>"Orange"</formula>
    </cfRule>
    <cfRule type="cellIs" dxfId="194" priority="191" operator="equal">
      <formula>"Brown"</formula>
    </cfRule>
    <cfRule type="cellIs" dxfId="193" priority="192" operator="equal">
      <formula>"Red"</formula>
    </cfRule>
    <cfRule type="cellIs" dxfId="192" priority="193" operator="equal">
      <formula>"D Red"</formula>
    </cfRule>
  </conditionalFormatting>
  <conditionalFormatting sqref="F33">
    <cfRule type="cellIs" dxfId="191" priority="187" operator="equal">
      <formula>"""AEB"""</formula>
    </cfRule>
    <cfRule type="cellIs" dxfId="190" priority="194" operator="equal">
      <formula>"Green"</formula>
    </cfRule>
    <cfRule type="cellIs" dxfId="189" priority="195" operator="equal">
      <formula>"Yellow"</formula>
    </cfRule>
    <cfRule type="cellIs" dxfId="188" priority="196" operator="equal">
      <formula>"Orange"</formula>
    </cfRule>
    <cfRule type="cellIs" dxfId="187" priority="197" operator="equal">
      <formula>"Brown"</formula>
    </cfRule>
    <cfRule type="cellIs" dxfId="186" priority="198" operator="equal">
      <formula>"Red"</formula>
    </cfRule>
  </conditionalFormatting>
  <conditionalFormatting sqref="F33">
    <cfRule type="cellIs" dxfId="185" priority="181" operator="equal">
      <formula>"""AEB"""</formula>
    </cfRule>
    <cfRule type="cellIs" dxfId="184" priority="182" operator="equal">
      <formula>"Green"</formula>
    </cfRule>
    <cfRule type="cellIs" dxfId="183" priority="183" operator="equal">
      <formula>"Yellow"</formula>
    </cfRule>
    <cfRule type="cellIs" dxfId="182" priority="184" operator="equal">
      <formula>"Orange"</formula>
    </cfRule>
    <cfRule type="cellIs" dxfId="181" priority="185" operator="equal">
      <formula>"Brown"</formula>
    </cfRule>
    <cfRule type="cellIs" dxfId="180" priority="186" operator="equal">
      <formula>"Red"</formula>
    </cfRule>
  </conditionalFormatting>
  <conditionalFormatting sqref="G33 G36 G39 F41:G41">
    <cfRule type="cellIs" dxfId="179" priority="175" operator="equal">
      <formula>"Green"</formula>
    </cfRule>
    <cfRule type="cellIs" dxfId="178" priority="176" operator="equal">
      <formula>"Yellow"</formula>
    </cfRule>
    <cfRule type="cellIs" dxfId="177" priority="177" operator="equal">
      <formula>"Orange"</formula>
    </cfRule>
    <cfRule type="cellIs" dxfId="176" priority="178" operator="equal">
      <formula>"Brown"</formula>
    </cfRule>
    <cfRule type="cellIs" dxfId="175" priority="179" operator="equal">
      <formula>"Red"</formula>
    </cfRule>
    <cfRule type="cellIs" dxfId="174" priority="180" operator="equal">
      <formula>"D Red"</formula>
    </cfRule>
  </conditionalFormatting>
  <conditionalFormatting sqref="G33 G36 G39 F41:G41">
    <cfRule type="cellIs" dxfId="173" priority="169" operator="equal">
      <formula>"Green"</formula>
    </cfRule>
    <cfRule type="cellIs" dxfId="172" priority="170" operator="equal">
      <formula>"Yellow"</formula>
    </cfRule>
    <cfRule type="cellIs" dxfId="171" priority="171" operator="equal">
      <formula>"Orange"</formula>
    </cfRule>
    <cfRule type="cellIs" dxfId="170" priority="172" operator="equal">
      <formula>"Brown"</formula>
    </cfRule>
    <cfRule type="cellIs" dxfId="169" priority="173" operator="equal">
      <formula>"Red"</formula>
    </cfRule>
    <cfRule type="cellIs" dxfId="168" priority="174" operator="equal">
      <formula>"D Red"</formula>
    </cfRule>
  </conditionalFormatting>
  <conditionalFormatting sqref="F33">
    <cfRule type="cellIs" dxfId="167" priority="163" operator="equal">
      <formula>"""AEB"""</formula>
    </cfRule>
    <cfRule type="cellIs" dxfId="166" priority="164" operator="equal">
      <formula>"Green"</formula>
    </cfRule>
    <cfRule type="cellIs" dxfId="165" priority="165" operator="equal">
      <formula>"Yellow"</formula>
    </cfRule>
    <cfRule type="cellIs" dxfId="164" priority="166" operator="equal">
      <formula>"Orange"</formula>
    </cfRule>
    <cfRule type="cellIs" dxfId="163" priority="167" operator="equal">
      <formula>"Brown"</formula>
    </cfRule>
    <cfRule type="cellIs" dxfId="162" priority="168" operator="equal">
      <formula>"Red"</formula>
    </cfRule>
  </conditionalFormatting>
  <conditionalFormatting sqref="F33">
    <cfRule type="cellIs" dxfId="161" priority="157" operator="equal">
      <formula>"""AEB"""</formula>
    </cfRule>
    <cfRule type="cellIs" dxfId="160" priority="158" operator="equal">
      <formula>"Green"</formula>
    </cfRule>
    <cfRule type="cellIs" dxfId="159" priority="159" operator="equal">
      <formula>"Yellow"</formula>
    </cfRule>
    <cfRule type="cellIs" dxfId="158" priority="160" operator="equal">
      <formula>"Orange"</formula>
    </cfRule>
    <cfRule type="cellIs" dxfId="157" priority="161" operator="equal">
      <formula>"Brown"</formula>
    </cfRule>
    <cfRule type="cellIs" dxfId="156" priority="162" operator="equal">
      <formula>"Red"</formula>
    </cfRule>
  </conditionalFormatting>
  <conditionalFormatting sqref="G34">
    <cfRule type="cellIs" dxfId="155" priority="148" operator="equal">
      <formula>"Green"</formula>
    </cfRule>
    <cfRule type="cellIs" dxfId="154" priority="149" operator="equal">
      <formula>"Yellow"</formula>
    </cfRule>
    <cfRule type="cellIs" dxfId="153" priority="150" operator="equal">
      <formula>"Orange"</formula>
    </cfRule>
    <cfRule type="cellIs" dxfId="152" priority="151" operator="equal">
      <formula>"Brown"</formula>
    </cfRule>
    <cfRule type="cellIs" dxfId="151" priority="152" operator="equal">
      <formula>"Red"</formula>
    </cfRule>
    <cfRule type="cellIs" dxfId="150" priority="153" operator="equal">
      <formula>"D Red"</formula>
    </cfRule>
  </conditionalFormatting>
  <conditionalFormatting sqref="G34">
    <cfRule type="cellIs" dxfId="149" priority="142" operator="equal">
      <formula>"Green"</formula>
    </cfRule>
    <cfRule type="cellIs" dxfId="148" priority="143" operator="equal">
      <formula>"Yellow"</formula>
    </cfRule>
    <cfRule type="cellIs" dxfId="147" priority="144" operator="equal">
      <formula>"Orange"</formula>
    </cfRule>
    <cfRule type="cellIs" dxfId="146" priority="145" operator="equal">
      <formula>"Brown"</formula>
    </cfRule>
    <cfRule type="cellIs" dxfId="145" priority="146" operator="equal">
      <formula>"Red"</formula>
    </cfRule>
    <cfRule type="cellIs" dxfId="144" priority="147" operator="equal">
      <formula>"D Red"</formula>
    </cfRule>
  </conditionalFormatting>
  <conditionalFormatting sqref="F35">
    <cfRule type="cellIs" dxfId="143" priority="131" operator="equal">
      <formula>"Green"</formula>
    </cfRule>
    <cfRule type="cellIs" dxfId="142" priority="132" operator="equal">
      <formula>"Yellow"</formula>
    </cfRule>
    <cfRule type="cellIs" dxfId="141" priority="133" operator="equal">
      <formula>"Orange"</formula>
    </cfRule>
    <cfRule type="cellIs" dxfId="140" priority="134" operator="equal">
      <formula>"Brown"</formula>
    </cfRule>
    <cfRule type="cellIs" dxfId="139" priority="135" operator="equal">
      <formula>"Red"</formula>
    </cfRule>
    <cfRule type="cellIs" dxfId="138" priority="136" operator="equal">
      <formula>"D Red"</formula>
    </cfRule>
  </conditionalFormatting>
  <conditionalFormatting sqref="F35">
    <cfRule type="cellIs" dxfId="137" priority="130" operator="equal">
      <formula>"""AEB"""</formula>
    </cfRule>
    <cfRule type="cellIs" dxfId="136" priority="137" operator="equal">
      <formula>"Green"</formula>
    </cfRule>
    <cfRule type="cellIs" dxfId="135" priority="138" operator="equal">
      <formula>"Yellow"</formula>
    </cfRule>
    <cfRule type="cellIs" dxfId="134" priority="139" operator="equal">
      <formula>"Orange"</formula>
    </cfRule>
    <cfRule type="cellIs" dxfId="133" priority="140" operator="equal">
      <formula>"Brown"</formula>
    </cfRule>
    <cfRule type="cellIs" dxfId="132" priority="141" operator="equal">
      <formula>"Red"</formula>
    </cfRule>
  </conditionalFormatting>
  <conditionalFormatting sqref="F35">
    <cfRule type="cellIs" dxfId="131" priority="124" operator="equal">
      <formula>"""AEB"""</formula>
    </cfRule>
    <cfRule type="cellIs" dxfId="130" priority="125" operator="equal">
      <formula>"Green"</formula>
    </cfRule>
    <cfRule type="cellIs" dxfId="129" priority="126" operator="equal">
      <formula>"Yellow"</formula>
    </cfRule>
    <cfRule type="cellIs" dxfId="128" priority="127" operator="equal">
      <formula>"Orange"</formula>
    </cfRule>
    <cfRule type="cellIs" dxfId="127" priority="128" operator="equal">
      <formula>"Brown"</formula>
    </cfRule>
    <cfRule type="cellIs" dxfId="126" priority="129" operator="equal">
      <formula>"Red"</formula>
    </cfRule>
  </conditionalFormatting>
  <conditionalFormatting sqref="G35">
    <cfRule type="cellIs" dxfId="125" priority="118" operator="equal">
      <formula>"Green"</formula>
    </cfRule>
    <cfRule type="cellIs" dxfId="124" priority="119" operator="equal">
      <formula>"Yellow"</formula>
    </cfRule>
    <cfRule type="cellIs" dxfId="123" priority="120" operator="equal">
      <formula>"Orange"</formula>
    </cfRule>
    <cfRule type="cellIs" dxfId="122" priority="121" operator="equal">
      <formula>"Brown"</formula>
    </cfRule>
    <cfRule type="cellIs" dxfId="121" priority="122" operator="equal">
      <formula>"Red"</formula>
    </cfRule>
    <cfRule type="cellIs" dxfId="120" priority="123" operator="equal">
      <formula>"D Red"</formula>
    </cfRule>
  </conditionalFormatting>
  <conditionalFormatting sqref="G35">
    <cfRule type="cellIs" dxfId="119" priority="112" operator="equal">
      <formula>"Green"</formula>
    </cfRule>
    <cfRule type="cellIs" dxfId="118" priority="113" operator="equal">
      <formula>"Yellow"</formula>
    </cfRule>
    <cfRule type="cellIs" dxfId="117" priority="114" operator="equal">
      <formula>"Orange"</formula>
    </cfRule>
    <cfRule type="cellIs" dxfId="116" priority="115" operator="equal">
      <formula>"Brown"</formula>
    </cfRule>
    <cfRule type="cellIs" dxfId="115" priority="116" operator="equal">
      <formula>"Red"</formula>
    </cfRule>
    <cfRule type="cellIs" dxfId="114" priority="117" operator="equal">
      <formula>"D Red"</formula>
    </cfRule>
  </conditionalFormatting>
  <conditionalFormatting sqref="F35">
    <cfRule type="cellIs" dxfId="113" priority="106" operator="equal">
      <formula>"""AEB"""</formula>
    </cfRule>
    <cfRule type="cellIs" dxfId="112" priority="107" operator="equal">
      <formula>"Green"</formula>
    </cfRule>
    <cfRule type="cellIs" dxfId="111" priority="108" operator="equal">
      <formula>"Yellow"</formula>
    </cfRule>
    <cfRule type="cellIs" dxfId="110" priority="109" operator="equal">
      <formula>"Orange"</formula>
    </cfRule>
    <cfRule type="cellIs" dxfId="109" priority="110" operator="equal">
      <formula>"Brown"</formula>
    </cfRule>
    <cfRule type="cellIs" dxfId="108" priority="111" operator="equal">
      <formula>"Red"</formula>
    </cfRule>
  </conditionalFormatting>
  <conditionalFormatting sqref="F35">
    <cfRule type="cellIs" dxfId="107" priority="100" operator="equal">
      <formula>"""AEB"""</formula>
    </cfRule>
    <cfRule type="cellIs" dxfId="106" priority="101" operator="equal">
      <formula>"Green"</formula>
    </cfRule>
    <cfRule type="cellIs" dxfId="105" priority="102" operator="equal">
      <formula>"Yellow"</formula>
    </cfRule>
    <cfRule type="cellIs" dxfId="104" priority="103" operator="equal">
      <formula>"Orange"</formula>
    </cfRule>
    <cfRule type="cellIs" dxfId="103" priority="104" operator="equal">
      <formula>"Brown"</formula>
    </cfRule>
    <cfRule type="cellIs" dxfId="102" priority="105" operator="equal">
      <formula>"Red"</formula>
    </cfRule>
  </conditionalFormatting>
  <conditionalFormatting sqref="F38">
    <cfRule type="cellIs" dxfId="101" priority="89" operator="equal">
      <formula>"Green"</formula>
    </cfRule>
    <cfRule type="cellIs" dxfId="100" priority="90" operator="equal">
      <formula>"Yellow"</formula>
    </cfRule>
    <cfRule type="cellIs" dxfId="99" priority="91" operator="equal">
      <formula>"Orange"</formula>
    </cfRule>
    <cfRule type="cellIs" dxfId="98" priority="92" operator="equal">
      <formula>"Brown"</formula>
    </cfRule>
    <cfRule type="cellIs" dxfId="97" priority="93" operator="equal">
      <formula>"Red"</formula>
    </cfRule>
    <cfRule type="cellIs" dxfId="96" priority="94" operator="equal">
      <formula>"D Red"</formula>
    </cfRule>
  </conditionalFormatting>
  <conditionalFormatting sqref="F38">
    <cfRule type="cellIs" dxfId="95" priority="88" operator="equal">
      <formula>"""AEB"""</formula>
    </cfRule>
    <cfRule type="cellIs" dxfId="94" priority="95" operator="equal">
      <formula>"Green"</formula>
    </cfRule>
    <cfRule type="cellIs" dxfId="93" priority="96" operator="equal">
      <formula>"Yellow"</formula>
    </cfRule>
    <cfRule type="cellIs" dxfId="92" priority="97" operator="equal">
      <formula>"Orange"</formula>
    </cfRule>
    <cfRule type="cellIs" dxfId="91" priority="98" operator="equal">
      <formula>"Brown"</formula>
    </cfRule>
    <cfRule type="cellIs" dxfId="90" priority="99" operator="equal">
      <formula>"Red"</formula>
    </cfRule>
  </conditionalFormatting>
  <conditionalFormatting sqref="F38">
    <cfRule type="cellIs" dxfId="89" priority="82" operator="equal">
      <formula>"""AEB"""</formula>
    </cfRule>
    <cfRule type="cellIs" dxfId="88" priority="83" operator="equal">
      <formula>"Green"</formula>
    </cfRule>
    <cfRule type="cellIs" dxfId="87" priority="84" operator="equal">
      <formula>"Yellow"</formula>
    </cfRule>
    <cfRule type="cellIs" dxfId="86" priority="85" operator="equal">
      <formula>"Orange"</formula>
    </cfRule>
    <cfRule type="cellIs" dxfId="85" priority="86" operator="equal">
      <formula>"Brown"</formula>
    </cfRule>
    <cfRule type="cellIs" dxfId="84" priority="87" operator="equal">
      <formula>"Red"</formula>
    </cfRule>
  </conditionalFormatting>
  <conditionalFormatting sqref="G38">
    <cfRule type="cellIs" dxfId="83" priority="76" operator="equal">
      <formula>"Green"</formula>
    </cfRule>
    <cfRule type="cellIs" dxfId="82" priority="77" operator="equal">
      <formula>"Yellow"</formula>
    </cfRule>
    <cfRule type="cellIs" dxfId="81" priority="78" operator="equal">
      <formula>"Orange"</formula>
    </cfRule>
    <cfRule type="cellIs" dxfId="80" priority="79" operator="equal">
      <formula>"Brown"</formula>
    </cfRule>
    <cfRule type="cellIs" dxfId="79" priority="80" operator="equal">
      <formula>"Red"</formula>
    </cfRule>
    <cfRule type="cellIs" dxfId="78" priority="81" operator="equal">
      <formula>"D Red"</formula>
    </cfRule>
  </conditionalFormatting>
  <conditionalFormatting sqref="G38">
    <cfRule type="cellIs" dxfId="77" priority="70" operator="equal">
      <formula>"Green"</formula>
    </cfRule>
    <cfRule type="cellIs" dxfId="76" priority="71" operator="equal">
      <formula>"Yellow"</formula>
    </cfRule>
    <cfRule type="cellIs" dxfId="75" priority="72" operator="equal">
      <formula>"Orange"</formula>
    </cfRule>
    <cfRule type="cellIs" dxfId="74" priority="73" operator="equal">
      <formula>"Brown"</formula>
    </cfRule>
    <cfRule type="cellIs" dxfId="73" priority="74" operator="equal">
      <formula>"Red"</formula>
    </cfRule>
    <cfRule type="cellIs" dxfId="72" priority="75" operator="equal">
      <formula>"D Red"</formula>
    </cfRule>
  </conditionalFormatting>
  <conditionalFormatting sqref="F38">
    <cfRule type="cellIs" dxfId="71" priority="64" operator="equal">
      <formula>"""AEB"""</formula>
    </cfRule>
    <cfRule type="cellIs" dxfId="70" priority="65" operator="equal">
      <formula>"Green"</formula>
    </cfRule>
    <cfRule type="cellIs" dxfId="69" priority="66" operator="equal">
      <formula>"Yellow"</formula>
    </cfRule>
    <cfRule type="cellIs" dxfId="68" priority="67" operator="equal">
      <formula>"Orange"</formula>
    </cfRule>
    <cfRule type="cellIs" dxfId="67" priority="68" operator="equal">
      <formula>"Brown"</formula>
    </cfRule>
    <cfRule type="cellIs" dxfId="66" priority="69" operator="equal">
      <formula>"Red"</formula>
    </cfRule>
  </conditionalFormatting>
  <conditionalFormatting sqref="F38">
    <cfRule type="cellIs" dxfId="65" priority="58" operator="equal">
      <formula>"""AEB"""</formula>
    </cfRule>
    <cfRule type="cellIs" dxfId="64" priority="59" operator="equal">
      <formula>"Green"</formula>
    </cfRule>
    <cfRule type="cellIs" dxfId="63" priority="60" operator="equal">
      <formula>"Yellow"</formula>
    </cfRule>
    <cfRule type="cellIs" dxfId="62" priority="61" operator="equal">
      <formula>"Orange"</formula>
    </cfRule>
    <cfRule type="cellIs" dxfId="61" priority="62" operator="equal">
      <formula>"Brown"</formula>
    </cfRule>
    <cfRule type="cellIs" dxfId="60" priority="63" operator="equal">
      <formula>"Red"</formula>
    </cfRule>
  </conditionalFormatting>
  <conditionalFormatting sqref="F40">
    <cfRule type="cellIs" dxfId="59" priority="47" operator="equal">
      <formula>"Green"</formula>
    </cfRule>
    <cfRule type="cellIs" dxfId="58" priority="48" operator="equal">
      <formula>"Yellow"</formula>
    </cfRule>
    <cfRule type="cellIs" dxfId="57" priority="49" operator="equal">
      <formula>"Orange"</formula>
    </cfRule>
    <cfRule type="cellIs" dxfId="56" priority="50" operator="equal">
      <formula>"Brown"</formula>
    </cfRule>
    <cfRule type="cellIs" dxfId="55" priority="51" operator="equal">
      <formula>"Red"</formula>
    </cfRule>
    <cfRule type="cellIs" dxfId="54" priority="52" operator="equal">
      <formula>"D Red"</formula>
    </cfRule>
  </conditionalFormatting>
  <conditionalFormatting sqref="F40">
    <cfRule type="cellIs" dxfId="53" priority="46" operator="equal">
      <formula>"""AEB"""</formula>
    </cfRule>
    <cfRule type="cellIs" dxfId="52" priority="53" operator="equal">
      <formula>"Green"</formula>
    </cfRule>
    <cfRule type="cellIs" dxfId="51" priority="54" operator="equal">
      <formula>"Yellow"</formula>
    </cfRule>
    <cfRule type="cellIs" dxfId="50" priority="55" operator="equal">
      <formula>"Orange"</formula>
    </cfRule>
    <cfRule type="cellIs" dxfId="49" priority="56" operator="equal">
      <formula>"Brown"</formula>
    </cfRule>
    <cfRule type="cellIs" dxfId="48" priority="57" operator="equal">
      <formula>"Red"</formula>
    </cfRule>
  </conditionalFormatting>
  <conditionalFormatting sqref="F40">
    <cfRule type="cellIs" dxfId="47" priority="40" operator="equal">
      <formula>"""AEB"""</formula>
    </cfRule>
    <cfRule type="cellIs" dxfId="46" priority="41" operator="equal">
      <formula>"Green"</formula>
    </cfRule>
    <cfRule type="cellIs" dxfId="45" priority="42" operator="equal">
      <formula>"Yellow"</formula>
    </cfRule>
    <cfRule type="cellIs" dxfId="44" priority="43" operator="equal">
      <formula>"Orange"</formula>
    </cfRule>
    <cfRule type="cellIs" dxfId="43" priority="44" operator="equal">
      <formula>"Brown"</formula>
    </cfRule>
    <cfRule type="cellIs" dxfId="42" priority="45" operator="equal">
      <formula>"Red"</formula>
    </cfRule>
  </conditionalFormatting>
  <conditionalFormatting sqref="G40">
    <cfRule type="cellIs" dxfId="41" priority="34" operator="equal">
      <formula>"Green"</formula>
    </cfRule>
    <cfRule type="cellIs" dxfId="40" priority="35" operator="equal">
      <formula>"Yellow"</formula>
    </cfRule>
    <cfRule type="cellIs" dxfId="39" priority="36" operator="equal">
      <formula>"Orange"</formula>
    </cfRule>
    <cfRule type="cellIs" dxfId="38" priority="37" operator="equal">
      <formula>"Brown"</formula>
    </cfRule>
    <cfRule type="cellIs" dxfId="37" priority="38" operator="equal">
      <formula>"Red"</formula>
    </cfRule>
    <cfRule type="cellIs" dxfId="36" priority="39" operator="equal">
      <formula>"D Red"</formula>
    </cfRule>
  </conditionalFormatting>
  <conditionalFormatting sqref="G40">
    <cfRule type="cellIs" dxfId="35" priority="28" operator="equal">
      <formula>"Green"</formula>
    </cfRule>
    <cfRule type="cellIs" dxfId="34" priority="29" operator="equal">
      <formula>"Yellow"</formula>
    </cfRule>
    <cfRule type="cellIs" dxfId="33" priority="30" operator="equal">
      <formula>"Orange"</formula>
    </cfRule>
    <cfRule type="cellIs" dxfId="32" priority="31" operator="equal">
      <formula>"Brown"</formula>
    </cfRule>
    <cfRule type="cellIs" dxfId="31" priority="32" operator="equal">
      <formula>"Red"</formula>
    </cfRule>
    <cfRule type="cellIs" dxfId="30" priority="33" operator="equal">
      <formula>"D Red"</formula>
    </cfRule>
  </conditionalFormatting>
  <conditionalFormatting sqref="F40">
    <cfRule type="cellIs" dxfId="29" priority="22" operator="equal">
      <formula>"""AEB"""</formula>
    </cfRule>
    <cfRule type="cellIs" dxfId="28" priority="23" operator="equal">
      <formula>"Green"</formula>
    </cfRule>
    <cfRule type="cellIs" dxfId="27" priority="24" operator="equal">
      <formula>"Yellow"</formula>
    </cfRule>
    <cfRule type="cellIs" dxfId="26" priority="25" operator="equal">
      <formula>"Orange"</formula>
    </cfRule>
    <cfRule type="cellIs" dxfId="25" priority="26" operator="equal">
      <formula>"Brown"</formula>
    </cfRule>
    <cfRule type="cellIs" dxfId="24" priority="27" operator="equal">
      <formula>"Red"</formula>
    </cfRule>
  </conditionalFormatting>
  <conditionalFormatting sqref="F40">
    <cfRule type="cellIs" dxfId="23" priority="16" operator="equal">
      <formula>"""AEB"""</formula>
    </cfRule>
    <cfRule type="cellIs" dxfId="22" priority="17" operator="equal">
      <formula>"Green"</formula>
    </cfRule>
    <cfRule type="cellIs" dxfId="21" priority="18" operator="equal">
      <formula>"Yellow"</formula>
    </cfRule>
    <cfRule type="cellIs" dxfId="20" priority="19" operator="equal">
      <formula>"Orange"</formula>
    </cfRule>
    <cfRule type="cellIs" dxfId="19" priority="20" operator="equal">
      <formula>"Brown"</formula>
    </cfRule>
    <cfRule type="cellIs" dxfId="18" priority="21" operator="equal">
      <formula>"Red"</formula>
    </cfRule>
  </conditionalFormatting>
  <conditionalFormatting sqref="F33 F35 F38 F40">
    <cfRule type="cellIs" dxfId="17" priority="154" operator="equal">
      <formula>"Green"</formula>
    </cfRule>
    <cfRule type="cellIs" dxfId="16" priority="155" operator="equal">
      <formula>"Orange"</formula>
    </cfRule>
    <cfRule type="cellIs" dxfId="15" priority="156" operator="equal">
      <formula>"Grey"</formula>
    </cfRule>
  </conditionalFormatting>
  <conditionalFormatting sqref="F48:F50">
    <cfRule type="cellIs" dxfId="14" priority="5" operator="equal">
      <formula>"Green"</formula>
    </cfRule>
    <cfRule type="cellIs" dxfId="13" priority="6" operator="equal">
      <formula>"Yellow"</formula>
    </cfRule>
    <cfRule type="cellIs" dxfId="12" priority="7" operator="equal">
      <formula>"Orange"</formula>
    </cfRule>
    <cfRule type="cellIs" dxfId="11" priority="8" operator="equal">
      <formula>"Brown"</formula>
    </cfRule>
    <cfRule type="cellIs" dxfId="10" priority="9" operator="equal">
      <formula>"Red"</formula>
    </cfRule>
    <cfRule type="cellIs" dxfId="9" priority="10" operator="equal">
      <formula>"D Red"</formula>
    </cfRule>
  </conditionalFormatting>
  <conditionalFormatting sqref="F48:F50">
    <cfRule type="cellIs" dxfId="8" priority="4" operator="equal">
      <formula>"""AEB"""</formula>
    </cfRule>
    <cfRule type="cellIs" dxfId="7" priority="11" operator="equal">
      <formula>"Green"</formula>
    </cfRule>
    <cfRule type="cellIs" dxfId="6" priority="12" operator="equal">
      <formula>"Yellow"</formula>
    </cfRule>
    <cfRule type="cellIs" dxfId="5" priority="13" operator="equal">
      <formula>"Orange"</formula>
    </cfRule>
    <cfRule type="cellIs" dxfId="4" priority="14" operator="equal">
      <formula>"Brown"</formula>
    </cfRule>
    <cfRule type="cellIs" dxfId="3" priority="15" operator="equal">
      <formula>"Red"</formula>
    </cfRule>
  </conditionalFormatting>
  <conditionalFormatting sqref="F48:F50">
    <cfRule type="cellIs" dxfId="2" priority="1" operator="equal">
      <formula>"Green"</formula>
    </cfRule>
    <cfRule type="cellIs" dxfId="1" priority="2" operator="equal">
      <formula>"Orange"</formula>
    </cfRule>
    <cfRule type="cellIs" dxfId="0" priority="3" operator="equal">
      <formula>"Grey"</formula>
    </cfRule>
  </conditionalFormatting>
  <dataValidations count="2">
    <dataValidation type="list" allowBlank="1" showInputMessage="1" showErrorMessage="1" sqref="F55:F57 F59:F61" xr:uid="{0ADA261C-A0D8-4ECC-ADD7-4E3144F9C73C}">
      <formula1>"PASS,FAIL"</formula1>
    </dataValidation>
    <dataValidation type="list" allowBlank="1" showInputMessage="1" showErrorMessage="1" sqref="H48:H50 F38 K31 H33:H36 H18:H29 F31:I31 H38:H41 F10:I16 F18:F29 F40 F33 F35 F48:F50" xr:uid="{BCA567BA-6EF6-4CD1-B5D5-3641511BBDFB}">
      <formula1>"Green,Orange,Grey"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2:V15"/>
  <sheetViews>
    <sheetView tabSelected="1" zoomScaleNormal="100" workbookViewId="0">
      <selection activeCell="B13" sqref="B13"/>
    </sheetView>
  </sheetViews>
  <sheetFormatPr defaultColWidth="9.26953125" defaultRowHeight="12.5"/>
  <cols>
    <col min="1" max="1" width="8.7265625" style="9" customWidth="1"/>
    <col min="2" max="2" width="18" style="9" customWidth="1"/>
    <col min="3" max="3" width="20.6328125" style="9" customWidth="1"/>
    <col min="4" max="4" width="12.7265625" style="9" customWidth="1"/>
    <col min="5" max="5" width="20.6328125" style="9" customWidth="1"/>
    <col min="6" max="6" width="12.7265625" style="9" customWidth="1"/>
    <col min="7" max="7" width="26.6328125" style="9" customWidth="1"/>
    <col min="8" max="10" width="12.7265625" style="9" customWidth="1"/>
    <col min="11" max="11" width="13.7265625" style="10" customWidth="1"/>
    <col min="12" max="12" width="13.7265625" style="9" customWidth="1"/>
    <col min="13" max="13" width="13.7265625" style="84" customWidth="1"/>
    <col min="14" max="16384" width="9.26953125" style="9"/>
  </cols>
  <sheetData>
    <row r="2" spans="2:22" ht="32.25" customHeight="1">
      <c r="C2" s="12" t="str">
        <f>CONCATENATE('General Overview'!C4:E4," ",'General Overview'!C5)</f>
        <v>Volkswagen Passat</v>
      </c>
      <c r="D2" s="11"/>
      <c r="E2" s="11"/>
      <c r="F2" s="11"/>
      <c r="G2" s="394" t="str">
        <f>IF(C15&gt;=160,"VERY GOOD",IF(C15&gt;=140,"GOOD",IF(C15&gt;=120,"MODERATE",IF(C15&gt;=100,"ENTRY","NO GRADING"))))</f>
        <v>MODERATE</v>
      </c>
      <c r="H2" s="395"/>
      <c r="I2" s="395"/>
      <c r="J2" s="395"/>
      <c r="K2" s="128"/>
      <c r="M2" s="94"/>
    </row>
    <row r="3" spans="2:22" ht="20.25" customHeight="1">
      <c r="C3" s="13" t="str">
        <f>IF('DE Consumer Information'!D6="","",'DE Consumer Information'!D6)</f>
        <v>Travel Assist</v>
      </c>
      <c r="D3" s="11"/>
      <c r="E3" s="11"/>
      <c r="F3" s="11"/>
      <c r="G3" s="394"/>
      <c r="H3" s="395"/>
      <c r="I3" s="395"/>
      <c r="J3" s="395"/>
    </row>
    <row r="4" spans="2:22" ht="15" customHeight="1" thickBot="1">
      <c r="C4" s="334"/>
      <c r="D4" s="333"/>
      <c r="E4" s="333"/>
      <c r="F4" s="333"/>
      <c r="G4" s="333"/>
      <c r="H4" s="333"/>
      <c r="I4" s="11"/>
      <c r="J4" s="11"/>
      <c r="M4" s="94"/>
    </row>
    <row r="5" spans="2:22" ht="66" customHeight="1">
      <c r="B5" s="20"/>
      <c r="C5" s="407" t="s">
        <v>346</v>
      </c>
      <c r="D5" s="408"/>
      <c r="E5" s="407" t="s">
        <v>347</v>
      </c>
      <c r="F5" s="408"/>
      <c r="G5" s="401"/>
      <c r="H5" s="402"/>
      <c r="I5" s="21"/>
      <c r="K5" s="94"/>
      <c r="N5" s="84"/>
      <c r="O5" s="84"/>
      <c r="P5" s="84"/>
      <c r="Q5" s="84"/>
      <c r="R5" s="84"/>
      <c r="S5" s="84"/>
      <c r="T5" s="84"/>
      <c r="U5" s="84"/>
      <c r="V5" s="84"/>
    </row>
    <row r="6" spans="2:22" ht="25" customHeight="1" thickBot="1">
      <c r="C6" s="388" t="s">
        <v>344</v>
      </c>
      <c r="D6" s="388"/>
      <c r="E6" s="388"/>
      <c r="F6" s="388"/>
      <c r="G6" s="389" t="s">
        <v>345</v>
      </c>
      <c r="H6" s="390"/>
    </row>
    <row r="7" spans="2:22" ht="22.5" customHeight="1" thickBot="1">
      <c r="C7" s="403">
        <f>FLOOR(C13,1)/100</f>
        <v>0.79</v>
      </c>
      <c r="D7" s="403"/>
      <c r="E7" s="403">
        <f>FLOOR(E13,1)/100</f>
        <v>0.76</v>
      </c>
      <c r="F7" s="403"/>
      <c r="G7" s="403">
        <f>FLOOR(G13,1)/100</f>
        <v>0.61</v>
      </c>
      <c r="H7" s="403"/>
      <c r="I7" s="10"/>
      <c r="K7" s="84"/>
      <c r="N7" s="84"/>
      <c r="O7" s="84"/>
      <c r="P7" s="84"/>
      <c r="Q7" s="84"/>
      <c r="R7" s="84"/>
      <c r="S7" s="84"/>
      <c r="T7" s="84"/>
      <c r="U7" s="84"/>
      <c r="V7" s="84"/>
    </row>
    <row r="8" spans="2:22" ht="22.5" customHeight="1">
      <c r="B8" s="18"/>
      <c r="C8" s="71" t="s">
        <v>152</v>
      </c>
      <c r="D8" s="26">
        <f>'DE Consumer Information'!D34</f>
        <v>20</v>
      </c>
      <c r="E8" s="149" t="s">
        <v>326</v>
      </c>
      <c r="F8" s="26">
        <f>'VA Speed Assistance'!D58</f>
        <v>21.3</v>
      </c>
      <c r="G8" s="149" t="s">
        <v>335</v>
      </c>
      <c r="H8" s="27">
        <f>'SB System Failure'!D23</f>
        <v>16.25</v>
      </c>
      <c r="I8" s="84"/>
      <c r="J8" s="29"/>
      <c r="K8" s="84"/>
      <c r="L8" s="84"/>
      <c r="N8" s="84"/>
      <c r="O8" s="84"/>
      <c r="P8" s="84"/>
      <c r="Q8" s="84"/>
      <c r="R8" s="84"/>
      <c r="S8" s="84"/>
      <c r="T8" s="84"/>
    </row>
    <row r="9" spans="2:22" ht="22.5" customHeight="1">
      <c r="B9" s="19"/>
      <c r="C9" s="72" t="s">
        <v>153</v>
      </c>
      <c r="D9" s="151">
        <f>'DE System Status'!D57</f>
        <v>24.787878787878789</v>
      </c>
      <c r="E9" s="150" t="s">
        <v>334</v>
      </c>
      <c r="F9" s="151">
        <f>'VA ACC Performance'!F63</f>
        <v>25.282258064516128</v>
      </c>
      <c r="G9" s="17" t="s">
        <v>339</v>
      </c>
      <c r="H9" s="28">
        <f>'SB Unresponsive Driver'!D14</f>
        <v>20</v>
      </c>
      <c r="I9" s="49"/>
      <c r="K9" s="84"/>
      <c r="L9" s="29"/>
      <c r="N9" s="84"/>
      <c r="O9" s="84"/>
      <c r="P9" s="84"/>
      <c r="Q9" s="84"/>
      <c r="R9" s="84"/>
      <c r="S9" s="84"/>
      <c r="T9" s="84"/>
      <c r="U9" s="84"/>
      <c r="V9" s="84"/>
    </row>
    <row r="10" spans="2:22" ht="22.5" customHeight="1">
      <c r="B10" s="19"/>
      <c r="C10" s="148" t="s">
        <v>148</v>
      </c>
      <c r="D10" s="151">
        <f>'DE Driver Monitoring'!D16</f>
        <v>10</v>
      </c>
      <c r="E10" s="17" t="s">
        <v>332</v>
      </c>
      <c r="F10" s="151">
        <f>'VA Steering Assistance'!D23</f>
        <v>30</v>
      </c>
      <c r="G10" s="17" t="s">
        <v>156</v>
      </c>
      <c r="H10" s="28">
        <f>'SB Collision Avoidance'!F71</f>
        <v>25.535714285714285</v>
      </c>
      <c r="I10" s="49"/>
      <c r="K10" s="84"/>
      <c r="N10" s="84"/>
      <c r="O10" s="84"/>
      <c r="P10" s="84"/>
      <c r="Q10" s="84"/>
      <c r="R10" s="84"/>
      <c r="S10" s="84"/>
      <c r="T10" s="84"/>
      <c r="U10" s="84"/>
      <c r="V10" s="84"/>
    </row>
    <row r="11" spans="2:22" ht="22.5" customHeight="1">
      <c r="B11" s="19"/>
      <c r="C11" s="72" t="s">
        <v>325</v>
      </c>
      <c r="D11" s="152">
        <f>'DE Driving Collaboration'!D25</f>
        <v>25</v>
      </c>
      <c r="E11" s="17"/>
      <c r="F11" s="151"/>
      <c r="G11" s="17"/>
      <c r="H11" s="28"/>
      <c r="I11" s="49"/>
      <c r="K11" s="84"/>
      <c r="M11" s="9"/>
    </row>
    <row r="12" spans="2:22" ht="22.5" customHeight="1" thickBot="1">
      <c r="B12" s="19"/>
      <c r="C12" s="122"/>
      <c r="D12" s="153"/>
      <c r="E12" s="123"/>
      <c r="F12" s="153"/>
      <c r="G12" s="123"/>
      <c r="H12" s="124"/>
      <c r="I12" s="16"/>
      <c r="K12" s="84"/>
      <c r="M12" s="9"/>
      <c r="P12" s="29"/>
    </row>
    <row r="13" spans="2:22" ht="22.5" customHeight="1" thickBot="1">
      <c r="B13" s="95" t="s">
        <v>306</v>
      </c>
      <c r="C13" s="409">
        <f>SUM(D8:D11)</f>
        <v>79.787878787878782</v>
      </c>
      <c r="D13" s="397"/>
      <c r="E13" s="396">
        <f>SUM(F8:F12)</f>
        <v>76.582258064516125</v>
      </c>
      <c r="F13" s="397"/>
      <c r="G13" s="396">
        <f>SUM(H8:H12)</f>
        <v>61.785714285714285</v>
      </c>
      <c r="H13" s="400"/>
      <c r="I13" s="16"/>
      <c r="K13" s="84"/>
      <c r="M13" s="9"/>
    </row>
    <row r="14" spans="2:22" ht="22.5" customHeight="1" thickBot="1">
      <c r="B14" s="24" t="s">
        <v>305</v>
      </c>
      <c r="C14" s="404">
        <f>FLOOR(IF(E13&lt;=C13,E13,C13),1)</f>
        <v>76</v>
      </c>
      <c r="D14" s="405"/>
      <c r="E14" s="405"/>
      <c r="F14" s="406"/>
      <c r="G14" s="398">
        <f>FLOOR(G13,1)</f>
        <v>61</v>
      </c>
      <c r="H14" s="399"/>
      <c r="I14" s="16"/>
      <c r="K14" s="84"/>
      <c r="M14" s="9"/>
    </row>
    <row r="15" spans="2:22" ht="22.5" customHeight="1" thickBot="1">
      <c r="B15" s="291" t="s">
        <v>10</v>
      </c>
      <c r="C15" s="391">
        <f>FLOOR(C14+G14,1)</f>
        <v>137</v>
      </c>
      <c r="D15" s="392"/>
      <c r="E15" s="392"/>
      <c r="F15" s="392"/>
      <c r="G15" s="392"/>
      <c r="H15" s="393"/>
      <c r="I15" s="14"/>
      <c r="J15" s="23">
        <f>G14/100</f>
        <v>0.61</v>
      </c>
      <c r="K15" s="15"/>
    </row>
  </sheetData>
  <mergeCells count="16">
    <mergeCell ref="C6:F6"/>
    <mergeCell ref="G6:H6"/>
    <mergeCell ref="C15:H15"/>
    <mergeCell ref="G2:G3"/>
    <mergeCell ref="H2:J3"/>
    <mergeCell ref="E13:F13"/>
    <mergeCell ref="G14:H14"/>
    <mergeCell ref="G13:H13"/>
    <mergeCell ref="G5:H5"/>
    <mergeCell ref="G7:H7"/>
    <mergeCell ref="C14:F14"/>
    <mergeCell ref="C5:D5"/>
    <mergeCell ref="E5:F5"/>
    <mergeCell ref="C7:D7"/>
    <mergeCell ref="C13:D13"/>
    <mergeCell ref="E7:F7"/>
  </mergeCells>
  <phoneticPr fontId="0" type="noConversion"/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ignoredErrors>
    <ignoredError sqref="A1:XFD1 A4:XFD4 A2:F2 O2:XFD2 U8:XFD8 I9:L9 I11:XFD12 N9:XFD10 W7:XFD7 I7:L7 H2 K3:XFD3 L2 F5 J8 A7:B12 K13:XFD14 A13:A15 I15:XFD15 I5 K5:L5 D8:D10 H8:H10 H14 H13 F13 D13 C15:H15 C13 E13 G13 C14:G14 A16:XFD1048576 A3:B3 E3:F3 A5:B5 W5:XFD5" unlockedFormula="1"/>
  </ignoredError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9B4D-90EC-4B53-9324-77EB0575F0DF}">
  <sheetPr codeName="Sheet22">
    <tabColor rgb="FF516D81"/>
    <pageSetUpPr fitToPage="1"/>
  </sheetPr>
  <dimension ref="A1:K34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22"/>
    <col min="3" max="3" width="42.7265625" style="22" customWidth="1"/>
    <col min="4" max="5" width="20.54296875" style="22" customWidth="1"/>
    <col min="6" max="10" width="8.7265625" style="22" customWidth="1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33" t="s">
        <v>152</v>
      </c>
      <c r="C2" s="434"/>
      <c r="D2" s="427"/>
      <c r="E2" s="428"/>
      <c r="K2" s="156"/>
    </row>
    <row r="3" spans="1:11" s="155" customFormat="1" ht="15" customHeight="1">
      <c r="B3" s="435"/>
      <c r="C3" s="436"/>
      <c r="D3" s="429"/>
      <c r="E3" s="430"/>
      <c r="K3" s="156"/>
    </row>
    <row r="4" spans="1:11" ht="15" customHeight="1" thickBot="1">
      <c r="B4" s="437"/>
      <c r="C4" s="438"/>
      <c r="D4" s="157" t="s">
        <v>11</v>
      </c>
      <c r="E4" s="158" t="s">
        <v>7</v>
      </c>
    </row>
    <row r="5" spans="1:11" ht="15" customHeight="1">
      <c r="B5" s="159" t="s">
        <v>157</v>
      </c>
      <c r="C5" s="160"/>
      <c r="D5" s="443"/>
      <c r="E5" s="444"/>
    </row>
    <row r="6" spans="1:11" ht="15" customHeight="1">
      <c r="B6" s="161"/>
      <c r="C6" s="162" t="s">
        <v>57</v>
      </c>
      <c r="D6" s="431" t="s">
        <v>350</v>
      </c>
      <c r="E6" s="432"/>
    </row>
    <row r="7" spans="1:11" ht="15" customHeight="1">
      <c r="B7" s="161"/>
      <c r="C7" s="163" t="s">
        <v>160</v>
      </c>
      <c r="D7" s="335" t="s">
        <v>351</v>
      </c>
      <c r="E7" s="315">
        <f>IF(D7="Yes",10,0)</f>
        <v>10</v>
      </c>
    </row>
    <row r="8" spans="1:11" ht="15" customHeight="1" thickBot="1">
      <c r="B8" s="164"/>
      <c r="C8" s="165" t="s">
        <v>159</v>
      </c>
      <c r="D8" s="338" t="s">
        <v>352</v>
      </c>
      <c r="E8" s="182">
        <f>IF(AND(D7="No",D8="No"),5,0)</f>
        <v>0</v>
      </c>
    </row>
    <row r="9" spans="1:11" ht="15" customHeight="1" thickBot="1">
      <c r="B9" s="166"/>
      <c r="C9" s="167"/>
      <c r="D9" s="168"/>
      <c r="E9" s="169"/>
    </row>
    <row r="10" spans="1:11" ht="15" customHeight="1" thickBot="1">
      <c r="B10" s="445" t="s">
        <v>158</v>
      </c>
      <c r="C10" s="446"/>
      <c r="D10" s="439">
        <f>SUM(E7:E8)</f>
        <v>10</v>
      </c>
      <c r="E10" s="440"/>
    </row>
    <row r="11" spans="1:11" ht="15" customHeight="1" thickBot="1"/>
    <row r="12" spans="1:11" ht="15" customHeight="1">
      <c r="B12" s="159" t="s">
        <v>161</v>
      </c>
      <c r="C12" s="170"/>
      <c r="D12" s="443"/>
      <c r="E12" s="444"/>
      <c r="H12" s="327"/>
    </row>
    <row r="13" spans="1:11" ht="15" customHeight="1" thickBot="1">
      <c r="B13" s="161"/>
      <c r="C13" s="171" t="s">
        <v>163</v>
      </c>
      <c r="D13" s="338" t="s">
        <v>353</v>
      </c>
      <c r="E13" s="315">
        <f>IF(D13="",0,IF(D13="Misleading",0,5))</f>
        <v>5</v>
      </c>
      <c r="G13" s="308"/>
    </row>
    <row r="14" spans="1:11" ht="15" customHeight="1" thickBot="1">
      <c r="B14" s="166"/>
      <c r="C14" s="167"/>
      <c r="D14" s="166"/>
      <c r="E14" s="172"/>
    </row>
    <row r="15" spans="1:11" ht="15" customHeight="1" thickBot="1">
      <c r="B15" s="445" t="s">
        <v>162</v>
      </c>
      <c r="C15" s="446"/>
      <c r="D15" s="439">
        <f>E13</f>
        <v>5</v>
      </c>
      <c r="E15" s="440"/>
    </row>
    <row r="16" spans="1:11" ht="15" customHeight="1" thickBot="1"/>
    <row r="17" spans="2:11" ht="15" customHeight="1">
      <c r="B17" s="159" t="s">
        <v>164</v>
      </c>
      <c r="C17" s="160"/>
      <c r="D17" s="443"/>
      <c r="E17" s="444"/>
    </row>
    <row r="18" spans="2:11" ht="15" customHeight="1" thickBot="1">
      <c r="B18" s="161"/>
      <c r="C18" s="173" t="s">
        <v>165</v>
      </c>
      <c r="D18" s="338" t="s">
        <v>352</v>
      </c>
      <c r="E18" s="315">
        <f>IF(D18="",0,IF(D18="Yes",5,0))</f>
        <v>0</v>
      </c>
    </row>
    <row r="19" spans="2:11" ht="15" customHeight="1" thickBot="1">
      <c r="B19" s="176"/>
      <c r="C19" s="180"/>
      <c r="D19" s="176"/>
      <c r="E19" s="181"/>
      <c r="K19" s="22"/>
    </row>
    <row r="20" spans="2:11" ht="15" customHeight="1" thickBot="1">
      <c r="B20" s="441" t="s">
        <v>166</v>
      </c>
      <c r="C20" s="442"/>
      <c r="D20" s="439">
        <f>E18</f>
        <v>0</v>
      </c>
      <c r="E20" s="440"/>
      <c r="K20" s="22"/>
    </row>
    <row r="21" spans="2:11" ht="15" customHeight="1" thickBot="1">
      <c r="K21" s="22"/>
    </row>
    <row r="22" spans="2:11" ht="15" customHeight="1">
      <c r="B22" s="159" t="s">
        <v>167</v>
      </c>
      <c r="C22" s="160"/>
      <c r="D22" s="443"/>
      <c r="E22" s="444"/>
    </row>
    <row r="23" spans="2:11" ht="15" customHeight="1" thickBot="1">
      <c r="B23" s="161"/>
      <c r="C23" s="173" t="s">
        <v>168</v>
      </c>
      <c r="D23" s="338" t="s">
        <v>351</v>
      </c>
      <c r="E23" s="315">
        <f>IF(D23="",0,IF(D23="Yes",5,0))</f>
        <v>5</v>
      </c>
    </row>
    <row r="24" spans="2:11" ht="15" customHeight="1" thickBot="1">
      <c r="B24" s="176"/>
      <c r="C24" s="180"/>
      <c r="D24" s="176"/>
      <c r="E24" s="181"/>
      <c r="K24" s="22"/>
    </row>
    <row r="25" spans="2:11" ht="15" customHeight="1" thickBot="1">
      <c r="B25" s="441" t="s">
        <v>169</v>
      </c>
      <c r="C25" s="442"/>
      <c r="D25" s="439">
        <f>E23</f>
        <v>5</v>
      </c>
      <c r="E25" s="440"/>
      <c r="H25" s="328"/>
      <c r="K25" s="22"/>
    </row>
    <row r="26" spans="2:11" ht="13.5" thickBot="1">
      <c r="F26" s="177"/>
    </row>
    <row r="27" spans="2:11" ht="15" thickBot="1">
      <c r="B27" s="414" t="s">
        <v>6</v>
      </c>
      <c r="C27" s="415"/>
      <c r="D27" s="425"/>
      <c r="E27" s="426"/>
    </row>
    <row r="28" spans="2:11">
      <c r="B28" s="174"/>
      <c r="C28" s="178" t="s">
        <v>129</v>
      </c>
      <c r="D28" s="416">
        <f>D10</f>
        <v>10</v>
      </c>
      <c r="E28" s="417"/>
    </row>
    <row r="29" spans="2:11">
      <c r="B29" s="174"/>
      <c r="C29" s="178" t="s">
        <v>170</v>
      </c>
      <c r="D29" s="418">
        <f>D15</f>
        <v>5</v>
      </c>
      <c r="E29" s="419"/>
    </row>
    <row r="30" spans="2:11">
      <c r="B30" s="174"/>
      <c r="C30" s="178" t="s">
        <v>171</v>
      </c>
      <c r="D30" s="418">
        <f>D20</f>
        <v>0</v>
      </c>
      <c r="E30" s="419"/>
    </row>
    <row r="31" spans="2:11" ht="13.5" thickBot="1">
      <c r="B31" s="175"/>
      <c r="C31" s="179" t="s">
        <v>172</v>
      </c>
      <c r="D31" s="420">
        <f>D25</f>
        <v>5</v>
      </c>
      <c r="E31" s="421"/>
    </row>
    <row r="32" spans="2:11" ht="15" thickBot="1">
      <c r="B32" s="414" t="s">
        <v>173</v>
      </c>
      <c r="C32" s="422"/>
      <c r="D32" s="423">
        <f>SUM(D28:E31)</f>
        <v>20</v>
      </c>
      <c r="E32" s="424"/>
    </row>
    <row r="33" spans="2:5" ht="13.5" thickBot="1"/>
    <row r="34" spans="2:5" ht="21.5" thickBot="1">
      <c r="B34" s="410" t="s">
        <v>174</v>
      </c>
      <c r="C34" s="411"/>
      <c r="D34" s="412">
        <f>D32</f>
        <v>20</v>
      </c>
      <c r="E34" s="413"/>
    </row>
  </sheetData>
  <mergeCells count="25">
    <mergeCell ref="D2:E3"/>
    <mergeCell ref="D6:E6"/>
    <mergeCell ref="B2:C4"/>
    <mergeCell ref="D20:E20"/>
    <mergeCell ref="B25:C25"/>
    <mergeCell ref="D25:E25"/>
    <mergeCell ref="D17:E17"/>
    <mergeCell ref="B10:C10"/>
    <mergeCell ref="D10:E10"/>
    <mergeCell ref="D12:E12"/>
    <mergeCell ref="D22:E22"/>
    <mergeCell ref="D5:E5"/>
    <mergeCell ref="B15:C15"/>
    <mergeCell ref="D15:E15"/>
    <mergeCell ref="B20:C20"/>
    <mergeCell ref="B34:C34"/>
    <mergeCell ref="D34:E34"/>
    <mergeCell ref="B27:C27"/>
    <mergeCell ref="D28:E28"/>
    <mergeCell ref="D29:E29"/>
    <mergeCell ref="D30:E30"/>
    <mergeCell ref="D31:E31"/>
    <mergeCell ref="B32:C32"/>
    <mergeCell ref="D32:E32"/>
    <mergeCell ref="D27:E27"/>
  </mergeCells>
  <dataValidations count="2">
    <dataValidation type="list" allowBlank="1" showInputMessage="1" showErrorMessage="1" sqref="D7:D8 D18 D23" xr:uid="{2ACDCBE6-13E0-4488-9D82-355CA2EDBC62}">
      <formula1>"Yes,No"</formula1>
    </dataValidation>
    <dataValidation type="list" allowBlank="1" showInputMessage="1" showErrorMessage="1" sqref="D13" xr:uid="{FB7D91E7-27AB-4DAE-B614-6139E1993E25}">
      <formula1>"Accurate,Misleading"</formula1>
    </dataValidation>
  </dataValidations>
  <pageMargins left="0.8" right="0.44" top="0.53" bottom="1" header="0.5" footer="0.5"/>
  <pageSetup paperSize="9" scale="3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9">
    <tabColor rgb="FF516D81"/>
    <pageSetUpPr fitToPage="1"/>
  </sheetPr>
  <dimension ref="A1:L57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22"/>
    <col min="3" max="3" width="42.7265625" style="22" customWidth="1"/>
    <col min="4" max="7" width="20.54296875" style="22" customWidth="1"/>
    <col min="8" max="8" width="20.54296875" style="16" customWidth="1"/>
    <col min="9" max="16384" width="8.7265625" style="22"/>
  </cols>
  <sheetData>
    <row r="1" spans="1:12" ht="13.5" thickBot="1">
      <c r="A1" s="154">
        <v>3</v>
      </c>
    </row>
    <row r="2" spans="1:12" s="155" customFormat="1" ht="12.75" customHeight="1">
      <c r="B2" s="433" t="s">
        <v>153</v>
      </c>
      <c r="C2" s="434"/>
      <c r="D2" s="427"/>
      <c r="E2" s="466"/>
      <c r="F2" s="466"/>
      <c r="G2" s="466"/>
      <c r="H2" s="428"/>
    </row>
    <row r="3" spans="1:12" s="155" customFormat="1" ht="15" customHeight="1">
      <c r="B3" s="435"/>
      <c r="C3" s="436"/>
      <c r="D3" s="429"/>
      <c r="E3" s="467"/>
      <c r="F3" s="467"/>
      <c r="G3" s="467"/>
      <c r="H3" s="430"/>
    </row>
    <row r="4" spans="1:12" ht="15" customHeight="1" thickBot="1">
      <c r="B4" s="437"/>
      <c r="C4" s="438"/>
      <c r="D4" s="468"/>
      <c r="E4" s="469"/>
      <c r="F4" s="469"/>
      <c r="G4" s="469"/>
      <c r="H4" s="470"/>
    </row>
    <row r="5" spans="1:12" ht="15" customHeight="1">
      <c r="B5" s="159" t="s">
        <v>175</v>
      </c>
      <c r="C5" s="160"/>
      <c r="D5" s="443"/>
      <c r="E5" s="471"/>
      <c r="F5" s="471"/>
      <c r="G5" s="471"/>
      <c r="H5" s="444"/>
    </row>
    <row r="6" spans="1:12" ht="15" customHeight="1">
      <c r="B6" s="161"/>
      <c r="C6" s="184" t="s">
        <v>176</v>
      </c>
      <c r="D6" s="472" t="s">
        <v>351</v>
      </c>
      <c r="E6" s="473"/>
      <c r="F6" s="473"/>
      <c r="G6" s="473"/>
      <c r="H6" s="474"/>
    </row>
    <row r="7" spans="1:12" ht="15" customHeight="1" thickBot="1">
      <c r="B7" s="164"/>
      <c r="C7" s="186" t="s">
        <v>180</v>
      </c>
      <c r="D7" s="475" t="s">
        <v>352</v>
      </c>
      <c r="E7" s="476"/>
      <c r="F7" s="476"/>
      <c r="G7" s="476"/>
      <c r="H7" s="477"/>
    </row>
    <row r="8" spans="1:12" ht="15" customHeight="1" thickBot="1"/>
    <row r="9" spans="1:12" ht="15" customHeight="1" thickBot="1">
      <c r="B9" s="159" t="s">
        <v>177</v>
      </c>
      <c r="C9" s="170"/>
      <c r="D9" s="193" t="s">
        <v>181</v>
      </c>
      <c r="E9" s="187" t="s">
        <v>182</v>
      </c>
      <c r="F9" s="187" t="s">
        <v>183</v>
      </c>
      <c r="G9" s="187" t="s">
        <v>195</v>
      </c>
      <c r="H9" s="188"/>
    </row>
    <row r="10" spans="1:12" ht="15" customHeight="1">
      <c r="B10" s="161">
        <v>2.1</v>
      </c>
      <c r="C10" s="185" t="s">
        <v>307</v>
      </c>
      <c r="D10" s="196" t="s">
        <v>351</v>
      </c>
      <c r="E10" s="197" t="s">
        <v>351</v>
      </c>
      <c r="F10" s="197" t="s">
        <v>354</v>
      </c>
      <c r="G10" s="197" t="s">
        <v>351</v>
      </c>
      <c r="H10" s="191"/>
    </row>
    <row r="11" spans="1:12" ht="15" customHeight="1">
      <c r="B11" s="161"/>
      <c r="C11" s="185" t="s">
        <v>320</v>
      </c>
      <c r="D11" s="198" t="s">
        <v>351</v>
      </c>
      <c r="E11" s="199" t="s">
        <v>351</v>
      </c>
      <c r="F11" s="199" t="s">
        <v>354</v>
      </c>
      <c r="G11" s="199" t="s">
        <v>351</v>
      </c>
      <c r="H11" s="191"/>
    </row>
    <row r="12" spans="1:12" ht="15" customHeight="1" thickBot="1">
      <c r="B12" s="161"/>
      <c r="C12" s="185" t="s">
        <v>179</v>
      </c>
      <c r="D12" s="200" t="s">
        <v>351</v>
      </c>
      <c r="E12" s="201" t="s">
        <v>351</v>
      </c>
      <c r="F12" s="201" t="s">
        <v>354</v>
      </c>
      <c r="G12" s="201" t="s">
        <v>351</v>
      </c>
      <c r="H12" s="192"/>
    </row>
    <row r="13" spans="1:12" s="1" customFormat="1" ht="15" customHeight="1" thickBot="1">
      <c r="B13" s="460"/>
      <c r="C13" s="461"/>
      <c r="D13" s="454">
        <f>IF(COUNTIF(D10:G10,"No")&gt;0,0,COUNTIF(D11:G11,"Yes")*0.5+COUNTIF(D12:G12,"Yes")*1.5)</f>
        <v>6</v>
      </c>
      <c r="E13" s="454"/>
      <c r="F13" s="454"/>
      <c r="G13" s="454"/>
      <c r="H13" s="455"/>
      <c r="L13" s="2"/>
    </row>
    <row r="14" spans="1:12" ht="15" customHeight="1" thickBot="1">
      <c r="B14" s="462"/>
      <c r="C14" s="463"/>
      <c r="D14" s="193" t="s">
        <v>181</v>
      </c>
      <c r="E14" s="187" t="s">
        <v>182</v>
      </c>
      <c r="F14" s="187" t="s">
        <v>183</v>
      </c>
      <c r="G14" s="187" t="s">
        <v>195</v>
      </c>
      <c r="H14" s="188" t="s">
        <v>184</v>
      </c>
    </row>
    <row r="15" spans="1:12" ht="15" customHeight="1">
      <c r="B15" s="194">
        <v>2.2000000000000002</v>
      </c>
      <c r="C15" s="195" t="s">
        <v>185</v>
      </c>
      <c r="D15" s="196" t="s">
        <v>351</v>
      </c>
      <c r="E15" s="197" t="s">
        <v>351</v>
      </c>
      <c r="F15" s="197" t="s">
        <v>354</v>
      </c>
      <c r="G15" s="197" t="s">
        <v>351</v>
      </c>
      <c r="H15" s="337" t="s">
        <v>351</v>
      </c>
    </row>
    <row r="16" spans="1:12" ht="15" customHeight="1" thickBot="1">
      <c r="B16" s="194"/>
      <c r="C16" s="195" t="s">
        <v>186</v>
      </c>
      <c r="D16" s="200" t="s">
        <v>351</v>
      </c>
      <c r="E16" s="201" t="s">
        <v>351</v>
      </c>
      <c r="F16" s="201" t="s">
        <v>354</v>
      </c>
      <c r="G16" s="201" t="s">
        <v>351</v>
      </c>
      <c r="H16" s="339" t="s">
        <v>351</v>
      </c>
    </row>
    <row r="17" spans="2:12" s="1" customFormat="1" ht="15" customHeight="1" thickBot="1">
      <c r="B17" s="460"/>
      <c r="C17" s="461"/>
      <c r="D17" s="454">
        <f>COUNTIF(D15:H15,"Yes")*0.5+COUNTIF(D16:H16,"Yes")*0.5</f>
        <v>4</v>
      </c>
      <c r="E17" s="454"/>
      <c r="F17" s="454"/>
      <c r="G17" s="454"/>
      <c r="H17" s="455"/>
      <c r="L17" s="2"/>
    </row>
    <row r="18" spans="2:12" ht="15" customHeight="1" thickBot="1">
      <c r="B18" s="462"/>
      <c r="C18" s="463"/>
      <c r="D18" s="193" t="s">
        <v>181</v>
      </c>
      <c r="E18" s="187" t="s">
        <v>182</v>
      </c>
      <c r="F18" s="187" t="s">
        <v>183</v>
      </c>
      <c r="G18" s="187" t="s">
        <v>195</v>
      </c>
      <c r="H18" s="188"/>
    </row>
    <row r="19" spans="2:12" ht="15" customHeight="1">
      <c r="B19" s="194">
        <v>2.2999999999999998</v>
      </c>
      <c r="C19" s="195" t="s">
        <v>187</v>
      </c>
      <c r="D19" s="196" t="s">
        <v>351</v>
      </c>
      <c r="E19" s="197" t="s">
        <v>351</v>
      </c>
      <c r="F19" s="197" t="s">
        <v>354</v>
      </c>
      <c r="G19" s="197" t="s">
        <v>351</v>
      </c>
      <c r="H19" s="191"/>
    </row>
    <row r="20" spans="2:12" ht="15" customHeight="1">
      <c r="B20" s="194"/>
      <c r="C20" s="195" t="s">
        <v>188</v>
      </c>
      <c r="D20" s="198" t="s">
        <v>351</v>
      </c>
      <c r="E20" s="199" t="s">
        <v>351</v>
      </c>
      <c r="F20" s="199" t="s">
        <v>354</v>
      </c>
      <c r="G20" s="199" t="s">
        <v>351</v>
      </c>
      <c r="H20" s="191"/>
    </row>
    <row r="21" spans="2:12" ht="15" customHeight="1">
      <c r="B21" s="194"/>
      <c r="C21" s="195" t="s">
        <v>189</v>
      </c>
      <c r="D21" s="198" t="s">
        <v>351</v>
      </c>
      <c r="E21" s="199" t="s">
        <v>351</v>
      </c>
      <c r="F21" s="199" t="s">
        <v>354</v>
      </c>
      <c r="G21" s="199" t="s">
        <v>351</v>
      </c>
      <c r="H21" s="191"/>
    </row>
    <row r="22" spans="2:12" ht="15" customHeight="1">
      <c r="B22" s="194"/>
      <c r="C22" s="195" t="s">
        <v>190</v>
      </c>
      <c r="D22" s="198" t="s">
        <v>351</v>
      </c>
      <c r="E22" s="199" t="s">
        <v>351</v>
      </c>
      <c r="F22" s="199" t="s">
        <v>354</v>
      </c>
      <c r="G22" s="199" t="s">
        <v>351</v>
      </c>
      <c r="H22" s="191"/>
    </row>
    <row r="23" spans="2:12" ht="15" customHeight="1" thickBot="1">
      <c r="B23" s="194"/>
      <c r="C23" s="195" t="s">
        <v>191</v>
      </c>
      <c r="D23" s="200" t="s">
        <v>351</v>
      </c>
      <c r="E23" s="201" t="s">
        <v>351</v>
      </c>
      <c r="F23" s="201" t="s">
        <v>354</v>
      </c>
      <c r="G23" s="201" t="s">
        <v>351</v>
      </c>
      <c r="H23" s="191"/>
    </row>
    <row r="24" spans="2:12" s="1" customFormat="1" ht="15" customHeight="1" thickBot="1">
      <c r="B24" s="460"/>
      <c r="C24" s="461"/>
      <c r="D24" s="454">
        <f>COUNTIF(D19:D23,"Yes")*0.25+COUNTIF(E19:E23,"Yes")*0.25+COUNTIF(F19:F23,"Yes")*0.25+COUNTIF(G19:G23,"Yes")*0.25</f>
        <v>3.75</v>
      </c>
      <c r="E24" s="454"/>
      <c r="F24" s="454"/>
      <c r="G24" s="454"/>
      <c r="H24" s="455"/>
      <c r="L24" s="2"/>
    </row>
    <row r="25" spans="2:12" ht="15" customHeight="1" thickBot="1">
      <c r="B25" s="166"/>
      <c r="C25" s="167"/>
      <c r="D25" s="479"/>
      <c r="E25" s="479"/>
      <c r="F25" s="479"/>
      <c r="G25" s="479"/>
      <c r="H25" s="480"/>
    </row>
    <row r="26" spans="2:12" ht="15" customHeight="1" thickBot="1">
      <c r="B26" s="445" t="s">
        <v>178</v>
      </c>
      <c r="C26" s="453"/>
      <c r="D26" s="439">
        <f>SUM(D13,D17,D24)</f>
        <v>13.75</v>
      </c>
      <c r="E26" s="454"/>
      <c r="F26" s="454"/>
      <c r="G26" s="454"/>
      <c r="H26" s="455"/>
    </row>
    <row r="27" spans="2:12" ht="15" customHeight="1" thickBot="1"/>
    <row r="28" spans="2:12" ht="15" customHeight="1">
      <c r="B28" s="159" t="s">
        <v>192</v>
      </c>
      <c r="C28" s="170"/>
      <c r="D28" s="456" t="s">
        <v>196</v>
      </c>
      <c r="E28" s="458"/>
      <c r="F28" s="458"/>
      <c r="G28" s="458"/>
      <c r="H28" s="464"/>
    </row>
    <row r="29" spans="2:12" ht="15" customHeight="1" thickBot="1">
      <c r="B29" s="481"/>
      <c r="C29" s="482"/>
      <c r="D29" s="457"/>
      <c r="E29" s="478"/>
      <c r="F29" s="478"/>
      <c r="G29" s="478"/>
      <c r="H29" s="465"/>
    </row>
    <row r="30" spans="2:12" ht="15" customHeight="1">
      <c r="B30" s="202" t="s">
        <v>194</v>
      </c>
      <c r="C30" s="185" t="s">
        <v>197</v>
      </c>
      <c r="D30" s="198" t="s">
        <v>351</v>
      </c>
      <c r="E30" s="292"/>
      <c r="F30" s="292"/>
      <c r="G30" s="292"/>
      <c r="H30" s="191"/>
    </row>
    <row r="31" spans="2:12" ht="15" customHeight="1">
      <c r="B31" s="202"/>
      <c r="C31" s="185" t="s">
        <v>308</v>
      </c>
      <c r="D31" s="198" t="s">
        <v>351</v>
      </c>
      <c r="E31" s="292"/>
      <c r="F31" s="292"/>
      <c r="G31" s="292"/>
      <c r="H31" s="191"/>
    </row>
    <row r="32" spans="2:12" ht="15" customHeight="1" thickBot="1">
      <c r="B32" s="202"/>
      <c r="C32" s="185" t="s">
        <v>198</v>
      </c>
      <c r="D32" s="198" t="s">
        <v>351</v>
      </c>
      <c r="E32" s="292"/>
      <c r="F32" s="292"/>
      <c r="G32" s="292"/>
      <c r="H32" s="191"/>
    </row>
    <row r="33" spans="2:12" s="1" customFormat="1" ht="15" customHeight="1" thickBot="1">
      <c r="B33" s="460"/>
      <c r="C33" s="461"/>
      <c r="D33" s="454">
        <f>IF(AND(D30="Yes",D43="PASS"),COUNTIF(D31:D32,"Yes")*2,0)</f>
        <v>4</v>
      </c>
      <c r="E33" s="454"/>
      <c r="F33" s="454"/>
      <c r="G33" s="454"/>
      <c r="H33" s="455"/>
      <c r="L33" s="2"/>
    </row>
    <row r="34" spans="2:12" ht="15" customHeight="1">
      <c r="B34" s="462"/>
      <c r="C34" s="463"/>
      <c r="D34" s="456" t="s">
        <v>196</v>
      </c>
      <c r="E34" s="458"/>
      <c r="F34" s="458"/>
      <c r="G34" s="458"/>
      <c r="H34" s="464"/>
    </row>
    <row r="35" spans="2:12" ht="15" customHeight="1" thickBot="1">
      <c r="B35" s="462"/>
      <c r="C35" s="463"/>
      <c r="D35" s="457"/>
      <c r="E35" s="478"/>
      <c r="F35" s="478"/>
      <c r="G35" s="478"/>
      <c r="H35" s="465"/>
    </row>
    <row r="36" spans="2:12" ht="15" customHeight="1">
      <c r="B36" s="203" t="s">
        <v>199</v>
      </c>
      <c r="C36" s="195" t="s">
        <v>309</v>
      </c>
      <c r="D36" s="196" t="s">
        <v>351</v>
      </c>
      <c r="E36" s="190"/>
      <c r="F36" s="190"/>
      <c r="G36" s="190"/>
      <c r="H36" s="191"/>
    </row>
    <row r="37" spans="2:12" ht="15" customHeight="1" thickBot="1">
      <c r="B37" s="194"/>
      <c r="C37" s="195" t="s">
        <v>200</v>
      </c>
      <c r="D37" s="200" t="s">
        <v>351</v>
      </c>
      <c r="E37" s="293"/>
      <c r="F37" s="293"/>
      <c r="G37" s="293"/>
      <c r="H37" s="192"/>
    </row>
    <row r="38" spans="2:12" s="1" customFormat="1" ht="15" customHeight="1" thickBot="1">
      <c r="B38" s="460"/>
      <c r="C38" s="461"/>
      <c r="D38" s="454">
        <f>IF(D43="PASS",COUNTIF(D36:D37,"Yes")*1,0)</f>
        <v>2</v>
      </c>
      <c r="E38" s="454"/>
      <c r="F38" s="454"/>
      <c r="G38" s="454"/>
      <c r="H38" s="455"/>
      <c r="L38" s="2"/>
    </row>
    <row r="39" spans="2:12" ht="15" customHeight="1">
      <c r="B39" s="462"/>
      <c r="C39" s="463"/>
      <c r="D39" s="456" t="s">
        <v>204</v>
      </c>
      <c r="E39" s="458" t="s">
        <v>201</v>
      </c>
      <c r="F39" s="458" t="s">
        <v>205</v>
      </c>
      <c r="G39" s="458" t="s">
        <v>202</v>
      </c>
      <c r="H39" s="464" t="s">
        <v>207</v>
      </c>
    </row>
    <row r="40" spans="2:12" ht="13.5" thickBot="1">
      <c r="B40" s="462"/>
      <c r="C40" s="463"/>
      <c r="D40" s="457"/>
      <c r="E40" s="459"/>
      <c r="F40" s="459"/>
      <c r="G40" s="478"/>
      <c r="H40" s="465"/>
    </row>
    <row r="41" spans="2:12" ht="15" customHeight="1">
      <c r="B41" s="203" t="s">
        <v>310</v>
      </c>
      <c r="C41" s="195" t="s">
        <v>203</v>
      </c>
      <c r="D41" s="204"/>
      <c r="E41" s="197" t="s">
        <v>354</v>
      </c>
      <c r="F41" s="190"/>
      <c r="G41" s="197" t="s">
        <v>351</v>
      </c>
      <c r="H41" s="191"/>
    </row>
    <row r="42" spans="2:12" ht="15" customHeight="1" thickBot="1">
      <c r="B42" s="202" t="s">
        <v>311</v>
      </c>
      <c r="C42" s="195" t="s">
        <v>206</v>
      </c>
      <c r="D42" s="198" t="s">
        <v>351</v>
      </c>
      <c r="E42" s="199" t="s">
        <v>354</v>
      </c>
      <c r="F42" s="199" t="s">
        <v>351</v>
      </c>
      <c r="G42" s="199" t="s">
        <v>351</v>
      </c>
      <c r="H42" s="337" t="s">
        <v>354</v>
      </c>
    </row>
    <row r="43" spans="2:12" s="1" customFormat="1" ht="15" customHeight="1" thickBot="1">
      <c r="B43" s="460"/>
      <c r="C43" s="461"/>
      <c r="D43" s="454" t="str">
        <f>IF(COUNTIF(D41:H42,"Yes")+COUNTIF(D41:H42,"N/A")=7,"PASS","FAIL")</f>
        <v>PASS</v>
      </c>
      <c r="E43" s="454"/>
      <c r="F43" s="454"/>
      <c r="G43" s="454"/>
      <c r="H43" s="455"/>
      <c r="L43" s="2"/>
    </row>
    <row r="44" spans="2:12" ht="15" customHeight="1">
      <c r="B44" s="462"/>
      <c r="C44" s="463"/>
      <c r="D44" s="456" t="s">
        <v>204</v>
      </c>
      <c r="E44" s="458" t="s">
        <v>201</v>
      </c>
      <c r="F44" s="458" t="s">
        <v>205</v>
      </c>
      <c r="G44" s="458" t="s">
        <v>202</v>
      </c>
      <c r="H44" s="464" t="s">
        <v>207</v>
      </c>
    </row>
    <row r="45" spans="2:12" ht="15" customHeight="1" thickBot="1">
      <c r="B45" s="462"/>
      <c r="C45" s="463"/>
      <c r="D45" s="457"/>
      <c r="E45" s="459"/>
      <c r="F45" s="459"/>
      <c r="G45" s="478"/>
      <c r="H45" s="465"/>
    </row>
    <row r="46" spans="2:12" ht="15" customHeight="1">
      <c r="B46" s="203" t="s">
        <v>208</v>
      </c>
      <c r="C46" s="195" t="s">
        <v>209</v>
      </c>
      <c r="D46" s="196" t="s">
        <v>351</v>
      </c>
      <c r="E46" s="197" t="s">
        <v>354</v>
      </c>
      <c r="F46" s="197" t="s">
        <v>351</v>
      </c>
      <c r="G46" s="197" t="s">
        <v>351</v>
      </c>
      <c r="H46" s="337" t="s">
        <v>354</v>
      </c>
    </row>
    <row r="47" spans="2:12" ht="15" customHeight="1" thickBot="1">
      <c r="B47" s="202"/>
      <c r="C47" s="195" t="s">
        <v>198</v>
      </c>
      <c r="D47" s="198" t="s">
        <v>351</v>
      </c>
      <c r="E47" s="199" t="s">
        <v>354</v>
      </c>
      <c r="F47" s="199" t="s">
        <v>351</v>
      </c>
      <c r="G47" s="199" t="s">
        <v>352</v>
      </c>
      <c r="H47" s="337" t="s">
        <v>354</v>
      </c>
    </row>
    <row r="48" spans="2:12" s="1" customFormat="1" ht="15" customHeight="1" thickBot="1">
      <c r="B48" s="460"/>
      <c r="C48" s="461"/>
      <c r="D48" s="454">
        <f>IF(COUNTIF(D46:H46,"Yes")+COUNTIF(D46:H46,"N/A")=5,COUNTIF(D47:H47,"Yes")*0.2,0)</f>
        <v>0.4</v>
      </c>
      <c r="E48" s="454"/>
      <c r="F48" s="454"/>
      <c r="G48" s="454"/>
      <c r="H48" s="455"/>
      <c r="L48" s="2"/>
    </row>
    <row r="49" spans="2:9" ht="15" customHeight="1" thickBot="1">
      <c r="B49" s="166"/>
      <c r="C49" s="167"/>
      <c r="D49" s="479"/>
      <c r="E49" s="479"/>
      <c r="F49" s="479"/>
      <c r="G49" s="479"/>
      <c r="H49" s="480"/>
    </row>
    <row r="50" spans="2:9" ht="15" customHeight="1" thickBot="1">
      <c r="B50" s="445" t="s">
        <v>193</v>
      </c>
      <c r="C50" s="453"/>
      <c r="D50" s="439">
        <f>SUM(D33,D38,D48)</f>
        <v>6.4</v>
      </c>
      <c r="E50" s="454"/>
      <c r="F50" s="454"/>
      <c r="G50" s="454"/>
      <c r="H50" s="455"/>
    </row>
    <row r="51" spans="2:9" ht="13.5" thickBot="1"/>
    <row r="52" spans="2:9" ht="15" thickBot="1">
      <c r="B52" s="414" t="s">
        <v>6</v>
      </c>
      <c r="C52" s="415"/>
      <c r="D52" s="425"/>
      <c r="E52" s="447"/>
      <c r="F52" s="447"/>
      <c r="G52" s="447"/>
      <c r="H52" s="426"/>
    </row>
    <row r="53" spans="2:9">
      <c r="B53" s="174"/>
      <c r="C53" s="178" t="s">
        <v>220</v>
      </c>
      <c r="D53" s="418">
        <f>D26/((4-COUNTIF(D10:G10,"N/A"))*2+5-COUNTIF(D15:G15,"N/A")+(4-COUNTIF(D19:G19,"N/A"))*1.25)*18</f>
        <v>18</v>
      </c>
      <c r="E53" s="448"/>
      <c r="F53" s="448"/>
      <c r="G53" s="448"/>
      <c r="H53" s="449"/>
      <c r="I53" s="296"/>
    </row>
    <row r="54" spans="2:9" ht="13.5" thickBot="1">
      <c r="B54" s="175"/>
      <c r="C54" s="179" t="s">
        <v>219</v>
      </c>
      <c r="D54" s="418">
        <f>D50/((5-COUNTIF(D46:H46,"N/A"))*0.2+6)*7</f>
        <v>6.787878787878789</v>
      </c>
      <c r="E54" s="448"/>
      <c r="F54" s="448"/>
      <c r="G54" s="448"/>
      <c r="H54" s="449"/>
      <c r="I54" s="296"/>
    </row>
    <row r="55" spans="2:9" ht="15" thickBot="1">
      <c r="B55" s="414" t="s">
        <v>173</v>
      </c>
      <c r="C55" s="415"/>
      <c r="D55" s="423">
        <f>SUM(D53:E54)</f>
        <v>24.787878787878789</v>
      </c>
      <c r="E55" s="450"/>
      <c r="F55" s="450"/>
      <c r="G55" s="450"/>
      <c r="H55" s="451"/>
    </row>
    <row r="56" spans="2:9" ht="13.5" thickBot="1"/>
    <row r="57" spans="2:9" ht="21.5" thickBot="1">
      <c r="B57" s="410" t="s">
        <v>221</v>
      </c>
      <c r="C57" s="411"/>
      <c r="D57" s="412">
        <f>D55</f>
        <v>24.787878787878789</v>
      </c>
      <c r="E57" s="452"/>
      <c r="F57" s="452"/>
      <c r="G57" s="452"/>
      <c r="H57" s="413"/>
    </row>
  </sheetData>
  <mergeCells count="60">
    <mergeCell ref="F28:F29"/>
    <mergeCell ref="D25:H25"/>
    <mergeCell ref="G28:G29"/>
    <mergeCell ref="B34:C35"/>
    <mergeCell ref="B43:C43"/>
    <mergeCell ref="B29:C29"/>
    <mergeCell ref="D28:D29"/>
    <mergeCell ref="E28:E29"/>
    <mergeCell ref="H28:H29"/>
    <mergeCell ref="B57:C57"/>
    <mergeCell ref="B52:C52"/>
    <mergeCell ref="B55:C55"/>
    <mergeCell ref="B33:C33"/>
    <mergeCell ref="D33:H33"/>
    <mergeCell ref="B38:C38"/>
    <mergeCell ref="D38:H38"/>
    <mergeCell ref="D34:D35"/>
    <mergeCell ref="E34:E35"/>
    <mergeCell ref="F34:F35"/>
    <mergeCell ref="G34:G35"/>
    <mergeCell ref="H34:H35"/>
    <mergeCell ref="G44:G45"/>
    <mergeCell ref="G39:G40"/>
    <mergeCell ref="H39:H40"/>
    <mergeCell ref="D49:H49"/>
    <mergeCell ref="B2:C4"/>
    <mergeCell ref="D26:H26"/>
    <mergeCell ref="D2:H3"/>
    <mergeCell ref="D4:H4"/>
    <mergeCell ref="D5:H5"/>
    <mergeCell ref="D6:H6"/>
    <mergeCell ref="D7:H7"/>
    <mergeCell ref="B26:C26"/>
    <mergeCell ref="B13:C13"/>
    <mergeCell ref="D13:H13"/>
    <mergeCell ref="B17:C17"/>
    <mergeCell ref="D17:H17"/>
    <mergeCell ref="B24:C24"/>
    <mergeCell ref="D24:H24"/>
    <mergeCell ref="B18:C18"/>
    <mergeCell ref="B14:C14"/>
    <mergeCell ref="B50:C50"/>
    <mergeCell ref="D50:H50"/>
    <mergeCell ref="D39:D40"/>
    <mergeCell ref="E39:E40"/>
    <mergeCell ref="F39:F40"/>
    <mergeCell ref="D43:H43"/>
    <mergeCell ref="B48:C48"/>
    <mergeCell ref="B39:C40"/>
    <mergeCell ref="H44:H45"/>
    <mergeCell ref="D48:H48"/>
    <mergeCell ref="B44:C45"/>
    <mergeCell ref="D44:D45"/>
    <mergeCell ref="E44:E45"/>
    <mergeCell ref="F44:F45"/>
    <mergeCell ref="D52:H52"/>
    <mergeCell ref="D53:H53"/>
    <mergeCell ref="D54:H54"/>
    <mergeCell ref="D55:H55"/>
    <mergeCell ref="D57:H57"/>
  </mergeCells>
  <dataValidations count="2">
    <dataValidation type="list" allowBlank="1" showInputMessage="1" showErrorMessage="1" sqref="D6:D7" xr:uid="{63B09D50-0830-4491-B3C3-6DBF97745466}">
      <formula1>"Yes,No"</formula1>
    </dataValidation>
    <dataValidation type="list" allowBlank="1" showInputMessage="1" showErrorMessage="1" sqref="D15:H16 D36:D37 D10:G12 D19:G23 D30:D32 D42:H42 G41 E41 D46:H47" xr:uid="{107562DC-4B5F-45E2-96D4-C31411AB49F1}">
      <formula1>"Yes,No,N/A"</formula1>
    </dataValidation>
  </dataValidations>
  <pageMargins left="0.8" right="0.44" top="0.53" bottom="1" header="0.5" footer="0.5"/>
  <pageSetup paperSize="9" scale="4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>
    <tabColor rgb="FF516D81"/>
    <pageSetUpPr fitToPage="1"/>
  </sheetPr>
  <dimension ref="A1:K16"/>
  <sheetViews>
    <sheetView workbookViewId="0">
      <selection activeCell="B2" sqref="B2:C4"/>
    </sheetView>
  </sheetViews>
  <sheetFormatPr defaultColWidth="8.7265625" defaultRowHeight="13"/>
  <cols>
    <col min="1" max="2" width="8.7265625" style="22"/>
    <col min="3" max="3" width="48" style="22" customWidth="1"/>
    <col min="4" max="5" width="20.54296875" style="22" customWidth="1"/>
    <col min="6" max="10" width="8.7265625" style="22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33" t="s">
        <v>148</v>
      </c>
      <c r="C2" s="434"/>
      <c r="D2" s="427"/>
      <c r="E2" s="428"/>
      <c r="K2" s="156"/>
    </row>
    <row r="3" spans="1:11" s="155" customFormat="1" ht="15" customHeight="1">
      <c r="B3" s="435"/>
      <c r="C3" s="436"/>
      <c r="D3" s="429"/>
      <c r="E3" s="430"/>
      <c r="K3" s="156"/>
    </row>
    <row r="4" spans="1:11" ht="15" customHeight="1" thickBot="1">
      <c r="B4" s="437"/>
      <c r="C4" s="438"/>
      <c r="D4" s="189"/>
      <c r="E4" s="158"/>
    </row>
    <row r="5" spans="1:11" ht="15" customHeight="1">
      <c r="B5" s="159" t="s">
        <v>223</v>
      </c>
      <c r="C5" s="160"/>
      <c r="D5" s="443"/>
      <c r="E5" s="444"/>
    </row>
    <row r="6" spans="1:11" ht="15" customHeight="1">
      <c r="B6" s="161"/>
      <c r="C6" s="163" t="s">
        <v>224</v>
      </c>
      <c r="D6" s="431" t="s">
        <v>351</v>
      </c>
      <c r="E6" s="432"/>
    </row>
    <row r="7" spans="1:11" ht="15" customHeight="1">
      <c r="B7" s="161"/>
      <c r="C7" s="163" t="s">
        <v>225</v>
      </c>
      <c r="D7" s="431" t="s">
        <v>351</v>
      </c>
      <c r="E7" s="432"/>
    </row>
    <row r="8" spans="1:11" ht="15" customHeight="1" thickBot="1">
      <c r="B8" s="161"/>
      <c r="C8" s="163" t="s">
        <v>226</v>
      </c>
      <c r="D8" s="431" t="s">
        <v>351</v>
      </c>
      <c r="E8" s="432"/>
    </row>
    <row r="9" spans="1:11" ht="15" customHeight="1" thickBot="1">
      <c r="B9" s="166"/>
      <c r="C9" s="167"/>
      <c r="D9" s="211"/>
      <c r="E9" s="169"/>
    </row>
    <row r="10" spans="1:11" ht="15" customHeight="1" thickBot="1">
      <c r="B10" s="445" t="s">
        <v>227</v>
      </c>
      <c r="C10" s="446"/>
      <c r="D10" s="439">
        <f>IF(AND(D6="Yes",D7="Yes",D8="Yes"),10,0)</f>
        <v>10</v>
      </c>
      <c r="E10" s="440"/>
    </row>
    <row r="11" spans="1:11" ht="13.5" thickBot="1">
      <c r="F11" s="177"/>
    </row>
    <row r="12" spans="1:11" ht="15" thickBot="1">
      <c r="B12" s="414" t="s">
        <v>6</v>
      </c>
      <c r="C12" s="415"/>
      <c r="D12" s="425"/>
      <c r="E12" s="426"/>
    </row>
    <row r="13" spans="1:11" ht="13.5" thickBot="1">
      <c r="B13" s="174"/>
      <c r="C13" s="178" t="s">
        <v>228</v>
      </c>
      <c r="D13" s="416">
        <f>D10</f>
        <v>10</v>
      </c>
      <c r="E13" s="417"/>
    </row>
    <row r="14" spans="1:11" ht="15" thickBot="1">
      <c r="B14" s="414" t="s">
        <v>173</v>
      </c>
      <c r="C14" s="422"/>
      <c r="D14" s="423">
        <f>SUM(D13)</f>
        <v>10</v>
      </c>
      <c r="E14" s="424"/>
    </row>
    <row r="15" spans="1:11" ht="13.5" thickBot="1"/>
    <row r="16" spans="1:11" ht="21.5" thickBot="1">
      <c r="B16" s="410" t="s">
        <v>222</v>
      </c>
      <c r="C16" s="411"/>
      <c r="D16" s="412">
        <f>D14</f>
        <v>10</v>
      </c>
      <c r="E16" s="413"/>
    </row>
  </sheetData>
  <mergeCells count="15">
    <mergeCell ref="B16:C16"/>
    <mergeCell ref="D16:E16"/>
    <mergeCell ref="B14:C14"/>
    <mergeCell ref="D14:E14"/>
    <mergeCell ref="D2:E3"/>
    <mergeCell ref="B2:C4"/>
    <mergeCell ref="D5:E5"/>
    <mergeCell ref="D10:E10"/>
    <mergeCell ref="D13:E13"/>
    <mergeCell ref="B10:C10"/>
    <mergeCell ref="B12:C12"/>
    <mergeCell ref="D12:E12"/>
    <mergeCell ref="D6:E6"/>
    <mergeCell ref="D7:E7"/>
    <mergeCell ref="D8:E8"/>
  </mergeCells>
  <phoneticPr fontId="0" type="noConversion"/>
  <dataValidations count="1">
    <dataValidation type="list" allowBlank="1" showInputMessage="1" showErrorMessage="1" sqref="D6:D8" xr:uid="{9F7ECC2D-0246-46A6-9BF6-AD1049862D7B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>
    <tabColor rgb="FF516D81"/>
    <pageSetUpPr fitToPage="1"/>
  </sheetPr>
  <dimension ref="A1:K25"/>
  <sheetViews>
    <sheetView workbookViewId="0">
      <selection activeCell="B2" sqref="B2:C4"/>
    </sheetView>
  </sheetViews>
  <sheetFormatPr defaultColWidth="8.7265625" defaultRowHeight="13"/>
  <cols>
    <col min="1" max="2" width="8.7265625" style="22"/>
    <col min="3" max="3" width="42.7265625" style="22" customWidth="1"/>
    <col min="4" max="5" width="20.54296875" style="22" customWidth="1"/>
    <col min="6" max="10" width="8.7265625" style="22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33" t="s">
        <v>154</v>
      </c>
      <c r="C2" s="434"/>
      <c r="D2" s="427"/>
      <c r="E2" s="428"/>
      <c r="K2" s="156"/>
    </row>
    <row r="3" spans="1:11" s="155" customFormat="1" ht="15" customHeight="1">
      <c r="B3" s="435"/>
      <c r="C3" s="436"/>
      <c r="D3" s="429"/>
      <c r="E3" s="430"/>
      <c r="K3" s="156"/>
    </row>
    <row r="4" spans="1:11" ht="15" customHeight="1" thickBot="1">
      <c r="B4" s="437"/>
      <c r="C4" s="438"/>
      <c r="D4" s="157" t="s">
        <v>210</v>
      </c>
      <c r="E4" s="158" t="s">
        <v>214</v>
      </c>
    </row>
    <row r="5" spans="1:11" ht="15" customHeight="1">
      <c r="B5" s="159" t="s">
        <v>217</v>
      </c>
      <c r="C5" s="160"/>
      <c r="D5" s="443"/>
      <c r="E5" s="444"/>
    </row>
    <row r="6" spans="1:11" ht="15" customHeight="1">
      <c r="B6" s="161"/>
      <c r="C6" s="163" t="s">
        <v>211</v>
      </c>
      <c r="D6" s="335">
        <v>1.8</v>
      </c>
      <c r="E6" s="336">
        <v>1.8</v>
      </c>
    </row>
    <row r="7" spans="1:11" ht="15" customHeight="1">
      <c r="B7" s="161"/>
      <c r="C7" s="163" t="s">
        <v>212</v>
      </c>
      <c r="D7" s="335">
        <v>1.98</v>
      </c>
      <c r="E7" s="336">
        <v>1.62</v>
      </c>
    </row>
    <row r="8" spans="1:11" ht="15" customHeight="1">
      <c r="B8" s="161"/>
      <c r="C8" s="163" t="s">
        <v>213</v>
      </c>
      <c r="D8" s="335">
        <v>2.16</v>
      </c>
      <c r="E8" s="336">
        <v>1.62</v>
      </c>
    </row>
    <row r="9" spans="1:11" ht="15" customHeight="1">
      <c r="B9" s="161"/>
      <c r="C9" s="162" t="s">
        <v>218</v>
      </c>
      <c r="D9" s="183">
        <f>IF(COUNTIF(D6:D8,"")&gt;0,"No measurements",AVERAGE(D6:D8))</f>
        <v>1.9800000000000002</v>
      </c>
      <c r="E9" s="205">
        <f>IF(COUNTIF(E6:E8,"")&gt;0,"No measurements",AVERAGE(E6:E8))</f>
        <v>1.68</v>
      </c>
    </row>
    <row r="10" spans="1:11" ht="15" customHeight="1" thickBot="1">
      <c r="B10" s="164"/>
      <c r="C10" s="212" t="s">
        <v>229</v>
      </c>
      <c r="D10" s="316">
        <f>IF(COUNTIF(D6:D9,"")&gt;0,"No measurements",(D9-E9)/E9)</f>
        <v>0.17857142857142874</v>
      </c>
      <c r="E10" s="206"/>
      <c r="H10" s="294"/>
    </row>
    <row r="11" spans="1:11" ht="15" customHeight="1" thickBot="1">
      <c r="B11" s="166"/>
      <c r="C11" s="167"/>
      <c r="D11" s="211"/>
      <c r="E11" s="169"/>
    </row>
    <row r="12" spans="1:11" ht="15" customHeight="1" thickBot="1">
      <c r="B12" s="445" t="s">
        <v>216</v>
      </c>
      <c r="C12" s="446"/>
      <c r="D12" s="439">
        <f>IF(COUNTIF(D9:E10,"No measurements")&gt;0,0,IF(D10&lt;0.33,5,IF(D10&lt;0.67,3,IF(D10&lt;1,1,0))))</f>
        <v>5</v>
      </c>
      <c r="E12" s="440"/>
    </row>
    <row r="13" spans="1:11" ht="13.5" thickBot="1">
      <c r="F13" s="177"/>
    </row>
    <row r="14" spans="1:11" ht="15" customHeight="1">
      <c r="B14" s="159" t="s">
        <v>231</v>
      </c>
      <c r="C14" s="160"/>
      <c r="D14" s="443"/>
      <c r="E14" s="444"/>
    </row>
    <row r="15" spans="1:11" ht="15" customHeight="1">
      <c r="B15" s="214"/>
      <c r="C15" s="163" t="s">
        <v>215</v>
      </c>
      <c r="D15" s="483">
        <f>IF(COUNTIF(D9:E9,"No measurements")&gt;0,"No measurements",D9)</f>
        <v>1.9800000000000002</v>
      </c>
      <c r="E15" s="484"/>
    </row>
    <row r="16" spans="1:11" ht="15" customHeight="1" thickBot="1">
      <c r="B16" s="161"/>
      <c r="C16" s="163" t="s">
        <v>232</v>
      </c>
      <c r="D16" s="485" t="s">
        <v>355</v>
      </c>
      <c r="E16" s="486"/>
    </row>
    <row r="17" spans="2:6" ht="15" customHeight="1" thickBot="1">
      <c r="B17" s="166"/>
      <c r="C17" s="167"/>
      <c r="D17" s="211"/>
      <c r="E17" s="169"/>
    </row>
    <row r="18" spans="2:6" ht="15" customHeight="1" thickBot="1">
      <c r="B18" s="445" t="s">
        <v>216</v>
      </c>
      <c r="C18" s="446"/>
      <c r="D18" s="439">
        <f>IF(D15&lt;=5,IF(D16="Continuous assistance &amp; re-centring",20,IF(D16="Reengaged assistance after re-centring by driver",10,0)),0)</f>
        <v>20</v>
      </c>
      <c r="E18" s="440"/>
    </row>
    <row r="19" spans="2:6" ht="13.5" thickBot="1">
      <c r="F19" s="177"/>
    </row>
    <row r="20" spans="2:6" ht="15" thickBot="1">
      <c r="B20" s="414" t="s">
        <v>6</v>
      </c>
      <c r="C20" s="415"/>
      <c r="D20" s="425"/>
      <c r="E20" s="426"/>
    </row>
    <row r="21" spans="2:6">
      <c r="B21" s="174"/>
      <c r="C21" s="178" t="s">
        <v>215</v>
      </c>
      <c r="D21" s="416">
        <f>D12</f>
        <v>5</v>
      </c>
      <c r="E21" s="417"/>
    </row>
    <row r="22" spans="2:6" ht="13.5" thickBot="1">
      <c r="B22" s="174"/>
      <c r="C22" s="178" t="s">
        <v>230</v>
      </c>
      <c r="D22" s="418">
        <f>D18</f>
        <v>20</v>
      </c>
      <c r="E22" s="419"/>
    </row>
    <row r="23" spans="2:6" ht="15" thickBot="1">
      <c r="B23" s="414" t="s">
        <v>173</v>
      </c>
      <c r="C23" s="422"/>
      <c r="D23" s="423">
        <f>SUM(D21:E22)</f>
        <v>25</v>
      </c>
      <c r="E23" s="424"/>
    </row>
    <row r="24" spans="2:6" ht="13.5" thickBot="1"/>
    <row r="25" spans="2:6" ht="21.5" thickBot="1">
      <c r="B25" s="410" t="s">
        <v>315</v>
      </c>
      <c r="C25" s="411"/>
      <c r="D25" s="412">
        <f>D23</f>
        <v>25</v>
      </c>
      <c r="E25" s="413"/>
    </row>
  </sheetData>
  <mergeCells count="18">
    <mergeCell ref="D14:E14"/>
    <mergeCell ref="B18:C18"/>
    <mergeCell ref="D18:E18"/>
    <mergeCell ref="D15:E15"/>
    <mergeCell ref="D16:E16"/>
    <mergeCell ref="D23:E23"/>
    <mergeCell ref="B25:C25"/>
    <mergeCell ref="D25:E25"/>
    <mergeCell ref="B20:C20"/>
    <mergeCell ref="D21:E21"/>
    <mergeCell ref="D22:E22"/>
    <mergeCell ref="B23:C23"/>
    <mergeCell ref="D20:E20"/>
    <mergeCell ref="D2:E3"/>
    <mergeCell ref="B12:C12"/>
    <mergeCell ref="B2:C4"/>
    <mergeCell ref="D5:E5"/>
    <mergeCell ref="D12:E12"/>
  </mergeCells>
  <dataValidations count="1">
    <dataValidation type="list" allowBlank="1" showInputMessage="1" showErrorMessage="1" sqref="D16:E16" xr:uid="{AE732411-B41D-4BDF-B22E-EFBBCAE5C977}">
      <formula1>"Continuous assistance &amp; re-centring,Reengaged assistance after re-centring by driver,System cancelled"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26A25-01B7-4DAB-AC61-4E71DB4CE4DD}">
  <sheetPr codeName="Sheet25">
    <tabColor rgb="FF647C8D"/>
    <pageSetUpPr fitToPage="1"/>
  </sheetPr>
  <dimension ref="A1:K58"/>
  <sheetViews>
    <sheetView zoomScaleNormal="100" workbookViewId="0">
      <selection activeCell="B2" sqref="B2:C4"/>
    </sheetView>
  </sheetViews>
  <sheetFormatPr defaultColWidth="8.7265625" defaultRowHeight="13"/>
  <cols>
    <col min="1" max="2" width="8.7265625" style="1"/>
    <col min="3" max="3" width="40.453125" style="1" customWidth="1"/>
    <col min="4" max="5" width="18.54296875" style="1" customWidth="1"/>
    <col min="6" max="8" width="8.7265625" style="73" customWidth="1"/>
    <col min="9" max="9" width="9.26953125" style="75" customWidth="1"/>
    <col min="10" max="11" width="8.7265625" style="73"/>
    <col min="12" max="16384" width="8.7265625" style="1"/>
  </cols>
  <sheetData>
    <row r="1" spans="1:11" ht="13.5" thickBot="1"/>
    <row r="2" spans="1:11" s="3" customFormat="1" ht="12.75" customHeight="1">
      <c r="B2" s="509" t="s">
        <v>326</v>
      </c>
      <c r="C2" s="510"/>
      <c r="D2" s="501"/>
      <c r="E2" s="502"/>
      <c r="F2" s="74"/>
      <c r="G2" s="73"/>
      <c r="H2" s="74"/>
      <c r="I2" s="96"/>
      <c r="J2" s="74"/>
      <c r="K2" s="74"/>
    </row>
    <row r="3" spans="1:11" s="3" customFormat="1" ht="15" customHeight="1">
      <c r="B3" s="511"/>
      <c r="C3" s="512"/>
      <c r="D3" s="503"/>
      <c r="E3" s="504"/>
      <c r="F3" s="74"/>
      <c r="G3" s="74"/>
      <c r="H3" s="74"/>
      <c r="I3" s="96"/>
      <c r="J3" s="74"/>
      <c r="K3" s="74"/>
    </row>
    <row r="4" spans="1:11" ht="15" customHeight="1" thickBot="1">
      <c r="B4" s="513"/>
      <c r="C4" s="514"/>
      <c r="D4" s="210" t="s">
        <v>11</v>
      </c>
      <c r="E4" s="209" t="s">
        <v>13</v>
      </c>
    </row>
    <row r="5" spans="1:11" s="2" customFormat="1" ht="15" customHeight="1">
      <c r="A5" s="1"/>
      <c r="B5" s="7" t="s">
        <v>58</v>
      </c>
      <c r="C5" s="25"/>
      <c r="D5" s="515"/>
      <c r="E5" s="516"/>
      <c r="F5" s="73"/>
      <c r="G5" s="73"/>
      <c r="H5" s="73"/>
      <c r="I5" s="141"/>
      <c r="J5" s="73"/>
      <c r="K5" s="75"/>
    </row>
    <row r="6" spans="1:11" s="2" customFormat="1" ht="15" customHeight="1">
      <c r="A6" s="1"/>
      <c r="B6" s="5"/>
      <c r="C6" s="215" t="s">
        <v>3</v>
      </c>
      <c r="D6" s="499" t="s">
        <v>356</v>
      </c>
      <c r="E6" s="500"/>
      <c r="F6" s="98"/>
      <c r="G6" s="73"/>
      <c r="H6" s="73"/>
      <c r="I6" s="141"/>
      <c r="J6" s="73"/>
      <c r="K6" s="75"/>
    </row>
    <row r="7" spans="1:11" s="2" customFormat="1" ht="15" customHeight="1">
      <c r="A7" s="1"/>
      <c r="B7" s="5"/>
      <c r="C7" s="215" t="s">
        <v>115</v>
      </c>
      <c r="D7" s="143" t="s">
        <v>357</v>
      </c>
      <c r="E7" s="208">
        <f>IF(D7="Pass",0.5,0)</f>
        <v>0.5</v>
      </c>
      <c r="F7" s="73"/>
      <c r="G7" s="73"/>
      <c r="H7" s="73"/>
      <c r="I7" s="75"/>
      <c r="J7" s="73"/>
      <c r="K7" s="75"/>
    </row>
    <row r="8" spans="1:11" s="2" customFormat="1" ht="15" customHeight="1">
      <c r="A8" s="1"/>
      <c r="B8" s="4"/>
      <c r="C8" s="216" t="s">
        <v>116</v>
      </c>
      <c r="D8" s="497"/>
      <c r="E8" s="498"/>
      <c r="F8" s="73"/>
      <c r="G8" s="73"/>
      <c r="H8" s="73"/>
      <c r="I8" s="75"/>
      <c r="J8" s="73"/>
      <c r="K8" s="75"/>
    </row>
    <row r="9" spans="1:11" s="2" customFormat="1" ht="15" customHeight="1">
      <c r="A9" s="1"/>
      <c r="B9" s="5"/>
      <c r="C9" s="217" t="s">
        <v>117</v>
      </c>
      <c r="D9" s="143" t="s">
        <v>357</v>
      </c>
      <c r="E9" s="208">
        <f>IF(D9="Pass",0.05,0)</f>
        <v>0.05</v>
      </c>
      <c r="F9" s="73"/>
      <c r="G9" s="73"/>
      <c r="H9" s="73"/>
      <c r="I9" s="75"/>
      <c r="J9" s="73"/>
      <c r="K9" s="75"/>
    </row>
    <row r="10" spans="1:11" s="2" customFormat="1" ht="15" customHeight="1">
      <c r="A10" s="1"/>
      <c r="B10" s="5"/>
      <c r="C10" s="217" t="s">
        <v>118</v>
      </c>
      <c r="D10" s="143" t="s">
        <v>358</v>
      </c>
      <c r="E10" s="208">
        <f>IF(D10="Pass",0.05,0)</f>
        <v>0</v>
      </c>
      <c r="F10" s="73"/>
      <c r="G10" s="73"/>
      <c r="H10" s="73"/>
      <c r="I10" s="75"/>
      <c r="J10" s="73"/>
      <c r="K10" s="75"/>
    </row>
    <row r="11" spans="1:11" s="2" customFormat="1" ht="15" customHeight="1">
      <c r="A11" s="1"/>
      <c r="B11" s="5"/>
      <c r="C11" s="217" t="s">
        <v>119</v>
      </c>
      <c r="D11" s="143" t="s">
        <v>357</v>
      </c>
      <c r="E11" s="208">
        <f>IF(D11="Pass",0.075,0)</f>
        <v>7.4999999999999997E-2</v>
      </c>
      <c r="F11" s="73"/>
      <c r="G11" s="73"/>
      <c r="H11" s="73"/>
      <c r="I11" s="75"/>
      <c r="J11" s="73"/>
      <c r="K11" s="75"/>
    </row>
    <row r="12" spans="1:11" s="2" customFormat="1" ht="15" customHeight="1">
      <c r="A12" s="1"/>
      <c r="B12" s="5"/>
      <c r="C12" s="217" t="s">
        <v>124</v>
      </c>
      <c r="D12" s="143" t="s">
        <v>358</v>
      </c>
      <c r="E12" s="208">
        <f>IF(D12="Pass",0.025,0)</f>
        <v>0</v>
      </c>
      <c r="F12" s="73"/>
      <c r="G12" s="73"/>
      <c r="H12" s="73"/>
      <c r="I12" s="75"/>
      <c r="J12" s="73"/>
      <c r="K12" s="75"/>
    </row>
    <row r="13" spans="1:11" s="2" customFormat="1" ht="15" customHeight="1">
      <c r="A13" s="1"/>
      <c r="B13" s="5"/>
      <c r="C13" s="217" t="s">
        <v>120</v>
      </c>
      <c r="D13" s="143" t="s">
        <v>358</v>
      </c>
      <c r="E13" s="208">
        <f>IF(D13="Pass",0.025,0)</f>
        <v>0</v>
      </c>
      <c r="F13" s="73"/>
      <c r="G13" s="73"/>
      <c r="H13" s="73"/>
      <c r="I13" s="75"/>
      <c r="J13" s="73"/>
      <c r="K13" s="75"/>
    </row>
    <row r="14" spans="1:11" s="2" customFormat="1" ht="15" customHeight="1">
      <c r="A14" s="1"/>
      <c r="B14" s="5"/>
      <c r="C14" s="217" t="s">
        <v>125</v>
      </c>
      <c r="D14" s="143" t="s">
        <v>357</v>
      </c>
      <c r="E14" s="208">
        <f>IF(D14="Pass",0.025,0)</f>
        <v>2.5000000000000001E-2</v>
      </c>
      <c r="F14" s="73"/>
      <c r="G14" s="73"/>
      <c r="H14" s="73"/>
      <c r="I14" s="75"/>
      <c r="J14" s="73"/>
      <c r="K14" s="75"/>
    </row>
    <row r="15" spans="1:11" s="2" customFormat="1" ht="15" customHeight="1">
      <c r="A15" s="1"/>
      <c r="B15" s="5"/>
      <c r="C15" s="217" t="s">
        <v>121</v>
      </c>
      <c r="D15" s="143" t="s">
        <v>357</v>
      </c>
      <c r="E15" s="208">
        <f>IF(D15="Pass",0.05,0)</f>
        <v>0.05</v>
      </c>
      <c r="F15" s="73"/>
      <c r="G15" s="73"/>
      <c r="H15" s="73"/>
      <c r="I15" s="75"/>
      <c r="J15" s="73"/>
      <c r="K15" s="75"/>
    </row>
    <row r="16" spans="1:11" s="2" customFormat="1" ht="15" customHeight="1">
      <c r="A16" s="1"/>
      <c r="B16" s="5"/>
      <c r="C16" s="217" t="s">
        <v>122</v>
      </c>
      <c r="D16" s="143" t="s">
        <v>357</v>
      </c>
      <c r="E16" s="208">
        <f>IF(D16="Pass",0.075,0)</f>
        <v>7.4999999999999997E-2</v>
      </c>
      <c r="F16" s="73"/>
      <c r="G16" s="73"/>
      <c r="H16" s="73"/>
      <c r="I16" s="75"/>
      <c r="J16" s="73"/>
      <c r="K16" s="75"/>
    </row>
    <row r="17" spans="1:11" s="2" customFormat="1" ht="15" customHeight="1">
      <c r="A17" s="1"/>
      <c r="B17" s="5"/>
      <c r="C17" s="217" t="s">
        <v>123</v>
      </c>
      <c r="D17" s="143" t="s">
        <v>357</v>
      </c>
      <c r="E17" s="208">
        <f>IF(D17="Pass",0.05,0)</f>
        <v>0.05</v>
      </c>
      <c r="F17" s="73"/>
      <c r="G17" s="73"/>
      <c r="H17" s="73"/>
      <c r="I17" s="75"/>
      <c r="J17" s="73"/>
      <c r="K17" s="75"/>
    </row>
    <row r="18" spans="1:11" s="2" customFormat="1" ht="15" customHeight="1">
      <c r="A18" s="1"/>
      <c r="B18" s="5"/>
      <c r="C18" s="217" t="s">
        <v>126</v>
      </c>
      <c r="D18" s="143" t="s">
        <v>357</v>
      </c>
      <c r="E18" s="208">
        <f>IF(D18="Pass",0.075,0)</f>
        <v>7.4999999999999997E-2</v>
      </c>
      <c r="F18" s="73"/>
      <c r="G18" s="73"/>
      <c r="H18" s="73"/>
      <c r="I18" s="75"/>
      <c r="J18" s="73"/>
      <c r="K18" s="75"/>
    </row>
    <row r="19" spans="1:11" s="2" customFormat="1" ht="15" customHeight="1">
      <c r="A19" s="1"/>
      <c r="B19" s="5"/>
      <c r="C19" s="215" t="s">
        <v>127</v>
      </c>
      <c r="D19" s="341"/>
      <c r="E19" s="208">
        <f>IF(AND(SUM(E9:E18)&gt;0.3,D20="PASS"),0.25,0)</f>
        <v>0</v>
      </c>
      <c r="F19" s="73"/>
      <c r="G19" s="73"/>
      <c r="H19" s="73"/>
      <c r="I19" s="75"/>
      <c r="J19" s="73"/>
      <c r="K19" s="75"/>
    </row>
    <row r="20" spans="1:11" s="2" customFormat="1" ht="15" customHeight="1">
      <c r="A20" s="1"/>
      <c r="B20" s="4"/>
      <c r="C20" s="218" t="s">
        <v>150</v>
      </c>
      <c r="D20" s="143" t="s">
        <v>358</v>
      </c>
      <c r="E20" s="144" t="str">
        <f>IF(D20="","",IF(D20&lt;&gt;"Other","Pass","Fail"))</f>
        <v>Pass</v>
      </c>
      <c r="F20" s="73"/>
      <c r="G20" s="73"/>
      <c r="H20" s="73"/>
      <c r="I20" s="75"/>
      <c r="J20" s="73"/>
      <c r="K20" s="75"/>
    </row>
    <row r="21" spans="1:11" s="2" customFormat="1" ht="15" customHeight="1">
      <c r="A21" s="1"/>
      <c r="B21" s="5"/>
      <c r="C21" s="215" t="s">
        <v>4</v>
      </c>
      <c r="D21" s="341"/>
      <c r="E21" s="208">
        <f>IF(AND(E22="Pass",E23="Pass",E24="Pass"),0.25,0)</f>
        <v>0.25</v>
      </c>
      <c r="F21" s="73"/>
      <c r="G21" s="73"/>
      <c r="H21" s="73"/>
      <c r="I21" s="75"/>
      <c r="J21" s="73"/>
      <c r="K21" s="75"/>
    </row>
    <row r="22" spans="1:11" s="2" customFormat="1" ht="15" customHeight="1">
      <c r="A22" s="1"/>
      <c r="B22" s="4"/>
      <c r="C22" s="218" t="s">
        <v>61</v>
      </c>
      <c r="D22" s="340" t="s">
        <v>359</v>
      </c>
      <c r="E22" s="144" t="str">
        <f>IF(D22="","",IF(D22&lt;&gt;"Other","Pass","Fail"))</f>
        <v>Pass</v>
      </c>
      <c r="F22" s="73"/>
      <c r="G22" s="73"/>
      <c r="H22" s="73"/>
      <c r="I22" s="75"/>
      <c r="J22" s="73"/>
      <c r="K22" s="75"/>
    </row>
    <row r="23" spans="1:11" s="2" customFormat="1" ht="15" customHeight="1">
      <c r="A23" s="1"/>
      <c r="B23" s="4"/>
      <c r="C23" s="218" t="s">
        <v>59</v>
      </c>
      <c r="D23" s="340" t="s">
        <v>360</v>
      </c>
      <c r="E23" s="144" t="str">
        <f>IF(D23="","",IF(D23&lt;&gt;"Other","Pass","Fail"))</f>
        <v>Pass</v>
      </c>
      <c r="F23" s="73"/>
      <c r="G23" s="73"/>
      <c r="H23" s="73"/>
      <c r="I23" s="75"/>
      <c r="J23" s="73"/>
      <c r="K23" s="75"/>
    </row>
    <row r="24" spans="1:11" s="2" customFormat="1" ht="15" customHeight="1" thickBot="1">
      <c r="A24" s="1"/>
      <c r="B24" s="4"/>
      <c r="C24" s="218" t="s">
        <v>65</v>
      </c>
      <c r="D24" s="76">
        <v>10</v>
      </c>
      <c r="E24" s="144" t="str">
        <f>IF(D24="","",IF(AND(D24&lt;&gt;"",D24&gt;=10),"Pass","Fail"))</f>
        <v>Pass</v>
      </c>
      <c r="F24" s="73"/>
      <c r="G24" s="73"/>
      <c r="H24" s="73"/>
      <c r="I24" s="75"/>
      <c r="J24" s="73"/>
      <c r="K24" s="75"/>
    </row>
    <row r="25" spans="1:11" s="2" customFormat="1" ht="15" customHeight="1" thickBot="1">
      <c r="A25" s="1"/>
      <c r="B25" s="505" t="s">
        <v>233</v>
      </c>
      <c r="C25" s="506"/>
      <c r="D25" s="517">
        <f>SUM(E7:E21)</f>
        <v>1.1499999999999999</v>
      </c>
      <c r="E25" s="518"/>
      <c r="F25" s="73"/>
      <c r="G25" s="73"/>
      <c r="H25" s="73"/>
      <c r="I25" s="75"/>
      <c r="J25" s="73"/>
      <c r="K25" s="75"/>
    </row>
    <row r="26" spans="1:11" s="2" customFormat="1" ht="15" customHeight="1" thickBot="1">
      <c r="A26" s="1"/>
      <c r="B26" s="219"/>
      <c r="C26" s="220"/>
      <c r="D26" s="126"/>
      <c r="E26" s="221"/>
      <c r="F26" s="73"/>
      <c r="G26" s="73"/>
      <c r="H26" s="97"/>
      <c r="I26" s="75"/>
      <c r="J26" s="73"/>
      <c r="K26" s="75"/>
    </row>
    <row r="27" spans="1:11" s="2" customFormat="1" ht="15" customHeight="1">
      <c r="A27" s="1"/>
      <c r="B27" s="7" t="s">
        <v>128</v>
      </c>
      <c r="C27" s="25"/>
      <c r="D27" s="515"/>
      <c r="E27" s="516"/>
      <c r="F27" s="73"/>
      <c r="G27" s="75"/>
      <c r="H27" s="73"/>
      <c r="I27" s="75"/>
      <c r="J27" s="73"/>
      <c r="K27" s="75"/>
    </row>
    <row r="28" spans="1:11" s="2" customFormat="1" ht="15" customHeight="1">
      <c r="A28" s="1"/>
      <c r="B28" s="4"/>
      <c r="C28" s="216" t="s">
        <v>60</v>
      </c>
      <c r="D28" s="499" t="s">
        <v>361</v>
      </c>
      <c r="E28" s="500"/>
      <c r="F28" s="51"/>
      <c r="G28" s="73"/>
      <c r="H28" s="73"/>
      <c r="I28" s="75"/>
      <c r="J28" s="73"/>
      <c r="K28" s="75"/>
    </row>
    <row r="29" spans="1:11" s="2" customFormat="1" ht="15" customHeight="1">
      <c r="A29" s="1"/>
      <c r="B29" s="4"/>
      <c r="C29" s="216"/>
      <c r="D29" s="497"/>
      <c r="E29" s="498"/>
      <c r="F29" s="73"/>
      <c r="G29" s="73"/>
      <c r="H29" s="73"/>
      <c r="I29" s="75"/>
      <c r="J29" s="73"/>
      <c r="K29" s="75"/>
    </row>
    <row r="30" spans="1:11" s="2" customFormat="1" ht="15" customHeight="1">
      <c r="A30" s="1"/>
      <c r="B30" s="4"/>
      <c r="C30" s="222" t="s">
        <v>62</v>
      </c>
      <c r="D30" s="497"/>
      <c r="E30" s="498"/>
      <c r="F30" s="73"/>
      <c r="G30" s="73"/>
      <c r="H30" s="73"/>
      <c r="I30" s="75"/>
      <c r="J30" s="73"/>
      <c r="K30" s="75"/>
    </row>
    <row r="31" spans="1:11" s="2" customFormat="1" ht="15" customHeight="1">
      <c r="A31" s="1"/>
      <c r="B31" s="4"/>
      <c r="C31" s="218" t="s">
        <v>66</v>
      </c>
      <c r="D31" s="305">
        <v>47.83</v>
      </c>
      <c r="E31" s="83" t="str">
        <f>IF(AND(D31&lt;&gt;"",D31&gt;=45),"Pass","Fail")</f>
        <v>Pass</v>
      </c>
      <c r="F31" s="73"/>
      <c r="G31" s="73"/>
      <c r="H31" s="73"/>
      <c r="I31" s="75"/>
      <c r="J31" s="73"/>
      <c r="K31" s="75"/>
    </row>
    <row r="32" spans="1:11" s="2" customFormat="1" ht="15" customHeight="1">
      <c r="A32" s="1"/>
      <c r="B32" s="4"/>
      <c r="C32" s="218" t="s">
        <v>104</v>
      </c>
      <c r="D32" s="317">
        <f>IF(D31="","",50-D31)</f>
        <v>2.1700000000000017</v>
      </c>
      <c r="E32" s="83"/>
      <c r="F32" s="73"/>
      <c r="G32" s="73"/>
      <c r="H32" s="73"/>
      <c r="I32" s="75"/>
      <c r="J32" s="73"/>
      <c r="K32" s="75"/>
    </row>
    <row r="33" spans="1:11" s="2" customFormat="1" ht="15" customHeight="1">
      <c r="A33" s="1"/>
      <c r="B33" s="4"/>
      <c r="C33" s="222" t="s">
        <v>63</v>
      </c>
      <c r="D33" s="8"/>
      <c r="E33" s="6"/>
      <c r="F33" s="73"/>
      <c r="G33" s="73"/>
      <c r="H33" s="73"/>
      <c r="I33" s="75"/>
      <c r="J33" s="73"/>
      <c r="K33" s="75"/>
    </row>
    <row r="34" spans="1:11" s="2" customFormat="1" ht="15" customHeight="1">
      <c r="A34" s="1"/>
      <c r="B34" s="4"/>
      <c r="C34" s="218" t="s">
        <v>66</v>
      </c>
      <c r="D34" s="305">
        <v>76.569999999999993</v>
      </c>
      <c r="E34" s="83" t="str">
        <f>IF(AND(D34&lt;&gt;"",D34&gt;=75),"Pass","Fail")</f>
        <v>Pass</v>
      </c>
      <c r="F34" s="73"/>
      <c r="G34" s="73"/>
      <c r="H34" s="73"/>
      <c r="I34" s="75"/>
      <c r="J34" s="73"/>
      <c r="K34" s="75"/>
    </row>
    <row r="35" spans="1:11" s="2" customFormat="1" ht="15" customHeight="1">
      <c r="A35" s="1"/>
      <c r="B35" s="4"/>
      <c r="C35" s="218" t="s">
        <v>104</v>
      </c>
      <c r="D35" s="329">
        <f>IF(D34="","",80-D34)</f>
        <v>3.4300000000000068</v>
      </c>
      <c r="E35" s="83"/>
      <c r="F35" s="73"/>
      <c r="G35" s="73"/>
      <c r="H35" s="73"/>
      <c r="I35" s="75"/>
      <c r="J35" s="73"/>
      <c r="K35" s="75"/>
    </row>
    <row r="36" spans="1:11" s="2" customFormat="1" ht="15" customHeight="1">
      <c r="A36" s="1"/>
      <c r="B36" s="4"/>
      <c r="C36" s="222" t="s">
        <v>64</v>
      </c>
      <c r="D36" s="8"/>
      <c r="E36" s="6"/>
      <c r="F36" s="73"/>
      <c r="G36" s="73"/>
      <c r="H36" s="73"/>
      <c r="I36" s="75"/>
      <c r="J36" s="73"/>
      <c r="K36" s="75"/>
    </row>
    <row r="37" spans="1:11" s="2" customFormat="1" ht="15" customHeight="1">
      <c r="A37" s="1"/>
      <c r="B37" s="4"/>
      <c r="C37" s="218" t="s">
        <v>66</v>
      </c>
      <c r="D37" s="305">
        <v>114.95</v>
      </c>
      <c r="E37" s="83" t="str">
        <f>IF(AND(D37&lt;&gt;"",D37&gt;=115),"Pass","Fail")</f>
        <v>Fail</v>
      </c>
      <c r="F37" s="73"/>
      <c r="G37" s="73"/>
      <c r="H37" s="73"/>
      <c r="I37" s="75"/>
      <c r="J37" s="73"/>
      <c r="K37" s="75"/>
    </row>
    <row r="38" spans="1:11" s="2" customFormat="1" ht="15" customHeight="1" thickBot="1">
      <c r="A38" s="1"/>
      <c r="B38" s="4"/>
      <c r="C38" s="218" t="s">
        <v>104</v>
      </c>
      <c r="D38" s="329">
        <f>IF(D37="","",120-D37)</f>
        <v>5.0499999999999972</v>
      </c>
      <c r="E38" s="83"/>
      <c r="F38" s="73"/>
      <c r="G38" s="73"/>
      <c r="H38" s="73"/>
      <c r="I38" s="75"/>
      <c r="J38" s="73"/>
      <c r="K38" s="75"/>
    </row>
    <row r="39" spans="1:11" s="2" customFormat="1" ht="15" customHeight="1" thickBot="1">
      <c r="A39" s="1"/>
      <c r="B39" s="505" t="s">
        <v>234</v>
      </c>
      <c r="C39" s="506"/>
      <c r="D39" s="507">
        <f>IF(AND(D32&lt;=5,D35&lt;=5,D38&lt;=5),IF(D28="System advised",1.5,IF(D28="Manually set",IF(D25&gt;0,0.75,1.25),0)),0)</f>
        <v>0</v>
      </c>
      <c r="E39" s="508"/>
      <c r="F39" s="73"/>
      <c r="G39" s="73"/>
      <c r="H39" s="73"/>
      <c r="I39" s="75"/>
      <c r="J39" s="73"/>
      <c r="K39" s="75"/>
    </row>
    <row r="40" spans="1:11" s="2" customFormat="1" ht="15" customHeight="1" thickBot="1">
      <c r="A40" s="1"/>
      <c r="B40" s="219"/>
      <c r="C40" s="220"/>
      <c r="D40" s="126"/>
      <c r="E40" s="221"/>
      <c r="F40" s="73"/>
      <c r="G40" s="73"/>
      <c r="H40" s="97"/>
      <c r="I40" s="75"/>
      <c r="J40" s="73"/>
      <c r="K40" s="75"/>
    </row>
    <row r="41" spans="1:11" s="2" customFormat="1" ht="15" customHeight="1" thickBot="1">
      <c r="A41" s="1"/>
      <c r="B41" s="493" t="s">
        <v>235</v>
      </c>
      <c r="C41" s="494"/>
      <c r="D41" s="495">
        <f>(D25+D39)</f>
        <v>1.1499999999999999</v>
      </c>
      <c r="E41" s="496"/>
      <c r="F41" s="73"/>
      <c r="G41" s="73"/>
      <c r="H41" s="73"/>
      <c r="I41" s="75"/>
      <c r="J41" s="73"/>
      <c r="K41" s="75"/>
    </row>
    <row r="42" spans="1:11" ht="15" customHeight="1" thickBot="1"/>
    <row r="43" spans="1:11" s="22" customFormat="1" ht="15" customHeight="1" thickBot="1">
      <c r="B43" s="159" t="s">
        <v>327</v>
      </c>
      <c r="C43" s="160"/>
      <c r="D43" s="223" t="s">
        <v>11</v>
      </c>
      <c r="E43" s="188" t="s">
        <v>7</v>
      </c>
      <c r="K43" s="16"/>
    </row>
    <row r="44" spans="1:11" s="22" customFormat="1" ht="15" customHeight="1">
      <c r="B44" s="214"/>
      <c r="C44" s="163" t="s">
        <v>322</v>
      </c>
      <c r="D44" s="318" t="s">
        <v>362</v>
      </c>
      <c r="E44" s="311">
        <f>IF(D44="At speed at sign",6,IF(D44="Slowing down at sign",4,IF(D44="Start slowing down after sign",2,0)))</f>
        <v>6</v>
      </c>
      <c r="K44" s="16"/>
    </row>
    <row r="45" spans="1:11" s="22" customFormat="1" ht="15" customHeight="1">
      <c r="B45" s="214"/>
      <c r="C45" s="163" t="s">
        <v>321</v>
      </c>
      <c r="D45" s="342" t="s">
        <v>363</v>
      </c>
      <c r="E45" s="262">
        <f>IF(D45="At speed at sign",6,IF(D45="Slowing down at sign",6,IF(D45="Start slowing down after sign",3,0)))</f>
        <v>6</v>
      </c>
      <c r="K45" s="16"/>
    </row>
    <row r="46" spans="1:11" s="22" customFormat="1" ht="15" customHeight="1">
      <c r="B46" s="214"/>
      <c r="C46" s="224" t="s">
        <v>238</v>
      </c>
      <c r="D46" s="497"/>
      <c r="E46" s="498"/>
      <c r="K46" s="16"/>
    </row>
    <row r="47" spans="1:11" s="22" customFormat="1" ht="15" customHeight="1">
      <c r="B47" s="214"/>
      <c r="C47" s="163" t="s">
        <v>237</v>
      </c>
      <c r="D47" s="342" t="s">
        <v>351</v>
      </c>
      <c r="E47" s="208">
        <f>IF(D47="Yes",3,0)</f>
        <v>3</v>
      </c>
      <c r="K47" s="16"/>
    </row>
    <row r="48" spans="1:11" s="22" customFormat="1" ht="15" customHeight="1">
      <c r="B48" s="214"/>
      <c r="C48" s="163" t="s">
        <v>239</v>
      </c>
      <c r="D48" s="342" t="s">
        <v>351</v>
      </c>
      <c r="E48" s="208">
        <f>IF(D48="Yes",2,0)</f>
        <v>2</v>
      </c>
      <c r="K48" s="16"/>
    </row>
    <row r="49" spans="2:11" s="22" customFormat="1" ht="15" customHeight="1" thickBot="1">
      <c r="B49" s="214"/>
      <c r="C49" s="163" t="s">
        <v>240</v>
      </c>
      <c r="D49" s="313" t="s">
        <v>351</v>
      </c>
      <c r="E49" s="225">
        <f>IF(D49="Yes",2,0)</f>
        <v>2</v>
      </c>
      <c r="K49" s="16"/>
    </row>
    <row r="50" spans="2:11" s="22" customFormat="1" ht="15" customHeight="1" thickBot="1">
      <c r="B50" s="166"/>
      <c r="C50" s="167"/>
      <c r="D50" s="211"/>
      <c r="E50" s="169"/>
      <c r="K50" s="16"/>
    </row>
    <row r="51" spans="2:11" s="22" customFormat="1" ht="15" customHeight="1" thickBot="1">
      <c r="B51" s="445" t="s">
        <v>241</v>
      </c>
      <c r="C51" s="446"/>
      <c r="D51" s="439">
        <f>SUM(E44:E45,E47:E49)</f>
        <v>19</v>
      </c>
      <c r="E51" s="440"/>
      <c r="K51" s="16"/>
    </row>
    <row r="52" spans="2:11" ht="15" customHeight="1" thickBot="1"/>
    <row r="53" spans="2:11" s="22" customFormat="1" ht="15" thickBot="1">
      <c r="B53" s="414" t="s">
        <v>6</v>
      </c>
      <c r="C53" s="415"/>
      <c r="D53" s="425"/>
      <c r="E53" s="426"/>
      <c r="K53" s="16"/>
    </row>
    <row r="54" spans="2:11" s="22" customFormat="1">
      <c r="B54" s="174"/>
      <c r="C54" s="178" t="s">
        <v>242</v>
      </c>
      <c r="D54" s="416">
        <f>D41*2</f>
        <v>2.2999999999999998</v>
      </c>
      <c r="E54" s="417"/>
      <c r="K54" s="16"/>
    </row>
    <row r="55" spans="2:11" s="22" customFormat="1" ht="13.5" thickBot="1">
      <c r="B55" s="174"/>
      <c r="C55" s="178" t="s">
        <v>328</v>
      </c>
      <c r="D55" s="418">
        <f>D51</f>
        <v>19</v>
      </c>
      <c r="E55" s="419"/>
      <c r="K55" s="16"/>
    </row>
    <row r="56" spans="2:11" s="22" customFormat="1" ht="15" thickBot="1">
      <c r="B56" s="414" t="s">
        <v>173</v>
      </c>
      <c r="C56" s="422"/>
      <c r="D56" s="491">
        <f>SUM(D54:E55)</f>
        <v>21.3</v>
      </c>
      <c r="E56" s="492"/>
      <c r="K56" s="16"/>
    </row>
    <row r="57" spans="2:11" ht="15" customHeight="1" thickBot="1"/>
    <row r="58" spans="2:11" ht="21.5" thickBot="1">
      <c r="B58" s="487" t="s">
        <v>236</v>
      </c>
      <c r="C58" s="488"/>
      <c r="D58" s="489">
        <f>D56</f>
        <v>21.3</v>
      </c>
      <c r="E58" s="490"/>
      <c r="F58" s="99"/>
    </row>
  </sheetData>
  <mergeCells count="26">
    <mergeCell ref="D2:E3"/>
    <mergeCell ref="B39:C39"/>
    <mergeCell ref="D39:E39"/>
    <mergeCell ref="B2:C4"/>
    <mergeCell ref="D27:E27"/>
    <mergeCell ref="D5:E5"/>
    <mergeCell ref="D6:E6"/>
    <mergeCell ref="D8:E8"/>
    <mergeCell ref="B25:C25"/>
    <mergeCell ref="D25:E25"/>
    <mergeCell ref="B41:C41"/>
    <mergeCell ref="D41:E41"/>
    <mergeCell ref="D46:E46"/>
    <mergeCell ref="D28:E28"/>
    <mergeCell ref="D29:E29"/>
    <mergeCell ref="D30:E30"/>
    <mergeCell ref="D55:E55"/>
    <mergeCell ref="B58:C58"/>
    <mergeCell ref="D58:E58"/>
    <mergeCell ref="D51:E51"/>
    <mergeCell ref="B53:C53"/>
    <mergeCell ref="D53:E53"/>
    <mergeCell ref="B56:C56"/>
    <mergeCell ref="D56:E56"/>
    <mergeCell ref="D54:E54"/>
    <mergeCell ref="B51:C51"/>
  </mergeCells>
  <conditionalFormatting sqref="F40:F41 F59:F61 F66:F69">
    <cfRule type="expression" dxfId="1795" priority="2">
      <formula>$F$38="3RD ROW"</formula>
    </cfRule>
  </conditionalFormatting>
  <dataValidations count="7">
    <dataValidation type="list" allowBlank="1" showInputMessage="1" showErrorMessage="1" sqref="D23" xr:uid="{B5840F59-44C8-4E50-BAD6-0251305CDA8A}">
      <formula1>"Flashing Traffic Sign,Additional signal.Other"</formula1>
    </dataValidation>
    <dataValidation type="list" allowBlank="1" showInputMessage="1" showErrorMessage="1" sqref="D22" xr:uid="{5233AAED-B81D-40FD-9B3A-070B7EF4E0E8}">
      <formula1>"Instrument Panel,Head-Up Display,Other"</formula1>
    </dataValidation>
    <dataValidation type="list" allowBlank="1" showInputMessage="1" showErrorMessage="1" sqref="D7 D9:D18 D20" xr:uid="{B7598870-7E33-4C9C-B31D-61C28B037AAA}">
      <formula1>"Pass,Fail,N/A"</formula1>
    </dataValidation>
    <dataValidation type="list" allowBlank="1" showInputMessage="1" showErrorMessage="1" sqref="D6" xr:uid="{79AC346F-8E62-4930-BB78-05BD088A472E}">
      <formula1>"Camera based,Map based,Camera &amp; Map,N/A"</formula1>
    </dataValidation>
    <dataValidation type="list" allowBlank="1" showInputMessage="1" showErrorMessage="1" sqref="D28" xr:uid="{E280BAD6-A7C2-4C9B-BE45-E06E1FD4058E}">
      <formula1>"Manually set,System advised,N/A"</formula1>
    </dataValidation>
    <dataValidation type="list" allowBlank="1" showInputMessage="1" showErrorMessage="1" sqref="D44:D45" xr:uid="{909F039A-765E-459A-A8A9-AA00A03348CF}">
      <formula1>"At speed at sign,Slowing down at sign,Start slowing down after sign,No respons"</formula1>
    </dataValidation>
    <dataValidation type="list" allowBlank="1" showInputMessage="1" showErrorMessage="1" sqref="D47:D49" xr:uid="{87424821-62F8-43B0-9FFB-068FF23BBD1D}">
      <formula1>"Yes,No"</formula1>
    </dataValidation>
  </dataValidations>
  <pageMargins left="0.8" right="0.44" top="0.53" bottom="1" header="0.5" footer="0.5"/>
  <pageSetup paperSize="9" scale="5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6">
    <tabColor rgb="FF647C8D"/>
    <pageSetUpPr fitToPage="1"/>
  </sheetPr>
  <dimension ref="A1:K63"/>
  <sheetViews>
    <sheetView workbookViewId="0">
      <selection activeCell="B2" sqref="B2:E3"/>
    </sheetView>
  </sheetViews>
  <sheetFormatPr defaultColWidth="8.7265625" defaultRowHeight="13"/>
  <cols>
    <col min="1" max="2" width="8.7265625" style="30"/>
    <col min="3" max="3" width="34.26953125" style="30" customWidth="1"/>
    <col min="4" max="6" width="10.7265625" style="30" customWidth="1"/>
    <col min="7" max="7" width="20.54296875" style="30" customWidth="1"/>
    <col min="8" max="8" width="10.7265625" style="30" customWidth="1"/>
    <col min="9" max="9" width="20.54296875" style="30" customWidth="1"/>
    <col min="10" max="10" width="8.7265625" style="30"/>
    <col min="11" max="11" width="10.453125" style="30" customWidth="1"/>
    <col min="12" max="13" width="8.7265625" style="30"/>
    <col min="14" max="14" width="13.7265625" style="30" customWidth="1"/>
    <col min="15" max="16384" width="8.7265625" style="30"/>
  </cols>
  <sheetData>
    <row r="1" spans="1:9" ht="13.5" thickBot="1">
      <c r="A1" s="77">
        <v>3</v>
      </c>
    </row>
    <row r="2" spans="1:9" s="47" customFormat="1" ht="30.75" customHeight="1">
      <c r="B2" s="581" t="s">
        <v>155</v>
      </c>
      <c r="C2" s="582"/>
      <c r="D2" s="582"/>
      <c r="E2" s="583"/>
      <c r="F2" s="549" t="s">
        <v>243</v>
      </c>
      <c r="G2" s="550"/>
      <c r="H2" s="550"/>
      <c r="I2" s="551"/>
    </row>
    <row r="3" spans="1:9" s="226" customFormat="1" ht="15" customHeight="1" thickBot="1">
      <c r="B3" s="584"/>
      <c r="C3" s="585"/>
      <c r="D3" s="585"/>
      <c r="E3" s="586"/>
      <c r="F3" s="556"/>
      <c r="G3" s="557"/>
      <c r="H3" s="557"/>
      <c r="I3" s="558"/>
    </row>
    <row r="4" spans="1:9">
      <c r="B4" s="367" t="s">
        <v>38</v>
      </c>
      <c r="C4" s="368"/>
      <c r="D4" s="368"/>
      <c r="E4" s="552"/>
      <c r="F4" s="553"/>
      <c r="G4" s="554"/>
      <c r="H4" s="554"/>
      <c r="I4" s="555"/>
    </row>
    <row r="5" spans="1:9">
      <c r="B5" s="227"/>
      <c r="C5" s="559" t="s">
        <v>46</v>
      </c>
      <c r="D5" s="559"/>
      <c r="E5" s="560"/>
      <c r="F5" s="540">
        <v>0</v>
      </c>
      <c r="G5" s="541"/>
      <c r="H5" s="541"/>
      <c r="I5" s="542"/>
    </row>
    <row r="6" spans="1:9" ht="13.5" thickBot="1">
      <c r="B6" s="295"/>
      <c r="C6" s="359" t="s">
        <v>39</v>
      </c>
      <c r="D6" s="359"/>
      <c r="E6" s="534"/>
      <c r="F6" s="535">
        <v>210</v>
      </c>
      <c r="G6" s="536"/>
      <c r="H6" s="536"/>
      <c r="I6" s="537"/>
    </row>
    <row r="7" spans="1:9" ht="13.5" thickBot="1"/>
    <row r="8" spans="1:9" ht="30" customHeight="1" thickBot="1">
      <c r="B8" s="564" t="s">
        <v>245</v>
      </c>
      <c r="C8" s="565"/>
      <c r="D8" s="565"/>
      <c r="E8" s="566"/>
      <c r="F8" s="538" t="s">
        <v>265</v>
      </c>
      <c r="G8" s="539"/>
      <c r="H8" s="570" t="s">
        <v>266</v>
      </c>
      <c r="I8" s="571"/>
    </row>
    <row r="9" spans="1:9" ht="15" customHeight="1">
      <c r="B9" s="567" t="s">
        <v>248</v>
      </c>
      <c r="C9" s="230" t="s">
        <v>249</v>
      </c>
      <c r="D9" s="231" t="s">
        <v>250</v>
      </c>
      <c r="E9" s="232" t="s">
        <v>251</v>
      </c>
      <c r="F9" s="253" t="s">
        <v>264</v>
      </c>
      <c r="G9" s="256" t="s">
        <v>279</v>
      </c>
      <c r="H9" s="250" t="s">
        <v>264</v>
      </c>
      <c r="I9" s="255" t="s">
        <v>279</v>
      </c>
    </row>
    <row r="10" spans="1:9" ht="15" customHeight="1">
      <c r="B10" s="568"/>
      <c r="C10" s="245"/>
      <c r="D10" s="246">
        <v>70</v>
      </c>
      <c r="E10" s="235" t="s">
        <v>252</v>
      </c>
      <c r="F10" s="236" t="s">
        <v>364</v>
      </c>
      <c r="G10" s="251"/>
      <c r="H10" s="242" t="s">
        <v>364</v>
      </c>
      <c r="I10" s="252"/>
    </row>
    <row r="11" spans="1:9" ht="15" customHeight="1">
      <c r="B11" s="568"/>
      <c r="C11" s="245"/>
      <c r="D11" s="246">
        <v>80</v>
      </c>
      <c r="E11" s="235" t="s">
        <v>252</v>
      </c>
      <c r="F11" s="236" t="s">
        <v>364</v>
      </c>
      <c r="G11" s="251"/>
      <c r="H11" s="242" t="s">
        <v>364</v>
      </c>
      <c r="I11" s="252"/>
    </row>
    <row r="12" spans="1:9" ht="15" customHeight="1">
      <c r="B12" s="568"/>
      <c r="C12" s="245"/>
      <c r="D12" s="246">
        <v>90</v>
      </c>
      <c r="E12" s="235" t="s">
        <v>252</v>
      </c>
      <c r="F12" s="236" t="s">
        <v>364</v>
      </c>
      <c r="G12" s="251"/>
      <c r="H12" s="242" t="s">
        <v>364</v>
      </c>
      <c r="I12" s="252"/>
    </row>
    <row r="13" spans="1:9" ht="15" customHeight="1">
      <c r="B13" s="568"/>
      <c r="C13" s="245"/>
      <c r="D13" s="246">
        <v>100</v>
      </c>
      <c r="E13" s="235" t="s">
        <v>252</v>
      </c>
      <c r="F13" s="236" t="s">
        <v>364</v>
      </c>
      <c r="G13" s="251"/>
      <c r="H13" s="242" t="s">
        <v>364</v>
      </c>
      <c r="I13" s="252"/>
    </row>
    <row r="14" spans="1:9" ht="15" customHeight="1">
      <c r="B14" s="568"/>
      <c r="C14" s="245"/>
      <c r="D14" s="246">
        <v>110</v>
      </c>
      <c r="E14" s="235" t="s">
        <v>252</v>
      </c>
      <c r="F14" s="236" t="s">
        <v>364</v>
      </c>
      <c r="G14" s="251"/>
      <c r="H14" s="242" t="s">
        <v>364</v>
      </c>
      <c r="I14" s="252"/>
    </row>
    <row r="15" spans="1:9" ht="15" customHeight="1">
      <c r="B15" s="568"/>
      <c r="C15" s="245"/>
      <c r="D15" s="246">
        <v>120</v>
      </c>
      <c r="E15" s="235" t="s">
        <v>252</v>
      </c>
      <c r="F15" s="236" t="s">
        <v>364</v>
      </c>
      <c r="G15" s="251"/>
      <c r="H15" s="242" t="s">
        <v>364</v>
      </c>
      <c r="I15" s="252"/>
    </row>
    <row r="16" spans="1:9" ht="15" customHeight="1">
      <c r="B16" s="568"/>
      <c r="C16" s="245"/>
      <c r="D16" s="246">
        <v>130</v>
      </c>
      <c r="E16" s="235" t="s">
        <v>252</v>
      </c>
      <c r="F16" s="236" t="s">
        <v>364</v>
      </c>
      <c r="G16" s="251"/>
      <c r="H16" s="242" t="s">
        <v>364</v>
      </c>
      <c r="I16" s="252"/>
    </row>
    <row r="17" spans="2:9" ht="15" customHeight="1">
      <c r="B17" s="568"/>
      <c r="C17" s="247" t="s">
        <v>253</v>
      </c>
      <c r="D17" s="246"/>
      <c r="E17" s="235"/>
      <c r="F17" s="298"/>
      <c r="G17" s="299"/>
      <c r="H17" s="300"/>
      <c r="I17" s="301"/>
    </row>
    <row r="18" spans="2:9" ht="15" customHeight="1">
      <c r="B18" s="568"/>
      <c r="C18" s="245"/>
      <c r="D18" s="245">
        <v>80</v>
      </c>
      <c r="E18" s="235">
        <v>20</v>
      </c>
      <c r="F18" s="236" t="s">
        <v>365</v>
      </c>
      <c r="G18" s="251"/>
      <c r="H18" s="244"/>
      <c r="I18" s="243"/>
    </row>
    <row r="19" spans="2:9" ht="15" customHeight="1">
      <c r="B19" s="568"/>
      <c r="C19" s="245"/>
      <c r="D19" s="245">
        <v>90</v>
      </c>
      <c r="E19" s="235">
        <v>20</v>
      </c>
      <c r="F19" s="236" t="s">
        <v>365</v>
      </c>
      <c r="G19" s="251"/>
      <c r="H19" s="244"/>
      <c r="I19" s="243"/>
    </row>
    <row r="20" spans="2:9" ht="15" customHeight="1">
      <c r="B20" s="568"/>
      <c r="C20" s="245"/>
      <c r="D20" s="245">
        <v>100</v>
      </c>
      <c r="E20" s="235">
        <v>20</v>
      </c>
      <c r="F20" s="236" t="s">
        <v>365</v>
      </c>
      <c r="G20" s="251"/>
      <c r="H20" s="244"/>
      <c r="I20" s="243"/>
    </row>
    <row r="21" spans="2:9" ht="15" customHeight="1">
      <c r="B21" s="568"/>
      <c r="C21" s="245"/>
      <c r="D21" s="245">
        <v>110</v>
      </c>
      <c r="E21" s="235">
        <v>20</v>
      </c>
      <c r="F21" s="236" t="s">
        <v>365</v>
      </c>
      <c r="G21" s="251"/>
      <c r="H21" s="244"/>
      <c r="I21" s="243"/>
    </row>
    <row r="22" spans="2:9" ht="15" customHeight="1">
      <c r="B22" s="568"/>
      <c r="C22" s="245"/>
      <c r="D22" s="245">
        <v>120</v>
      </c>
      <c r="E22" s="235">
        <v>20</v>
      </c>
      <c r="F22" s="236" t="s">
        <v>366</v>
      </c>
      <c r="G22" s="251"/>
      <c r="H22" s="244"/>
      <c r="I22" s="243"/>
    </row>
    <row r="23" spans="2:9" ht="15" customHeight="1">
      <c r="B23" s="568"/>
      <c r="C23" s="245"/>
      <c r="D23" s="245">
        <v>130</v>
      </c>
      <c r="E23" s="235">
        <v>20</v>
      </c>
      <c r="F23" s="236" t="s">
        <v>366</v>
      </c>
      <c r="G23" s="251"/>
      <c r="H23" s="244"/>
      <c r="I23" s="243"/>
    </row>
    <row r="24" spans="2:9" ht="15" customHeight="1">
      <c r="B24" s="568"/>
      <c r="C24" s="245"/>
      <c r="D24" s="245">
        <v>80</v>
      </c>
      <c r="E24" s="235">
        <v>60</v>
      </c>
      <c r="F24" s="236" t="s">
        <v>365</v>
      </c>
      <c r="G24" s="251"/>
      <c r="H24" s="244"/>
      <c r="I24" s="243"/>
    </row>
    <row r="25" spans="2:9" ht="15" customHeight="1">
      <c r="B25" s="568"/>
      <c r="C25" s="245"/>
      <c r="D25" s="245">
        <v>90</v>
      </c>
      <c r="E25" s="235">
        <v>60</v>
      </c>
      <c r="F25" s="236" t="s">
        <v>365</v>
      </c>
      <c r="G25" s="251"/>
      <c r="H25" s="244"/>
      <c r="I25" s="243"/>
    </row>
    <row r="26" spans="2:9" ht="15" customHeight="1">
      <c r="B26" s="568"/>
      <c r="C26" s="245"/>
      <c r="D26" s="245">
        <v>100</v>
      </c>
      <c r="E26" s="235">
        <v>60</v>
      </c>
      <c r="F26" s="236" t="s">
        <v>365</v>
      </c>
      <c r="G26" s="251"/>
      <c r="H26" s="244"/>
      <c r="I26" s="243"/>
    </row>
    <row r="27" spans="2:9" ht="15" customHeight="1">
      <c r="B27" s="568"/>
      <c r="C27" s="245"/>
      <c r="D27" s="245">
        <v>110</v>
      </c>
      <c r="E27" s="235">
        <v>60</v>
      </c>
      <c r="F27" s="236" t="s">
        <v>365</v>
      </c>
      <c r="G27" s="251"/>
      <c r="H27" s="244"/>
      <c r="I27" s="243"/>
    </row>
    <row r="28" spans="2:9" ht="15" customHeight="1">
      <c r="B28" s="568"/>
      <c r="C28" s="245"/>
      <c r="D28" s="245">
        <v>120</v>
      </c>
      <c r="E28" s="235">
        <v>60</v>
      </c>
      <c r="F28" s="236" t="s">
        <v>365</v>
      </c>
      <c r="G28" s="251"/>
      <c r="H28" s="244"/>
      <c r="I28" s="243"/>
    </row>
    <row r="29" spans="2:9" ht="15" customHeight="1">
      <c r="B29" s="568"/>
      <c r="C29" s="245"/>
      <c r="D29" s="245">
        <v>130</v>
      </c>
      <c r="E29" s="235">
        <v>60</v>
      </c>
      <c r="F29" s="236" t="s">
        <v>365</v>
      </c>
      <c r="G29" s="251"/>
      <c r="H29" s="244"/>
      <c r="I29" s="243"/>
    </row>
    <row r="30" spans="2:9" ht="15" customHeight="1">
      <c r="B30" s="568"/>
      <c r="C30" s="247" t="s">
        <v>254</v>
      </c>
      <c r="D30" s="246"/>
      <c r="E30" s="235"/>
      <c r="F30" s="298"/>
      <c r="G30" s="299"/>
      <c r="H30" s="300"/>
      <c r="I30" s="301"/>
    </row>
    <row r="31" spans="2:9" ht="15" customHeight="1">
      <c r="B31" s="568"/>
      <c r="C31" s="245" t="s">
        <v>255</v>
      </c>
      <c r="D31" s="245">
        <v>55</v>
      </c>
      <c r="E31" s="235">
        <v>50</v>
      </c>
      <c r="F31" s="236" t="s">
        <v>365</v>
      </c>
      <c r="G31" s="251"/>
      <c r="H31" s="244"/>
      <c r="I31" s="243"/>
    </row>
    <row r="32" spans="2:9" ht="15" customHeight="1">
      <c r="B32" s="568"/>
      <c r="C32" s="247" t="s">
        <v>256</v>
      </c>
      <c r="D32" s="246"/>
      <c r="E32" s="235"/>
      <c r="F32" s="298"/>
      <c r="G32" s="299"/>
      <c r="H32" s="300"/>
      <c r="I32" s="301"/>
    </row>
    <row r="33" spans="2:11" ht="15" customHeight="1">
      <c r="B33" s="568"/>
      <c r="C33" s="245" t="s">
        <v>257</v>
      </c>
      <c r="D33" s="303">
        <v>50</v>
      </c>
      <c r="E33" s="304">
        <v>10</v>
      </c>
      <c r="F33" s="236" t="s">
        <v>365</v>
      </c>
      <c r="G33" s="251"/>
      <c r="H33" s="244"/>
      <c r="I33" s="243"/>
    </row>
    <row r="34" spans="2:11" ht="15" customHeight="1">
      <c r="B34" s="568"/>
      <c r="C34" s="245" t="s">
        <v>259</v>
      </c>
      <c r="D34" s="303">
        <v>120</v>
      </c>
      <c r="E34" s="304">
        <v>70</v>
      </c>
      <c r="F34" s="236" t="s">
        <v>366</v>
      </c>
      <c r="G34" s="251"/>
      <c r="H34" s="244"/>
      <c r="I34" s="243"/>
    </row>
    <row r="35" spans="2:11" ht="15" customHeight="1">
      <c r="B35" s="568"/>
      <c r="C35" s="247" t="s">
        <v>261</v>
      </c>
      <c r="D35" s="246"/>
      <c r="E35" s="235"/>
      <c r="F35" s="298"/>
      <c r="G35" s="299"/>
      <c r="H35" s="300"/>
      <c r="I35" s="301"/>
    </row>
    <row r="36" spans="2:11" ht="15" customHeight="1">
      <c r="B36" s="568"/>
      <c r="C36" s="245" t="s">
        <v>262</v>
      </c>
      <c r="D36" s="245">
        <v>70</v>
      </c>
      <c r="E36" s="235">
        <v>50</v>
      </c>
      <c r="F36" s="236" t="s">
        <v>364</v>
      </c>
      <c r="G36" s="251"/>
      <c r="H36" s="244"/>
      <c r="I36" s="243"/>
    </row>
    <row r="37" spans="2:11" ht="15" customHeight="1" thickBot="1">
      <c r="B37" s="569"/>
      <c r="C37" s="239" t="s">
        <v>262</v>
      </c>
      <c r="D37" s="239">
        <v>90</v>
      </c>
      <c r="E37" s="240">
        <v>70</v>
      </c>
      <c r="F37" s="314" t="s">
        <v>364</v>
      </c>
      <c r="G37" s="319"/>
      <c r="H37" s="248"/>
      <c r="I37" s="249"/>
    </row>
    <row r="38" spans="2:11" s="22" customFormat="1" ht="15" customHeight="1" thickBot="1">
      <c r="B38" s="572"/>
      <c r="C38" s="479"/>
      <c r="D38" s="479"/>
      <c r="E38" s="479"/>
      <c r="F38" s="479"/>
      <c r="G38" s="479"/>
      <c r="H38" s="479"/>
      <c r="I38" s="480"/>
      <c r="K38" s="16"/>
    </row>
    <row r="39" spans="2:11" s="22" customFormat="1" ht="15" customHeight="1" thickBot="1">
      <c r="B39" s="445" t="s">
        <v>267</v>
      </c>
      <c r="C39" s="446"/>
      <c r="D39" s="446"/>
      <c r="E39" s="453"/>
      <c r="F39" s="439">
        <f>COUNTIF(F10:I37,"Green")*1+COUNTIF(F10:I37,"Orange")*0.25</f>
        <v>12.75</v>
      </c>
      <c r="G39" s="454"/>
      <c r="H39" s="454"/>
      <c r="I39" s="455"/>
      <c r="K39" s="16"/>
    </row>
    <row r="40" spans="2:11" s="1" customFormat="1" ht="15" customHeight="1" thickBot="1">
      <c r="F40" s="73"/>
      <c r="G40" s="73"/>
      <c r="H40" s="73"/>
      <c r="I40" s="75"/>
      <c r="J40" s="73"/>
      <c r="K40" s="297"/>
    </row>
    <row r="41" spans="2:11" s="22" customFormat="1" ht="15" customHeight="1">
      <c r="B41" s="592" t="s">
        <v>268</v>
      </c>
      <c r="C41" s="593"/>
      <c r="D41" s="593"/>
      <c r="E41" s="594"/>
      <c r="F41" s="546"/>
      <c r="G41" s="547"/>
      <c r="H41" s="547"/>
      <c r="I41" s="548"/>
      <c r="K41" s="16"/>
    </row>
    <row r="42" spans="2:11" s="22" customFormat="1" ht="15" customHeight="1" thickBot="1">
      <c r="B42" s="254"/>
      <c r="C42" s="590" t="s">
        <v>269</v>
      </c>
      <c r="D42" s="590"/>
      <c r="E42" s="591"/>
      <c r="F42" s="587" t="s">
        <v>351</v>
      </c>
      <c r="G42" s="588"/>
      <c r="H42" s="588"/>
      <c r="I42" s="589"/>
      <c r="K42" s="16"/>
    </row>
    <row r="43" spans="2:11" s="22" customFormat="1" ht="15" customHeight="1" thickBot="1">
      <c r="B43" s="572"/>
      <c r="C43" s="479"/>
      <c r="D43" s="479"/>
      <c r="E43" s="479"/>
      <c r="F43" s="479"/>
      <c r="G43" s="479"/>
      <c r="H43" s="479"/>
      <c r="I43" s="480"/>
      <c r="K43" s="16"/>
    </row>
    <row r="44" spans="2:11" s="22" customFormat="1" ht="15" customHeight="1" thickBot="1">
      <c r="B44" s="445" t="s">
        <v>270</v>
      </c>
      <c r="C44" s="446"/>
      <c r="D44" s="446"/>
      <c r="E44" s="453"/>
      <c r="F44" s="439">
        <f>IF(F42="Yes",5,0)</f>
        <v>5</v>
      </c>
      <c r="G44" s="454"/>
      <c r="H44" s="454"/>
      <c r="I44" s="455"/>
      <c r="K44" s="16"/>
    </row>
    <row r="45" spans="2:11" s="1" customFormat="1" ht="15" customHeight="1" thickBot="1">
      <c r="F45" s="73"/>
      <c r="G45" s="73"/>
      <c r="H45" s="73"/>
      <c r="I45" s="75"/>
      <c r="J45" s="73"/>
      <c r="K45" s="297"/>
    </row>
    <row r="46" spans="2:11" s="22" customFormat="1" ht="15" customHeight="1">
      <c r="B46" s="543" t="s">
        <v>272</v>
      </c>
      <c r="C46" s="544"/>
      <c r="D46" s="544"/>
      <c r="E46" s="545"/>
      <c r="F46" s="546"/>
      <c r="G46" s="547"/>
      <c r="H46" s="547"/>
      <c r="I46" s="548"/>
      <c r="K46" s="16"/>
    </row>
    <row r="47" spans="2:11" s="22" customFormat="1" ht="15" customHeight="1">
      <c r="B47" s="528" t="s">
        <v>274</v>
      </c>
      <c r="C47" s="529"/>
      <c r="D47" s="529"/>
      <c r="E47" s="530"/>
      <c r="F47" s="519" t="s">
        <v>351</v>
      </c>
      <c r="G47" s="520"/>
      <c r="H47" s="520"/>
      <c r="I47" s="521"/>
      <c r="K47" s="16"/>
    </row>
    <row r="48" spans="2:11" s="22" customFormat="1" ht="15" customHeight="1">
      <c r="B48" s="576"/>
      <c r="C48" s="577"/>
      <c r="D48" s="577"/>
      <c r="E48" s="578"/>
      <c r="F48" s="522"/>
      <c r="G48" s="523"/>
      <c r="H48" s="523"/>
      <c r="I48" s="524"/>
      <c r="K48" s="16"/>
    </row>
    <row r="49" spans="2:11" s="22" customFormat="1" ht="15" customHeight="1">
      <c r="B49" s="528" t="s">
        <v>316</v>
      </c>
      <c r="C49" s="529"/>
      <c r="D49" s="529"/>
      <c r="E49" s="530"/>
      <c r="F49" s="519" t="s">
        <v>351</v>
      </c>
      <c r="G49" s="520"/>
      <c r="H49" s="520"/>
      <c r="I49" s="521"/>
      <c r="K49" s="16"/>
    </row>
    <row r="50" spans="2:11" s="22" customFormat="1" ht="15" customHeight="1">
      <c r="B50" s="528" t="s">
        <v>318</v>
      </c>
      <c r="C50" s="529"/>
      <c r="D50" s="529"/>
      <c r="E50" s="530"/>
      <c r="F50" s="519" t="s">
        <v>352</v>
      </c>
      <c r="G50" s="520"/>
      <c r="H50" s="520"/>
      <c r="I50" s="521"/>
      <c r="K50" s="16"/>
    </row>
    <row r="51" spans="2:11" s="22" customFormat="1" ht="15" customHeight="1">
      <c r="B51" s="573" t="s">
        <v>319</v>
      </c>
      <c r="C51" s="574"/>
      <c r="D51" s="574"/>
      <c r="E51" s="575"/>
      <c r="F51" s="519" t="s">
        <v>352</v>
      </c>
      <c r="G51" s="520"/>
      <c r="H51" s="520"/>
      <c r="I51" s="521"/>
      <c r="K51" s="16"/>
    </row>
    <row r="52" spans="2:11" s="22" customFormat="1" ht="15" customHeight="1">
      <c r="B52" s="528" t="s">
        <v>317</v>
      </c>
      <c r="C52" s="529"/>
      <c r="D52" s="529"/>
      <c r="E52" s="530"/>
      <c r="F52" s="519" t="s">
        <v>351</v>
      </c>
      <c r="G52" s="520"/>
      <c r="H52" s="520"/>
      <c r="I52" s="521"/>
      <c r="K52" s="16"/>
    </row>
    <row r="53" spans="2:11" s="22" customFormat="1" ht="15" customHeight="1">
      <c r="B53" s="528" t="s">
        <v>275</v>
      </c>
      <c r="C53" s="529"/>
      <c r="D53" s="529"/>
      <c r="E53" s="530"/>
      <c r="F53" s="519" t="s">
        <v>352</v>
      </c>
      <c r="G53" s="520"/>
      <c r="H53" s="520"/>
      <c r="I53" s="521"/>
      <c r="K53" s="16"/>
    </row>
    <row r="54" spans="2:11" s="22" customFormat="1" ht="15" customHeight="1" thickBot="1">
      <c r="B54" s="531"/>
      <c r="C54" s="532"/>
      <c r="D54" s="532"/>
      <c r="E54" s="533"/>
      <c r="F54" s="522"/>
      <c r="G54" s="523"/>
      <c r="H54" s="523"/>
      <c r="I54" s="524"/>
      <c r="K54" s="16"/>
    </row>
    <row r="55" spans="2:11" s="22" customFormat="1" ht="15" customHeight="1" thickBot="1">
      <c r="B55" s="445" t="s">
        <v>273</v>
      </c>
      <c r="C55" s="446"/>
      <c r="D55" s="446"/>
      <c r="E55" s="453"/>
      <c r="F55" s="439">
        <f>IF(F47="Yes",IF(OR(F49="Yes",F50="Yes",F51="Yes"),10,IF(F52="Yes",7,IF(F53="Yes",3,0))),0)</f>
        <v>10</v>
      </c>
      <c r="G55" s="454"/>
      <c r="H55" s="454"/>
      <c r="I55" s="455"/>
      <c r="K55" s="16"/>
    </row>
    <row r="56" spans="2:11" s="1" customFormat="1" ht="15" customHeight="1" thickBot="1">
      <c r="F56" s="330"/>
      <c r="G56" s="330"/>
      <c r="H56" s="330"/>
      <c r="I56" s="75"/>
      <c r="J56" s="330"/>
      <c r="K56" s="330"/>
    </row>
    <row r="57" spans="2:11" s="22" customFormat="1" ht="15" thickBot="1">
      <c r="B57" s="414" t="s">
        <v>6</v>
      </c>
      <c r="C57" s="422"/>
      <c r="D57" s="422"/>
      <c r="E57" s="415"/>
      <c r="F57" s="425"/>
      <c r="G57" s="447"/>
      <c r="H57" s="447"/>
      <c r="I57" s="426"/>
      <c r="K57" s="16"/>
    </row>
    <row r="58" spans="2:11" s="22" customFormat="1">
      <c r="B58" s="174"/>
      <c r="C58" s="525" t="s">
        <v>312</v>
      </c>
      <c r="D58" s="525"/>
      <c r="E58" s="526"/>
      <c r="F58" s="418">
        <f>F39/31*25</f>
        <v>10.28225806451613</v>
      </c>
      <c r="G58" s="527"/>
      <c r="H58" s="527"/>
      <c r="I58" s="449"/>
      <c r="K58" s="16"/>
    </row>
    <row r="59" spans="2:11" s="22" customFormat="1">
      <c r="B59" s="174"/>
      <c r="C59" s="525" t="s">
        <v>329</v>
      </c>
      <c r="D59" s="525"/>
      <c r="E59" s="526"/>
      <c r="F59" s="418">
        <f>F44</f>
        <v>5</v>
      </c>
      <c r="G59" s="527"/>
      <c r="H59" s="527"/>
      <c r="I59" s="449"/>
      <c r="K59" s="16"/>
    </row>
    <row r="60" spans="2:11" s="22" customFormat="1" ht="13.5" thickBot="1">
      <c r="B60" s="174"/>
      <c r="C60" s="525" t="s">
        <v>330</v>
      </c>
      <c r="D60" s="525"/>
      <c r="E60" s="526"/>
      <c r="F60" s="418">
        <f>F55</f>
        <v>10</v>
      </c>
      <c r="G60" s="527"/>
      <c r="H60" s="527"/>
      <c r="I60" s="449"/>
      <c r="K60" s="16"/>
    </row>
    <row r="61" spans="2:11" s="22" customFormat="1" ht="15" thickBot="1">
      <c r="B61" s="414" t="s">
        <v>173</v>
      </c>
      <c r="C61" s="422"/>
      <c r="D61" s="422"/>
      <c r="E61" s="415"/>
      <c r="F61" s="561">
        <f>SUM(F58:I60)</f>
        <v>25.282258064516128</v>
      </c>
      <c r="G61" s="562"/>
      <c r="H61" s="562"/>
      <c r="I61" s="563"/>
      <c r="K61" s="16"/>
    </row>
    <row r="62" spans="2:11" s="1" customFormat="1" ht="15" customHeight="1" thickBot="1">
      <c r="F62" s="73"/>
      <c r="G62" s="73"/>
      <c r="H62" s="73"/>
      <c r="I62" s="75"/>
      <c r="J62" s="73"/>
      <c r="K62" s="297"/>
    </row>
    <row r="63" spans="2:11" s="1" customFormat="1" ht="21.5" thickBot="1">
      <c r="B63" s="487" t="s">
        <v>271</v>
      </c>
      <c r="C63" s="579"/>
      <c r="D63" s="579"/>
      <c r="E63" s="488"/>
      <c r="F63" s="489">
        <f>F61</f>
        <v>25.282258064516128</v>
      </c>
      <c r="G63" s="580"/>
      <c r="H63" s="580"/>
      <c r="I63" s="490"/>
      <c r="J63" s="73"/>
      <c r="K63" s="297"/>
    </row>
  </sheetData>
  <mergeCells count="55">
    <mergeCell ref="B63:E63"/>
    <mergeCell ref="F63:I63"/>
    <mergeCell ref="B2:E3"/>
    <mergeCell ref="F41:I41"/>
    <mergeCell ref="F42:I42"/>
    <mergeCell ref="B43:I43"/>
    <mergeCell ref="F44:I44"/>
    <mergeCell ref="B44:E44"/>
    <mergeCell ref="C42:E42"/>
    <mergeCell ref="B41:E41"/>
    <mergeCell ref="B57:E57"/>
    <mergeCell ref="B61:E61"/>
    <mergeCell ref="C58:E58"/>
    <mergeCell ref="C60:E60"/>
    <mergeCell ref="F57:I57"/>
    <mergeCell ref="F60:I60"/>
    <mergeCell ref="F61:I61"/>
    <mergeCell ref="B8:E8"/>
    <mergeCell ref="B9:B37"/>
    <mergeCell ref="H8:I8"/>
    <mergeCell ref="B39:E39"/>
    <mergeCell ref="B38:I38"/>
    <mergeCell ref="F39:I39"/>
    <mergeCell ref="B51:E51"/>
    <mergeCell ref="B52:E52"/>
    <mergeCell ref="B47:E47"/>
    <mergeCell ref="B48:E48"/>
    <mergeCell ref="B49:E49"/>
    <mergeCell ref="B50:E50"/>
    <mergeCell ref="F51:I51"/>
    <mergeCell ref="F52:I52"/>
    <mergeCell ref="F53:I53"/>
    <mergeCell ref="F2:I2"/>
    <mergeCell ref="B4:E4"/>
    <mergeCell ref="F4:I4"/>
    <mergeCell ref="F3:I3"/>
    <mergeCell ref="C5:E5"/>
    <mergeCell ref="C6:E6"/>
    <mergeCell ref="F6:I6"/>
    <mergeCell ref="F8:G8"/>
    <mergeCell ref="F5:I5"/>
    <mergeCell ref="B46:E46"/>
    <mergeCell ref="F46:I46"/>
    <mergeCell ref="F47:I47"/>
    <mergeCell ref="F48:I48"/>
    <mergeCell ref="F49:I49"/>
    <mergeCell ref="F50:I50"/>
    <mergeCell ref="C59:E59"/>
    <mergeCell ref="F59:I59"/>
    <mergeCell ref="B53:E53"/>
    <mergeCell ref="B54:E54"/>
    <mergeCell ref="B55:E55"/>
    <mergeCell ref="F58:I58"/>
    <mergeCell ref="F54:I54"/>
    <mergeCell ref="F55:I55"/>
  </mergeCells>
  <conditionalFormatting sqref="I25:I29 I19:I23">
    <cfRule type="cellIs" dxfId="1794" priority="473" operator="equal">
      <formula>"Green"</formula>
    </cfRule>
    <cfRule type="cellIs" dxfId="1793" priority="474" operator="equal">
      <formula>"Yellow"</formula>
    </cfRule>
    <cfRule type="cellIs" dxfId="1792" priority="475" operator="equal">
      <formula>"Orange"</formula>
    </cfRule>
    <cfRule type="cellIs" dxfId="1791" priority="476" operator="equal">
      <formula>"Brown"</formula>
    </cfRule>
    <cfRule type="cellIs" dxfId="1790" priority="477" operator="equal">
      <formula>"Red"</formula>
    </cfRule>
    <cfRule type="cellIs" dxfId="1789" priority="478" operator="equal">
      <formula>"D Red"</formula>
    </cfRule>
  </conditionalFormatting>
  <conditionalFormatting sqref="I25:I29 I19:I23">
    <cfRule type="cellIs" dxfId="1788" priority="472" operator="equal">
      <formula>"""AEB"""</formula>
    </cfRule>
    <cfRule type="cellIs" dxfId="1787" priority="479" operator="equal">
      <formula>"Green"</formula>
    </cfRule>
    <cfRule type="cellIs" dxfId="1786" priority="480" operator="equal">
      <formula>"Yellow"</formula>
    </cfRule>
    <cfRule type="cellIs" dxfId="1785" priority="481" operator="equal">
      <formula>"Orange"</formula>
    </cfRule>
    <cfRule type="cellIs" dxfId="1784" priority="482" operator="equal">
      <formula>"Brown"</formula>
    </cfRule>
    <cfRule type="cellIs" dxfId="1783" priority="483" operator="equal">
      <formula>"Red"</formula>
    </cfRule>
  </conditionalFormatting>
  <conditionalFormatting sqref="I20">
    <cfRule type="cellIs" dxfId="1782" priority="466" operator="equal">
      <formula>"Green"</formula>
    </cfRule>
    <cfRule type="cellIs" dxfId="1781" priority="467" operator="equal">
      <formula>"Yellow"</formula>
    </cfRule>
    <cfRule type="cellIs" dxfId="1780" priority="468" operator="equal">
      <formula>"Orange"</formula>
    </cfRule>
    <cfRule type="cellIs" dxfId="1779" priority="469" operator="equal">
      <formula>"Brown"</formula>
    </cfRule>
    <cfRule type="cellIs" dxfId="1778" priority="470" operator="equal">
      <formula>"Red"</formula>
    </cfRule>
    <cfRule type="cellIs" dxfId="1777" priority="471" operator="equal">
      <formula>"D Red"</formula>
    </cfRule>
  </conditionalFormatting>
  <conditionalFormatting sqref="I21">
    <cfRule type="cellIs" dxfId="1776" priority="460" operator="equal">
      <formula>"Green"</formula>
    </cfRule>
    <cfRule type="cellIs" dxfId="1775" priority="461" operator="equal">
      <formula>"Yellow"</formula>
    </cfRule>
    <cfRule type="cellIs" dxfId="1774" priority="462" operator="equal">
      <formula>"Orange"</formula>
    </cfRule>
    <cfRule type="cellIs" dxfId="1773" priority="463" operator="equal">
      <formula>"Brown"</formula>
    </cfRule>
    <cfRule type="cellIs" dxfId="1772" priority="464" operator="equal">
      <formula>"Red"</formula>
    </cfRule>
    <cfRule type="cellIs" dxfId="1771" priority="465" operator="equal">
      <formula>"D Red"</formula>
    </cfRule>
  </conditionalFormatting>
  <conditionalFormatting sqref="I26">
    <cfRule type="cellIs" dxfId="1770" priority="454" operator="equal">
      <formula>"Green"</formula>
    </cfRule>
    <cfRule type="cellIs" dxfId="1769" priority="455" operator="equal">
      <formula>"Yellow"</formula>
    </cfRule>
    <cfRule type="cellIs" dxfId="1768" priority="456" operator="equal">
      <formula>"Orange"</formula>
    </cfRule>
    <cfRule type="cellIs" dxfId="1767" priority="457" operator="equal">
      <formula>"Brown"</formula>
    </cfRule>
    <cfRule type="cellIs" dxfId="1766" priority="458" operator="equal">
      <formula>"Red"</formula>
    </cfRule>
    <cfRule type="cellIs" dxfId="1765" priority="459" operator="equal">
      <formula>"D Red"</formula>
    </cfRule>
  </conditionalFormatting>
  <conditionalFormatting sqref="I27">
    <cfRule type="cellIs" dxfId="1764" priority="448" operator="equal">
      <formula>"Green"</formula>
    </cfRule>
    <cfRule type="cellIs" dxfId="1763" priority="449" operator="equal">
      <formula>"Yellow"</formula>
    </cfRule>
    <cfRule type="cellIs" dxfId="1762" priority="450" operator="equal">
      <formula>"Orange"</formula>
    </cfRule>
    <cfRule type="cellIs" dxfId="1761" priority="451" operator="equal">
      <formula>"Brown"</formula>
    </cfRule>
    <cfRule type="cellIs" dxfId="1760" priority="452" operator="equal">
      <formula>"Red"</formula>
    </cfRule>
    <cfRule type="cellIs" dxfId="1759" priority="453" operator="equal">
      <formula>"D Red"</formula>
    </cfRule>
  </conditionalFormatting>
  <conditionalFormatting sqref="I18">
    <cfRule type="cellIs" dxfId="1758" priority="434" operator="equal">
      <formula>"Green"</formula>
    </cfRule>
    <cfRule type="cellIs" dxfId="1757" priority="435" operator="equal">
      <formula>"Yellow"</formula>
    </cfRule>
    <cfRule type="cellIs" dxfId="1756" priority="436" operator="equal">
      <formula>"Orange"</formula>
    </cfRule>
    <cfRule type="cellIs" dxfId="1755" priority="437" operator="equal">
      <formula>"Brown"</formula>
    </cfRule>
    <cfRule type="cellIs" dxfId="1754" priority="438" operator="equal">
      <formula>"Red"</formula>
    </cfRule>
    <cfRule type="cellIs" dxfId="1753" priority="439" operator="equal">
      <formula>"D Red"</formula>
    </cfRule>
  </conditionalFormatting>
  <conditionalFormatting sqref="I18">
    <cfRule type="cellIs" dxfId="1752" priority="433" operator="equal">
      <formula>"""AEB"""</formula>
    </cfRule>
    <cfRule type="cellIs" dxfId="1751" priority="440" operator="equal">
      <formula>"Green"</formula>
    </cfRule>
    <cfRule type="cellIs" dxfId="1750" priority="441" operator="equal">
      <formula>"Yellow"</formula>
    </cfRule>
    <cfRule type="cellIs" dxfId="1749" priority="442" operator="equal">
      <formula>"Orange"</formula>
    </cfRule>
    <cfRule type="cellIs" dxfId="1748" priority="443" operator="equal">
      <formula>"Brown"</formula>
    </cfRule>
    <cfRule type="cellIs" dxfId="1747" priority="444" operator="equal">
      <formula>"Red"</formula>
    </cfRule>
  </conditionalFormatting>
  <conditionalFormatting sqref="I24">
    <cfRule type="cellIs" dxfId="1746" priority="422" operator="equal">
      <formula>"Green"</formula>
    </cfRule>
    <cfRule type="cellIs" dxfId="1745" priority="423" operator="equal">
      <formula>"Yellow"</formula>
    </cfRule>
    <cfRule type="cellIs" dxfId="1744" priority="424" operator="equal">
      <formula>"Orange"</formula>
    </cfRule>
    <cfRule type="cellIs" dxfId="1743" priority="425" operator="equal">
      <formula>"Brown"</formula>
    </cfRule>
    <cfRule type="cellIs" dxfId="1742" priority="426" operator="equal">
      <formula>"Red"</formula>
    </cfRule>
    <cfRule type="cellIs" dxfId="1741" priority="427" operator="equal">
      <formula>"D Red"</formula>
    </cfRule>
  </conditionalFormatting>
  <conditionalFormatting sqref="I24">
    <cfRule type="cellIs" dxfId="1740" priority="421" operator="equal">
      <formula>"""AEB"""</formula>
    </cfRule>
    <cfRule type="cellIs" dxfId="1739" priority="428" operator="equal">
      <formula>"Green"</formula>
    </cfRule>
    <cfRule type="cellIs" dxfId="1738" priority="429" operator="equal">
      <formula>"Yellow"</formula>
    </cfRule>
    <cfRule type="cellIs" dxfId="1737" priority="430" operator="equal">
      <formula>"Orange"</formula>
    </cfRule>
    <cfRule type="cellIs" dxfId="1736" priority="431" operator="equal">
      <formula>"Brown"</formula>
    </cfRule>
    <cfRule type="cellIs" dxfId="1735" priority="432" operator="equal">
      <formula>"Red"</formula>
    </cfRule>
  </conditionalFormatting>
  <conditionalFormatting sqref="I18:I29">
    <cfRule type="cellIs" dxfId="1734" priority="445" operator="equal">
      <formula>"Green"</formula>
    </cfRule>
    <cfRule type="cellIs" dxfId="1733" priority="446" operator="equal">
      <formula>"Orange"</formula>
    </cfRule>
    <cfRule type="cellIs" dxfId="1732" priority="447" operator="equal">
      <formula>"Grey"</formula>
    </cfRule>
  </conditionalFormatting>
  <conditionalFormatting sqref="I31">
    <cfRule type="cellIs" dxfId="1731" priority="410" operator="equal">
      <formula>"Green"</formula>
    </cfRule>
    <cfRule type="cellIs" dxfId="1730" priority="411" operator="equal">
      <formula>"Yellow"</formula>
    </cfRule>
    <cfRule type="cellIs" dxfId="1729" priority="412" operator="equal">
      <formula>"Orange"</formula>
    </cfRule>
    <cfRule type="cellIs" dxfId="1728" priority="413" operator="equal">
      <formula>"Brown"</formula>
    </cfRule>
    <cfRule type="cellIs" dxfId="1727" priority="414" operator="equal">
      <formula>"Red"</formula>
    </cfRule>
    <cfRule type="cellIs" dxfId="1726" priority="415" operator="equal">
      <formula>"D Red"</formula>
    </cfRule>
  </conditionalFormatting>
  <conditionalFormatting sqref="I31">
    <cfRule type="cellIs" dxfId="1725" priority="409" operator="equal">
      <formula>"""AEB"""</formula>
    </cfRule>
    <cfRule type="cellIs" dxfId="1724" priority="416" operator="equal">
      <formula>"Green"</formula>
    </cfRule>
    <cfRule type="cellIs" dxfId="1723" priority="417" operator="equal">
      <formula>"Yellow"</formula>
    </cfRule>
    <cfRule type="cellIs" dxfId="1722" priority="418" operator="equal">
      <formula>"Orange"</formula>
    </cfRule>
    <cfRule type="cellIs" dxfId="1721" priority="419" operator="equal">
      <formula>"Brown"</formula>
    </cfRule>
    <cfRule type="cellIs" dxfId="1720" priority="420" operator="equal">
      <formula>"Red"</formula>
    </cfRule>
  </conditionalFormatting>
  <conditionalFormatting sqref="I31">
    <cfRule type="cellIs" dxfId="1719" priority="403" operator="equal">
      <formula>"Green"</formula>
    </cfRule>
    <cfRule type="cellIs" dxfId="1718" priority="404" operator="equal">
      <formula>"Yellow"</formula>
    </cfRule>
    <cfRule type="cellIs" dxfId="1717" priority="405" operator="equal">
      <formula>"Orange"</formula>
    </cfRule>
    <cfRule type="cellIs" dxfId="1716" priority="406" operator="equal">
      <formula>"Brown"</formula>
    </cfRule>
    <cfRule type="cellIs" dxfId="1715" priority="407" operator="equal">
      <formula>"Red"</formula>
    </cfRule>
    <cfRule type="cellIs" dxfId="1714" priority="408" operator="equal">
      <formula>"D Red"</formula>
    </cfRule>
  </conditionalFormatting>
  <conditionalFormatting sqref="I31">
    <cfRule type="cellIs" dxfId="1713" priority="400" operator="equal">
      <formula>"Green"</formula>
    </cfRule>
    <cfRule type="cellIs" dxfId="1712" priority="401" operator="equal">
      <formula>"Orange"</formula>
    </cfRule>
    <cfRule type="cellIs" dxfId="1711" priority="402" operator="equal">
      <formula>"Grey"</formula>
    </cfRule>
  </conditionalFormatting>
  <conditionalFormatting sqref="I33">
    <cfRule type="cellIs" dxfId="1710" priority="389" operator="equal">
      <formula>"Green"</formula>
    </cfRule>
    <cfRule type="cellIs" dxfId="1709" priority="390" operator="equal">
      <formula>"Yellow"</formula>
    </cfRule>
    <cfRule type="cellIs" dxfId="1708" priority="391" operator="equal">
      <formula>"Orange"</formula>
    </cfRule>
    <cfRule type="cellIs" dxfId="1707" priority="392" operator="equal">
      <formula>"Brown"</formula>
    </cfRule>
    <cfRule type="cellIs" dxfId="1706" priority="393" operator="equal">
      <formula>"Red"</formula>
    </cfRule>
    <cfRule type="cellIs" dxfId="1705" priority="394" operator="equal">
      <formula>"D Red"</formula>
    </cfRule>
  </conditionalFormatting>
  <conditionalFormatting sqref="I33">
    <cfRule type="cellIs" dxfId="1704" priority="388" operator="equal">
      <formula>"""AEB"""</formula>
    </cfRule>
    <cfRule type="cellIs" dxfId="1703" priority="395" operator="equal">
      <formula>"Green"</formula>
    </cfRule>
    <cfRule type="cellIs" dxfId="1702" priority="396" operator="equal">
      <formula>"Yellow"</formula>
    </cfRule>
    <cfRule type="cellIs" dxfId="1701" priority="397" operator="equal">
      <formula>"Orange"</formula>
    </cfRule>
    <cfRule type="cellIs" dxfId="1700" priority="398" operator="equal">
      <formula>"Brown"</formula>
    </cfRule>
    <cfRule type="cellIs" dxfId="1699" priority="399" operator="equal">
      <formula>"Red"</formula>
    </cfRule>
  </conditionalFormatting>
  <conditionalFormatting sqref="I33">
    <cfRule type="cellIs" dxfId="1698" priority="382" operator="equal">
      <formula>"Green"</formula>
    </cfRule>
    <cfRule type="cellIs" dxfId="1697" priority="383" operator="equal">
      <formula>"Yellow"</formula>
    </cfRule>
    <cfRule type="cellIs" dxfId="1696" priority="384" operator="equal">
      <formula>"Orange"</formula>
    </cfRule>
    <cfRule type="cellIs" dxfId="1695" priority="385" operator="equal">
      <formula>"Brown"</formula>
    </cfRule>
    <cfRule type="cellIs" dxfId="1694" priority="386" operator="equal">
      <formula>"Red"</formula>
    </cfRule>
    <cfRule type="cellIs" dxfId="1693" priority="387" operator="equal">
      <formula>"D Red"</formula>
    </cfRule>
  </conditionalFormatting>
  <conditionalFormatting sqref="I33">
    <cfRule type="cellIs" dxfId="1692" priority="379" operator="equal">
      <formula>"Green"</formula>
    </cfRule>
    <cfRule type="cellIs" dxfId="1691" priority="380" operator="equal">
      <formula>"Orange"</formula>
    </cfRule>
    <cfRule type="cellIs" dxfId="1690" priority="381" operator="equal">
      <formula>"Grey"</formula>
    </cfRule>
  </conditionalFormatting>
  <conditionalFormatting sqref="I34">
    <cfRule type="cellIs" dxfId="1689" priority="368" operator="equal">
      <formula>"Green"</formula>
    </cfRule>
    <cfRule type="cellIs" dxfId="1688" priority="369" operator="equal">
      <formula>"Yellow"</formula>
    </cfRule>
    <cfRule type="cellIs" dxfId="1687" priority="370" operator="equal">
      <formula>"Orange"</formula>
    </cfRule>
    <cfRule type="cellIs" dxfId="1686" priority="371" operator="equal">
      <formula>"Brown"</formula>
    </cfRule>
    <cfRule type="cellIs" dxfId="1685" priority="372" operator="equal">
      <formula>"Red"</formula>
    </cfRule>
    <cfRule type="cellIs" dxfId="1684" priority="373" operator="equal">
      <formula>"D Red"</formula>
    </cfRule>
  </conditionalFormatting>
  <conditionalFormatting sqref="I34">
    <cfRule type="cellIs" dxfId="1683" priority="367" operator="equal">
      <formula>"""AEB"""</formula>
    </cfRule>
    <cfRule type="cellIs" dxfId="1682" priority="374" operator="equal">
      <formula>"Green"</formula>
    </cfRule>
    <cfRule type="cellIs" dxfId="1681" priority="375" operator="equal">
      <formula>"Yellow"</formula>
    </cfRule>
    <cfRule type="cellIs" dxfId="1680" priority="376" operator="equal">
      <formula>"Orange"</formula>
    </cfRule>
    <cfRule type="cellIs" dxfId="1679" priority="377" operator="equal">
      <formula>"Brown"</formula>
    </cfRule>
    <cfRule type="cellIs" dxfId="1678" priority="378" operator="equal">
      <formula>"Red"</formula>
    </cfRule>
  </conditionalFormatting>
  <conditionalFormatting sqref="I34">
    <cfRule type="cellIs" dxfId="1677" priority="361" operator="equal">
      <formula>"Green"</formula>
    </cfRule>
    <cfRule type="cellIs" dxfId="1676" priority="362" operator="equal">
      <formula>"Yellow"</formula>
    </cfRule>
    <cfRule type="cellIs" dxfId="1675" priority="363" operator="equal">
      <formula>"Orange"</formula>
    </cfRule>
    <cfRule type="cellIs" dxfId="1674" priority="364" operator="equal">
      <formula>"Brown"</formula>
    </cfRule>
    <cfRule type="cellIs" dxfId="1673" priority="365" operator="equal">
      <formula>"Red"</formula>
    </cfRule>
    <cfRule type="cellIs" dxfId="1672" priority="366" operator="equal">
      <formula>"D Red"</formula>
    </cfRule>
  </conditionalFormatting>
  <conditionalFormatting sqref="I34">
    <cfRule type="cellIs" dxfId="1671" priority="358" operator="equal">
      <formula>"Green"</formula>
    </cfRule>
    <cfRule type="cellIs" dxfId="1670" priority="359" operator="equal">
      <formula>"Orange"</formula>
    </cfRule>
    <cfRule type="cellIs" dxfId="1669" priority="360" operator="equal">
      <formula>"Grey"</formula>
    </cfRule>
  </conditionalFormatting>
  <conditionalFormatting sqref="I36">
    <cfRule type="cellIs" dxfId="1668" priority="347" operator="equal">
      <formula>"Green"</formula>
    </cfRule>
    <cfRule type="cellIs" dxfId="1667" priority="348" operator="equal">
      <formula>"Yellow"</formula>
    </cfRule>
    <cfRule type="cellIs" dxfId="1666" priority="349" operator="equal">
      <formula>"Orange"</formula>
    </cfRule>
    <cfRule type="cellIs" dxfId="1665" priority="350" operator="equal">
      <formula>"Brown"</formula>
    </cfRule>
    <cfRule type="cellIs" dxfId="1664" priority="351" operator="equal">
      <formula>"Red"</formula>
    </cfRule>
    <cfRule type="cellIs" dxfId="1663" priority="352" operator="equal">
      <formula>"D Red"</formula>
    </cfRule>
  </conditionalFormatting>
  <conditionalFormatting sqref="I36">
    <cfRule type="cellIs" dxfId="1662" priority="346" operator="equal">
      <formula>"""AEB"""</formula>
    </cfRule>
    <cfRule type="cellIs" dxfId="1661" priority="353" operator="equal">
      <formula>"Green"</formula>
    </cfRule>
    <cfRule type="cellIs" dxfId="1660" priority="354" operator="equal">
      <formula>"Yellow"</formula>
    </cfRule>
    <cfRule type="cellIs" dxfId="1659" priority="355" operator="equal">
      <formula>"Orange"</formula>
    </cfRule>
    <cfRule type="cellIs" dxfId="1658" priority="356" operator="equal">
      <formula>"Brown"</formula>
    </cfRule>
    <cfRule type="cellIs" dxfId="1657" priority="357" operator="equal">
      <formula>"Red"</formula>
    </cfRule>
  </conditionalFormatting>
  <conditionalFormatting sqref="I36">
    <cfRule type="cellIs" dxfId="1656" priority="340" operator="equal">
      <formula>"Green"</formula>
    </cfRule>
    <cfRule type="cellIs" dxfId="1655" priority="341" operator="equal">
      <formula>"Yellow"</formula>
    </cfRule>
    <cfRule type="cellIs" dxfId="1654" priority="342" operator="equal">
      <formula>"Orange"</formula>
    </cfRule>
    <cfRule type="cellIs" dxfId="1653" priority="343" operator="equal">
      <formula>"Brown"</formula>
    </cfRule>
    <cfRule type="cellIs" dxfId="1652" priority="344" operator="equal">
      <formula>"Red"</formula>
    </cfRule>
    <cfRule type="cellIs" dxfId="1651" priority="345" operator="equal">
      <formula>"D Red"</formula>
    </cfRule>
  </conditionalFormatting>
  <conditionalFormatting sqref="I36">
    <cfRule type="cellIs" dxfId="1650" priority="337" operator="equal">
      <formula>"Green"</formula>
    </cfRule>
    <cfRule type="cellIs" dxfId="1649" priority="338" operator="equal">
      <formula>"Orange"</formula>
    </cfRule>
    <cfRule type="cellIs" dxfId="1648" priority="339" operator="equal">
      <formula>"Grey"</formula>
    </cfRule>
  </conditionalFormatting>
  <conditionalFormatting sqref="I37">
    <cfRule type="cellIs" dxfId="1647" priority="326" operator="equal">
      <formula>"Green"</formula>
    </cfRule>
    <cfRule type="cellIs" dxfId="1646" priority="327" operator="equal">
      <formula>"Yellow"</formula>
    </cfRule>
    <cfRule type="cellIs" dxfId="1645" priority="328" operator="equal">
      <formula>"Orange"</formula>
    </cfRule>
    <cfRule type="cellIs" dxfId="1644" priority="329" operator="equal">
      <formula>"Brown"</formula>
    </cfRule>
    <cfRule type="cellIs" dxfId="1643" priority="330" operator="equal">
      <formula>"Red"</formula>
    </cfRule>
    <cfRule type="cellIs" dxfId="1642" priority="331" operator="equal">
      <formula>"D Red"</formula>
    </cfRule>
  </conditionalFormatting>
  <conditionalFormatting sqref="I37">
    <cfRule type="cellIs" dxfId="1641" priority="325" operator="equal">
      <formula>"""AEB"""</formula>
    </cfRule>
    <cfRule type="cellIs" dxfId="1640" priority="332" operator="equal">
      <formula>"Green"</formula>
    </cfRule>
    <cfRule type="cellIs" dxfId="1639" priority="333" operator="equal">
      <formula>"Yellow"</formula>
    </cfRule>
    <cfRule type="cellIs" dxfId="1638" priority="334" operator="equal">
      <formula>"Orange"</formula>
    </cfRule>
    <cfRule type="cellIs" dxfId="1637" priority="335" operator="equal">
      <formula>"Brown"</formula>
    </cfRule>
    <cfRule type="cellIs" dxfId="1636" priority="336" operator="equal">
      <formula>"Red"</formula>
    </cfRule>
  </conditionalFormatting>
  <conditionalFormatting sqref="I37">
    <cfRule type="cellIs" dxfId="1635" priority="319" operator="equal">
      <formula>"Green"</formula>
    </cfRule>
    <cfRule type="cellIs" dxfId="1634" priority="320" operator="equal">
      <formula>"Yellow"</formula>
    </cfRule>
    <cfRule type="cellIs" dxfId="1633" priority="321" operator="equal">
      <formula>"Orange"</formula>
    </cfRule>
    <cfRule type="cellIs" dxfId="1632" priority="322" operator="equal">
      <formula>"Brown"</formula>
    </cfRule>
    <cfRule type="cellIs" dxfId="1631" priority="323" operator="equal">
      <formula>"Red"</formula>
    </cfRule>
    <cfRule type="cellIs" dxfId="1630" priority="324" operator="equal">
      <formula>"D Red"</formula>
    </cfRule>
  </conditionalFormatting>
  <conditionalFormatting sqref="I37">
    <cfRule type="cellIs" dxfId="1629" priority="316" operator="equal">
      <formula>"Green"</formula>
    </cfRule>
    <cfRule type="cellIs" dxfId="1628" priority="317" operator="equal">
      <formula>"Orange"</formula>
    </cfRule>
    <cfRule type="cellIs" dxfId="1627" priority="318" operator="equal">
      <formula>"Grey"</formula>
    </cfRule>
  </conditionalFormatting>
  <conditionalFormatting sqref="H10:H16">
    <cfRule type="cellIs" dxfId="1626" priority="305" operator="equal">
      <formula>"Green"</formula>
    </cfRule>
    <cfRule type="cellIs" dxfId="1625" priority="306" operator="equal">
      <formula>"Yellow"</formula>
    </cfRule>
    <cfRule type="cellIs" dxfId="1624" priority="307" operator="equal">
      <formula>"Orange"</formula>
    </cfRule>
    <cfRule type="cellIs" dxfId="1623" priority="308" operator="equal">
      <formula>"Brown"</formula>
    </cfRule>
    <cfRule type="cellIs" dxfId="1622" priority="309" operator="equal">
      <formula>"Red"</formula>
    </cfRule>
    <cfRule type="cellIs" dxfId="1621" priority="310" operator="equal">
      <formula>"D Red"</formula>
    </cfRule>
  </conditionalFormatting>
  <conditionalFormatting sqref="H10:H16">
    <cfRule type="cellIs" dxfId="1620" priority="304" operator="equal">
      <formula>"""AEB"""</formula>
    </cfRule>
    <cfRule type="cellIs" dxfId="1619" priority="311" operator="equal">
      <formula>"Green"</formula>
    </cfRule>
    <cfRule type="cellIs" dxfId="1618" priority="312" operator="equal">
      <formula>"Yellow"</formula>
    </cfRule>
    <cfRule type="cellIs" dxfId="1617" priority="313" operator="equal">
      <formula>"Orange"</formula>
    </cfRule>
    <cfRule type="cellIs" dxfId="1616" priority="314" operator="equal">
      <formula>"Brown"</formula>
    </cfRule>
    <cfRule type="cellIs" dxfId="1615" priority="315" operator="equal">
      <formula>"Red"</formula>
    </cfRule>
  </conditionalFormatting>
  <conditionalFormatting sqref="H16">
    <cfRule type="cellIs" dxfId="1614" priority="298" operator="equal">
      <formula>"""AEB"""</formula>
    </cfRule>
    <cfRule type="cellIs" dxfId="1613" priority="299" operator="equal">
      <formula>"Green"</formula>
    </cfRule>
    <cfRule type="cellIs" dxfId="1612" priority="300" operator="equal">
      <formula>"Yellow"</formula>
    </cfRule>
    <cfRule type="cellIs" dxfId="1611" priority="301" operator="equal">
      <formula>"Orange"</formula>
    </cfRule>
    <cfRule type="cellIs" dxfId="1610" priority="302" operator="equal">
      <formula>"Brown"</formula>
    </cfRule>
    <cfRule type="cellIs" dxfId="1609" priority="303" operator="equal">
      <formula>"Red"</formula>
    </cfRule>
  </conditionalFormatting>
  <conditionalFormatting sqref="H10:H16">
    <cfRule type="cellIs" dxfId="1608" priority="295" operator="equal">
      <formula>"Green"</formula>
    </cfRule>
    <cfRule type="cellIs" dxfId="1607" priority="296" operator="equal">
      <formula>"Orange"</formula>
    </cfRule>
    <cfRule type="cellIs" dxfId="1606" priority="297" operator="equal">
      <formula>"Grey"</formula>
    </cfRule>
  </conditionalFormatting>
  <conditionalFormatting sqref="F10:F16">
    <cfRule type="cellIs" dxfId="1605" priority="284" operator="equal">
      <formula>"Green"</formula>
    </cfRule>
    <cfRule type="cellIs" dxfId="1604" priority="285" operator="equal">
      <formula>"Yellow"</formula>
    </cfRule>
    <cfRule type="cellIs" dxfId="1603" priority="286" operator="equal">
      <formula>"Orange"</formula>
    </cfRule>
    <cfRule type="cellIs" dxfId="1602" priority="287" operator="equal">
      <formula>"Brown"</formula>
    </cfRule>
    <cfRule type="cellIs" dxfId="1601" priority="288" operator="equal">
      <formula>"Red"</formula>
    </cfRule>
    <cfRule type="cellIs" dxfId="1600" priority="289" operator="equal">
      <formula>"D Red"</formula>
    </cfRule>
  </conditionalFormatting>
  <conditionalFormatting sqref="F10:F16">
    <cfRule type="cellIs" dxfId="1599" priority="283" operator="equal">
      <formula>"""AEB"""</formula>
    </cfRule>
    <cfRule type="cellIs" dxfId="1598" priority="290" operator="equal">
      <formula>"Green"</formula>
    </cfRule>
    <cfRule type="cellIs" dxfId="1597" priority="291" operator="equal">
      <formula>"Yellow"</formula>
    </cfRule>
    <cfRule type="cellIs" dxfId="1596" priority="292" operator="equal">
      <formula>"Orange"</formula>
    </cfRule>
    <cfRule type="cellIs" dxfId="1595" priority="293" operator="equal">
      <formula>"Brown"</formula>
    </cfRule>
    <cfRule type="cellIs" dxfId="1594" priority="294" operator="equal">
      <formula>"Red"</formula>
    </cfRule>
  </conditionalFormatting>
  <conditionalFormatting sqref="F16">
    <cfRule type="cellIs" dxfId="1593" priority="277" operator="equal">
      <formula>"""AEB"""</formula>
    </cfRule>
    <cfRule type="cellIs" dxfId="1592" priority="278" operator="equal">
      <formula>"Green"</formula>
    </cfRule>
    <cfRule type="cellIs" dxfId="1591" priority="279" operator="equal">
      <formula>"Yellow"</formula>
    </cfRule>
    <cfRule type="cellIs" dxfId="1590" priority="280" operator="equal">
      <formula>"Orange"</formula>
    </cfRule>
    <cfRule type="cellIs" dxfId="1589" priority="281" operator="equal">
      <formula>"Brown"</formula>
    </cfRule>
    <cfRule type="cellIs" dxfId="1588" priority="282" operator="equal">
      <formula>"Red"</formula>
    </cfRule>
  </conditionalFormatting>
  <conditionalFormatting sqref="F10:F16">
    <cfRule type="cellIs" dxfId="1587" priority="274" operator="equal">
      <formula>"Green"</formula>
    </cfRule>
    <cfRule type="cellIs" dxfId="1586" priority="275" operator="equal">
      <formula>"Orange"</formula>
    </cfRule>
    <cfRule type="cellIs" dxfId="1585" priority="276" operator="equal">
      <formula>"Grey"</formula>
    </cfRule>
  </conditionalFormatting>
  <conditionalFormatting sqref="F31 F33 F19:F23 F25:F29">
    <cfRule type="cellIs" dxfId="1584" priority="263" operator="equal">
      <formula>"Green"</formula>
    </cfRule>
    <cfRule type="cellIs" dxfId="1583" priority="264" operator="equal">
      <formula>"Yellow"</formula>
    </cfRule>
    <cfRule type="cellIs" dxfId="1582" priority="265" operator="equal">
      <formula>"Orange"</formula>
    </cfRule>
    <cfRule type="cellIs" dxfId="1581" priority="266" operator="equal">
      <formula>"Brown"</formula>
    </cfRule>
    <cfRule type="cellIs" dxfId="1580" priority="267" operator="equal">
      <formula>"Red"</formula>
    </cfRule>
    <cfRule type="cellIs" dxfId="1579" priority="268" operator="equal">
      <formula>"D Red"</formula>
    </cfRule>
  </conditionalFormatting>
  <conditionalFormatting sqref="F31 F33 F19:F23 F25:F29">
    <cfRule type="cellIs" dxfId="1578" priority="262" operator="equal">
      <formula>"""AEB"""</formula>
    </cfRule>
    <cfRule type="cellIs" dxfId="1577" priority="269" operator="equal">
      <formula>"Green"</formula>
    </cfRule>
    <cfRule type="cellIs" dxfId="1576" priority="270" operator="equal">
      <formula>"Yellow"</formula>
    </cfRule>
    <cfRule type="cellIs" dxfId="1575" priority="271" operator="equal">
      <formula>"Orange"</formula>
    </cfRule>
    <cfRule type="cellIs" dxfId="1574" priority="272" operator="equal">
      <formula>"Brown"</formula>
    </cfRule>
    <cfRule type="cellIs" dxfId="1573" priority="273" operator="equal">
      <formula>"Red"</formula>
    </cfRule>
  </conditionalFormatting>
  <conditionalFormatting sqref="F19:F23 F25:F29">
    <cfRule type="cellIs" dxfId="1572" priority="256" operator="equal">
      <formula>"""AEB"""</formula>
    </cfRule>
    <cfRule type="cellIs" dxfId="1571" priority="257" operator="equal">
      <formula>"Green"</formula>
    </cfRule>
    <cfRule type="cellIs" dxfId="1570" priority="258" operator="equal">
      <formula>"Yellow"</formula>
    </cfRule>
    <cfRule type="cellIs" dxfId="1569" priority="259" operator="equal">
      <formula>"Orange"</formula>
    </cfRule>
    <cfRule type="cellIs" dxfId="1568" priority="260" operator="equal">
      <formula>"Brown"</formula>
    </cfRule>
    <cfRule type="cellIs" dxfId="1567" priority="261" operator="equal">
      <formula>"Red"</formula>
    </cfRule>
  </conditionalFormatting>
  <conditionalFormatting sqref="F19:F21">
    <cfRule type="cellIs" dxfId="1566" priority="250" operator="equal">
      <formula>"""AEB"""</formula>
    </cfRule>
    <cfRule type="cellIs" dxfId="1565" priority="251" operator="equal">
      <formula>"Green"</formula>
    </cfRule>
    <cfRule type="cellIs" dxfId="1564" priority="252" operator="equal">
      <formula>"Yellow"</formula>
    </cfRule>
    <cfRule type="cellIs" dxfId="1563" priority="253" operator="equal">
      <formula>"Orange"</formula>
    </cfRule>
    <cfRule type="cellIs" dxfId="1562" priority="254" operator="equal">
      <formula>"Brown"</formula>
    </cfRule>
    <cfRule type="cellIs" dxfId="1561" priority="255" operator="equal">
      <formula>"Red"</formula>
    </cfRule>
  </conditionalFormatting>
  <conditionalFormatting sqref="F28:F29">
    <cfRule type="cellIs" dxfId="1560" priority="244" operator="equal">
      <formula>"""AEB"""</formula>
    </cfRule>
    <cfRule type="cellIs" dxfId="1559" priority="245" operator="equal">
      <formula>"Green"</formula>
    </cfRule>
    <cfRule type="cellIs" dxfId="1558" priority="246" operator="equal">
      <formula>"Yellow"</formula>
    </cfRule>
    <cfRule type="cellIs" dxfId="1557" priority="247" operator="equal">
      <formula>"Orange"</formula>
    </cfRule>
    <cfRule type="cellIs" dxfId="1556" priority="248" operator="equal">
      <formula>"Brown"</formula>
    </cfRule>
    <cfRule type="cellIs" dxfId="1555" priority="249" operator="equal">
      <formula>"Red"</formula>
    </cfRule>
  </conditionalFormatting>
  <conditionalFormatting sqref="F25:F27">
    <cfRule type="cellIs" dxfId="1554" priority="238" operator="equal">
      <formula>"""AEB"""</formula>
    </cfRule>
    <cfRule type="cellIs" dxfId="1553" priority="239" operator="equal">
      <formula>"Green"</formula>
    </cfRule>
    <cfRule type="cellIs" dxfId="1552" priority="240" operator="equal">
      <formula>"Yellow"</formula>
    </cfRule>
    <cfRule type="cellIs" dxfId="1551" priority="241" operator="equal">
      <formula>"Orange"</formula>
    </cfRule>
    <cfRule type="cellIs" dxfId="1550" priority="242" operator="equal">
      <formula>"Brown"</formula>
    </cfRule>
    <cfRule type="cellIs" dxfId="1549" priority="243" operator="equal">
      <formula>"Red"</formula>
    </cfRule>
  </conditionalFormatting>
  <conditionalFormatting sqref="F31">
    <cfRule type="cellIs" dxfId="1548" priority="232" operator="equal">
      <formula>"""AEB"""</formula>
    </cfRule>
    <cfRule type="cellIs" dxfId="1547" priority="233" operator="equal">
      <formula>"Green"</formula>
    </cfRule>
    <cfRule type="cellIs" dxfId="1546" priority="234" operator="equal">
      <formula>"Yellow"</formula>
    </cfRule>
    <cfRule type="cellIs" dxfId="1545" priority="235" operator="equal">
      <formula>"Orange"</formula>
    </cfRule>
    <cfRule type="cellIs" dxfId="1544" priority="236" operator="equal">
      <formula>"Brown"</formula>
    </cfRule>
    <cfRule type="cellIs" dxfId="1543" priority="237" operator="equal">
      <formula>"Red"</formula>
    </cfRule>
  </conditionalFormatting>
  <conditionalFormatting sqref="F33">
    <cfRule type="cellIs" dxfId="1542" priority="226" operator="equal">
      <formula>"""AEB"""</formula>
    </cfRule>
    <cfRule type="cellIs" dxfId="1541" priority="227" operator="equal">
      <formula>"Green"</formula>
    </cfRule>
    <cfRule type="cellIs" dxfId="1540" priority="228" operator="equal">
      <formula>"Yellow"</formula>
    </cfRule>
    <cfRule type="cellIs" dxfId="1539" priority="229" operator="equal">
      <formula>"Orange"</formula>
    </cfRule>
    <cfRule type="cellIs" dxfId="1538" priority="230" operator="equal">
      <formula>"Brown"</formula>
    </cfRule>
    <cfRule type="cellIs" dxfId="1537" priority="231" operator="equal">
      <formula>"Red"</formula>
    </cfRule>
  </conditionalFormatting>
  <conditionalFormatting sqref="F31">
    <cfRule type="cellIs" dxfId="1536" priority="220" operator="equal">
      <formula>"""AEB"""</formula>
    </cfRule>
    <cfRule type="cellIs" dxfId="1535" priority="221" operator="equal">
      <formula>"Green"</formula>
    </cfRule>
    <cfRule type="cellIs" dxfId="1534" priority="222" operator="equal">
      <formula>"Yellow"</formula>
    </cfRule>
    <cfRule type="cellIs" dxfId="1533" priority="223" operator="equal">
      <formula>"Orange"</formula>
    </cfRule>
    <cfRule type="cellIs" dxfId="1532" priority="224" operator="equal">
      <formula>"Brown"</formula>
    </cfRule>
    <cfRule type="cellIs" dxfId="1531" priority="225" operator="equal">
      <formula>"Red"</formula>
    </cfRule>
  </conditionalFormatting>
  <conditionalFormatting sqref="F33">
    <cfRule type="cellIs" dxfId="1530" priority="214" operator="equal">
      <formula>"""AEB"""</formula>
    </cfRule>
    <cfRule type="cellIs" dxfId="1529" priority="215" operator="equal">
      <formula>"Green"</formula>
    </cfRule>
    <cfRule type="cellIs" dxfId="1528" priority="216" operator="equal">
      <formula>"Yellow"</formula>
    </cfRule>
    <cfRule type="cellIs" dxfId="1527" priority="217" operator="equal">
      <formula>"Orange"</formula>
    </cfRule>
    <cfRule type="cellIs" dxfId="1526" priority="218" operator="equal">
      <formula>"Brown"</formula>
    </cfRule>
    <cfRule type="cellIs" dxfId="1525" priority="219" operator="equal">
      <formula>"Red"</formula>
    </cfRule>
  </conditionalFormatting>
  <conditionalFormatting sqref="F33">
    <cfRule type="cellIs" dxfId="1524" priority="208" operator="equal">
      <formula>"""AEB"""</formula>
    </cfRule>
    <cfRule type="cellIs" dxfId="1523" priority="209" operator="equal">
      <formula>"Green"</formula>
    </cfRule>
    <cfRule type="cellIs" dxfId="1522" priority="210" operator="equal">
      <formula>"Yellow"</formula>
    </cfRule>
    <cfRule type="cellIs" dxfId="1521" priority="211" operator="equal">
      <formula>"Orange"</formula>
    </cfRule>
    <cfRule type="cellIs" dxfId="1520" priority="212" operator="equal">
      <formula>"Brown"</formula>
    </cfRule>
    <cfRule type="cellIs" dxfId="1519" priority="213" operator="equal">
      <formula>"Red"</formula>
    </cfRule>
  </conditionalFormatting>
  <conditionalFormatting sqref="F18">
    <cfRule type="cellIs" dxfId="1518" priority="194" operator="equal">
      <formula>"Green"</formula>
    </cfRule>
    <cfRule type="cellIs" dxfId="1517" priority="195" operator="equal">
      <formula>"Yellow"</formula>
    </cfRule>
    <cfRule type="cellIs" dxfId="1516" priority="196" operator="equal">
      <formula>"Orange"</formula>
    </cfRule>
    <cfRule type="cellIs" dxfId="1515" priority="197" operator="equal">
      <formula>"Brown"</formula>
    </cfRule>
    <cfRule type="cellIs" dxfId="1514" priority="198" operator="equal">
      <formula>"Red"</formula>
    </cfRule>
    <cfRule type="cellIs" dxfId="1513" priority="199" operator="equal">
      <formula>"D Red"</formula>
    </cfRule>
  </conditionalFormatting>
  <conditionalFormatting sqref="F18">
    <cfRule type="cellIs" dxfId="1512" priority="193" operator="equal">
      <formula>"""AEB"""</formula>
    </cfRule>
    <cfRule type="cellIs" dxfId="1511" priority="200" operator="equal">
      <formula>"Green"</formula>
    </cfRule>
    <cfRule type="cellIs" dxfId="1510" priority="201" operator="equal">
      <formula>"Yellow"</formula>
    </cfRule>
    <cfRule type="cellIs" dxfId="1509" priority="202" operator="equal">
      <formula>"Orange"</formula>
    </cfRule>
    <cfRule type="cellIs" dxfId="1508" priority="203" operator="equal">
      <formula>"Brown"</formula>
    </cfRule>
    <cfRule type="cellIs" dxfId="1507" priority="204" operator="equal">
      <formula>"Red"</formula>
    </cfRule>
  </conditionalFormatting>
  <conditionalFormatting sqref="F18">
    <cfRule type="cellIs" dxfId="1506" priority="187" operator="equal">
      <formula>"""AEB"""</formula>
    </cfRule>
    <cfRule type="cellIs" dxfId="1505" priority="188" operator="equal">
      <formula>"Green"</formula>
    </cfRule>
    <cfRule type="cellIs" dxfId="1504" priority="189" operator="equal">
      <formula>"Yellow"</formula>
    </cfRule>
    <cfRule type="cellIs" dxfId="1503" priority="190" operator="equal">
      <formula>"Orange"</formula>
    </cfRule>
    <cfRule type="cellIs" dxfId="1502" priority="191" operator="equal">
      <formula>"Brown"</formula>
    </cfRule>
    <cfRule type="cellIs" dxfId="1501" priority="192" operator="equal">
      <formula>"Red"</formula>
    </cfRule>
  </conditionalFormatting>
  <conditionalFormatting sqref="F18">
    <cfRule type="cellIs" dxfId="1500" priority="181" operator="equal">
      <formula>"""AEB"""</formula>
    </cfRule>
    <cfRule type="cellIs" dxfId="1499" priority="182" operator="equal">
      <formula>"Green"</formula>
    </cfRule>
    <cfRule type="cellIs" dxfId="1498" priority="183" operator="equal">
      <formula>"Yellow"</formula>
    </cfRule>
    <cfRule type="cellIs" dxfId="1497" priority="184" operator="equal">
      <formula>"Orange"</formula>
    </cfRule>
    <cfRule type="cellIs" dxfId="1496" priority="185" operator="equal">
      <formula>"Brown"</formula>
    </cfRule>
    <cfRule type="cellIs" dxfId="1495" priority="186" operator="equal">
      <formula>"Red"</formula>
    </cfRule>
  </conditionalFormatting>
  <conditionalFormatting sqref="F24">
    <cfRule type="cellIs" dxfId="1494" priority="170" operator="equal">
      <formula>"Green"</formula>
    </cfRule>
    <cfRule type="cellIs" dxfId="1493" priority="171" operator="equal">
      <formula>"Yellow"</formula>
    </cfRule>
    <cfRule type="cellIs" dxfId="1492" priority="172" operator="equal">
      <formula>"Orange"</formula>
    </cfRule>
    <cfRule type="cellIs" dxfId="1491" priority="173" operator="equal">
      <formula>"Brown"</formula>
    </cfRule>
    <cfRule type="cellIs" dxfId="1490" priority="174" operator="equal">
      <formula>"Red"</formula>
    </cfRule>
    <cfRule type="cellIs" dxfId="1489" priority="175" operator="equal">
      <formula>"D Red"</formula>
    </cfRule>
  </conditionalFormatting>
  <conditionalFormatting sqref="F24">
    <cfRule type="cellIs" dxfId="1488" priority="169" operator="equal">
      <formula>"""AEB"""</formula>
    </cfRule>
    <cfRule type="cellIs" dxfId="1487" priority="176" operator="equal">
      <formula>"Green"</formula>
    </cfRule>
    <cfRule type="cellIs" dxfId="1486" priority="177" operator="equal">
      <formula>"Yellow"</formula>
    </cfRule>
    <cfRule type="cellIs" dxfId="1485" priority="178" operator="equal">
      <formula>"Orange"</formula>
    </cfRule>
    <cfRule type="cellIs" dxfId="1484" priority="179" operator="equal">
      <formula>"Brown"</formula>
    </cfRule>
    <cfRule type="cellIs" dxfId="1483" priority="180" operator="equal">
      <formula>"Red"</formula>
    </cfRule>
  </conditionalFormatting>
  <conditionalFormatting sqref="F24">
    <cfRule type="cellIs" dxfId="1482" priority="163" operator="equal">
      <formula>"""AEB"""</formula>
    </cfRule>
    <cfRule type="cellIs" dxfId="1481" priority="164" operator="equal">
      <formula>"Green"</formula>
    </cfRule>
    <cfRule type="cellIs" dxfId="1480" priority="165" operator="equal">
      <formula>"Yellow"</formula>
    </cfRule>
    <cfRule type="cellIs" dxfId="1479" priority="166" operator="equal">
      <formula>"Orange"</formula>
    </cfRule>
    <cfRule type="cellIs" dxfId="1478" priority="167" operator="equal">
      <formula>"Brown"</formula>
    </cfRule>
    <cfRule type="cellIs" dxfId="1477" priority="168" operator="equal">
      <formula>"Red"</formula>
    </cfRule>
  </conditionalFormatting>
  <conditionalFormatting sqref="F24">
    <cfRule type="cellIs" dxfId="1476" priority="157" operator="equal">
      <formula>"""AEB"""</formula>
    </cfRule>
    <cfRule type="cellIs" dxfId="1475" priority="158" operator="equal">
      <formula>"Green"</formula>
    </cfRule>
    <cfRule type="cellIs" dxfId="1474" priority="159" operator="equal">
      <formula>"Yellow"</formula>
    </cfRule>
    <cfRule type="cellIs" dxfId="1473" priority="160" operator="equal">
      <formula>"Orange"</formula>
    </cfRule>
    <cfRule type="cellIs" dxfId="1472" priority="161" operator="equal">
      <formula>"Brown"</formula>
    </cfRule>
    <cfRule type="cellIs" dxfId="1471" priority="162" operator="equal">
      <formula>"Red"</formula>
    </cfRule>
  </conditionalFormatting>
  <conditionalFormatting sqref="F34">
    <cfRule type="cellIs" dxfId="1470" priority="146" operator="equal">
      <formula>"Green"</formula>
    </cfRule>
    <cfRule type="cellIs" dxfId="1469" priority="147" operator="equal">
      <formula>"Yellow"</formula>
    </cfRule>
    <cfRule type="cellIs" dxfId="1468" priority="148" operator="equal">
      <formula>"Orange"</formula>
    </cfRule>
    <cfRule type="cellIs" dxfId="1467" priority="149" operator="equal">
      <formula>"Brown"</formula>
    </cfRule>
    <cfRule type="cellIs" dxfId="1466" priority="150" operator="equal">
      <formula>"Red"</formula>
    </cfRule>
    <cfRule type="cellIs" dxfId="1465" priority="151" operator="equal">
      <formula>"D Red"</formula>
    </cfRule>
  </conditionalFormatting>
  <conditionalFormatting sqref="F34">
    <cfRule type="cellIs" dxfId="1464" priority="145" operator="equal">
      <formula>"""AEB"""</formula>
    </cfRule>
    <cfRule type="cellIs" dxfId="1463" priority="152" operator="equal">
      <formula>"Green"</formula>
    </cfRule>
    <cfRule type="cellIs" dxfId="1462" priority="153" operator="equal">
      <formula>"Yellow"</formula>
    </cfRule>
    <cfRule type="cellIs" dxfId="1461" priority="154" operator="equal">
      <formula>"Orange"</formula>
    </cfRule>
    <cfRule type="cellIs" dxfId="1460" priority="155" operator="equal">
      <formula>"Brown"</formula>
    </cfRule>
    <cfRule type="cellIs" dxfId="1459" priority="156" operator="equal">
      <formula>"Red"</formula>
    </cfRule>
  </conditionalFormatting>
  <conditionalFormatting sqref="F34">
    <cfRule type="cellIs" dxfId="1458" priority="139" operator="equal">
      <formula>"""AEB"""</formula>
    </cfRule>
    <cfRule type="cellIs" dxfId="1457" priority="140" operator="equal">
      <formula>"Green"</formula>
    </cfRule>
    <cfRule type="cellIs" dxfId="1456" priority="141" operator="equal">
      <formula>"Yellow"</formula>
    </cfRule>
    <cfRule type="cellIs" dxfId="1455" priority="142" operator="equal">
      <formula>"Orange"</formula>
    </cfRule>
    <cfRule type="cellIs" dxfId="1454" priority="143" operator="equal">
      <formula>"Brown"</formula>
    </cfRule>
    <cfRule type="cellIs" dxfId="1453" priority="144" operator="equal">
      <formula>"Red"</formula>
    </cfRule>
  </conditionalFormatting>
  <conditionalFormatting sqref="F34">
    <cfRule type="cellIs" dxfId="1452" priority="133" operator="equal">
      <formula>"""AEB"""</formula>
    </cfRule>
    <cfRule type="cellIs" dxfId="1451" priority="134" operator="equal">
      <formula>"Green"</formula>
    </cfRule>
    <cfRule type="cellIs" dxfId="1450" priority="135" operator="equal">
      <formula>"Yellow"</formula>
    </cfRule>
    <cfRule type="cellIs" dxfId="1449" priority="136" operator="equal">
      <formula>"Orange"</formula>
    </cfRule>
    <cfRule type="cellIs" dxfId="1448" priority="137" operator="equal">
      <formula>"Brown"</formula>
    </cfRule>
    <cfRule type="cellIs" dxfId="1447" priority="138" operator="equal">
      <formula>"Red"</formula>
    </cfRule>
  </conditionalFormatting>
  <conditionalFormatting sqref="F34">
    <cfRule type="cellIs" dxfId="1446" priority="127" operator="equal">
      <formula>"""AEB"""</formula>
    </cfRule>
    <cfRule type="cellIs" dxfId="1445" priority="128" operator="equal">
      <formula>"Green"</formula>
    </cfRule>
    <cfRule type="cellIs" dxfId="1444" priority="129" operator="equal">
      <formula>"Yellow"</formula>
    </cfRule>
    <cfRule type="cellIs" dxfId="1443" priority="130" operator="equal">
      <formula>"Orange"</formula>
    </cfRule>
    <cfRule type="cellIs" dxfId="1442" priority="131" operator="equal">
      <formula>"Brown"</formula>
    </cfRule>
    <cfRule type="cellIs" dxfId="1441" priority="132" operator="equal">
      <formula>"Red"</formula>
    </cfRule>
  </conditionalFormatting>
  <conditionalFormatting sqref="F36">
    <cfRule type="cellIs" dxfId="1440" priority="116" operator="equal">
      <formula>"Green"</formula>
    </cfRule>
    <cfRule type="cellIs" dxfId="1439" priority="117" operator="equal">
      <formula>"Yellow"</formula>
    </cfRule>
    <cfRule type="cellIs" dxfId="1438" priority="118" operator="equal">
      <formula>"Orange"</formula>
    </cfRule>
    <cfRule type="cellIs" dxfId="1437" priority="119" operator="equal">
      <formula>"Brown"</formula>
    </cfRule>
    <cfRule type="cellIs" dxfId="1436" priority="120" operator="equal">
      <formula>"Red"</formula>
    </cfRule>
    <cfRule type="cellIs" dxfId="1435" priority="121" operator="equal">
      <formula>"D Red"</formula>
    </cfRule>
  </conditionalFormatting>
  <conditionalFormatting sqref="F36">
    <cfRule type="cellIs" dxfId="1434" priority="115" operator="equal">
      <formula>"""AEB"""</formula>
    </cfRule>
    <cfRule type="cellIs" dxfId="1433" priority="122" operator="equal">
      <formula>"Green"</formula>
    </cfRule>
    <cfRule type="cellIs" dxfId="1432" priority="123" operator="equal">
      <formula>"Yellow"</formula>
    </cfRule>
    <cfRule type="cellIs" dxfId="1431" priority="124" operator="equal">
      <formula>"Orange"</formula>
    </cfRule>
    <cfRule type="cellIs" dxfId="1430" priority="125" operator="equal">
      <formula>"Brown"</formula>
    </cfRule>
    <cfRule type="cellIs" dxfId="1429" priority="126" operator="equal">
      <formula>"Red"</formula>
    </cfRule>
  </conditionalFormatting>
  <conditionalFormatting sqref="F36">
    <cfRule type="cellIs" dxfId="1428" priority="109" operator="equal">
      <formula>"""AEB"""</formula>
    </cfRule>
    <cfRule type="cellIs" dxfId="1427" priority="110" operator="equal">
      <formula>"Green"</formula>
    </cfRule>
    <cfRule type="cellIs" dxfId="1426" priority="111" operator="equal">
      <formula>"Yellow"</formula>
    </cfRule>
    <cfRule type="cellIs" dxfId="1425" priority="112" operator="equal">
      <formula>"Orange"</formula>
    </cfRule>
    <cfRule type="cellIs" dxfId="1424" priority="113" operator="equal">
      <formula>"Brown"</formula>
    </cfRule>
    <cfRule type="cellIs" dxfId="1423" priority="114" operator="equal">
      <formula>"Red"</formula>
    </cfRule>
  </conditionalFormatting>
  <conditionalFormatting sqref="F36">
    <cfRule type="cellIs" dxfId="1422" priority="103" operator="equal">
      <formula>"""AEB"""</formula>
    </cfRule>
    <cfRule type="cellIs" dxfId="1421" priority="104" operator="equal">
      <formula>"Green"</formula>
    </cfRule>
    <cfRule type="cellIs" dxfId="1420" priority="105" operator="equal">
      <formula>"Yellow"</formula>
    </cfRule>
    <cfRule type="cellIs" dxfId="1419" priority="106" operator="equal">
      <formula>"Orange"</formula>
    </cfRule>
    <cfRule type="cellIs" dxfId="1418" priority="107" operator="equal">
      <formula>"Brown"</formula>
    </cfRule>
    <cfRule type="cellIs" dxfId="1417" priority="108" operator="equal">
      <formula>"Red"</formula>
    </cfRule>
  </conditionalFormatting>
  <conditionalFormatting sqref="F36">
    <cfRule type="cellIs" dxfId="1416" priority="97" operator="equal">
      <formula>"""AEB"""</formula>
    </cfRule>
    <cfRule type="cellIs" dxfId="1415" priority="98" operator="equal">
      <formula>"Green"</formula>
    </cfRule>
    <cfRule type="cellIs" dxfId="1414" priority="99" operator="equal">
      <formula>"Yellow"</formula>
    </cfRule>
    <cfRule type="cellIs" dxfId="1413" priority="100" operator="equal">
      <formula>"Orange"</formula>
    </cfRule>
    <cfRule type="cellIs" dxfId="1412" priority="101" operator="equal">
      <formula>"Brown"</formula>
    </cfRule>
    <cfRule type="cellIs" dxfId="1411" priority="102" operator="equal">
      <formula>"Red"</formula>
    </cfRule>
  </conditionalFormatting>
  <conditionalFormatting sqref="F37">
    <cfRule type="cellIs" dxfId="1410" priority="86" operator="equal">
      <formula>"Green"</formula>
    </cfRule>
    <cfRule type="cellIs" dxfId="1409" priority="87" operator="equal">
      <formula>"Yellow"</formula>
    </cfRule>
    <cfRule type="cellIs" dxfId="1408" priority="88" operator="equal">
      <formula>"Orange"</formula>
    </cfRule>
    <cfRule type="cellIs" dxfId="1407" priority="89" operator="equal">
      <formula>"Brown"</formula>
    </cfRule>
    <cfRule type="cellIs" dxfId="1406" priority="90" operator="equal">
      <formula>"Red"</formula>
    </cfRule>
    <cfRule type="cellIs" dxfId="1405" priority="91" operator="equal">
      <formula>"D Red"</formula>
    </cfRule>
  </conditionalFormatting>
  <conditionalFormatting sqref="F37">
    <cfRule type="cellIs" dxfId="1404" priority="85" operator="equal">
      <formula>"""AEB"""</formula>
    </cfRule>
    <cfRule type="cellIs" dxfId="1403" priority="92" operator="equal">
      <formula>"Green"</formula>
    </cfRule>
    <cfRule type="cellIs" dxfId="1402" priority="93" operator="equal">
      <formula>"Yellow"</formula>
    </cfRule>
    <cfRule type="cellIs" dxfId="1401" priority="94" operator="equal">
      <formula>"Orange"</formula>
    </cfRule>
    <cfRule type="cellIs" dxfId="1400" priority="95" operator="equal">
      <formula>"Brown"</formula>
    </cfRule>
    <cfRule type="cellIs" dxfId="1399" priority="96" operator="equal">
      <formula>"Red"</formula>
    </cfRule>
  </conditionalFormatting>
  <conditionalFormatting sqref="F37">
    <cfRule type="cellIs" dxfId="1398" priority="79" operator="equal">
      <formula>"""AEB"""</formula>
    </cfRule>
    <cfRule type="cellIs" dxfId="1397" priority="80" operator="equal">
      <formula>"Green"</formula>
    </cfRule>
    <cfRule type="cellIs" dxfId="1396" priority="81" operator="equal">
      <formula>"Yellow"</formula>
    </cfRule>
    <cfRule type="cellIs" dxfId="1395" priority="82" operator="equal">
      <formula>"Orange"</formula>
    </cfRule>
    <cfRule type="cellIs" dxfId="1394" priority="83" operator="equal">
      <formula>"Brown"</formula>
    </cfRule>
    <cfRule type="cellIs" dxfId="1393" priority="84" operator="equal">
      <formula>"Red"</formula>
    </cfRule>
  </conditionalFormatting>
  <conditionalFormatting sqref="F37">
    <cfRule type="cellIs" dxfId="1392" priority="73" operator="equal">
      <formula>"""AEB"""</formula>
    </cfRule>
    <cfRule type="cellIs" dxfId="1391" priority="74" operator="equal">
      <formula>"Green"</formula>
    </cfRule>
    <cfRule type="cellIs" dxfId="1390" priority="75" operator="equal">
      <formula>"Yellow"</formula>
    </cfRule>
    <cfRule type="cellIs" dxfId="1389" priority="76" operator="equal">
      <formula>"Orange"</formula>
    </cfRule>
    <cfRule type="cellIs" dxfId="1388" priority="77" operator="equal">
      <formula>"Brown"</formula>
    </cfRule>
    <cfRule type="cellIs" dxfId="1387" priority="78" operator="equal">
      <formula>"Red"</formula>
    </cfRule>
  </conditionalFormatting>
  <conditionalFormatting sqref="F37">
    <cfRule type="cellIs" dxfId="1386" priority="67" operator="equal">
      <formula>"""AEB"""</formula>
    </cfRule>
    <cfRule type="cellIs" dxfId="1385" priority="68" operator="equal">
      <formula>"Green"</formula>
    </cfRule>
    <cfRule type="cellIs" dxfId="1384" priority="69" operator="equal">
      <formula>"Yellow"</formula>
    </cfRule>
    <cfRule type="cellIs" dxfId="1383" priority="70" operator="equal">
      <formula>"Orange"</formula>
    </cfRule>
    <cfRule type="cellIs" dxfId="1382" priority="71" operator="equal">
      <formula>"Brown"</formula>
    </cfRule>
    <cfRule type="cellIs" dxfId="1381" priority="72" operator="equal">
      <formula>"Red"</formula>
    </cfRule>
  </conditionalFormatting>
  <conditionalFormatting sqref="F25">
    <cfRule type="cellIs" dxfId="1380" priority="25" operator="equal">
      <formula>"""AEB"""</formula>
    </cfRule>
    <cfRule type="cellIs" dxfId="1379" priority="26" operator="equal">
      <formula>"Green"</formula>
    </cfRule>
    <cfRule type="cellIs" dxfId="1378" priority="27" operator="equal">
      <formula>"Yellow"</formula>
    </cfRule>
    <cfRule type="cellIs" dxfId="1377" priority="28" operator="equal">
      <formula>"Orange"</formula>
    </cfRule>
    <cfRule type="cellIs" dxfId="1376" priority="29" operator="equal">
      <formula>"Brown"</formula>
    </cfRule>
    <cfRule type="cellIs" dxfId="1375" priority="30" operator="equal">
      <formula>"Red"</formula>
    </cfRule>
  </conditionalFormatting>
  <conditionalFormatting sqref="F26">
    <cfRule type="cellIs" dxfId="1374" priority="19" operator="equal">
      <formula>"""AEB"""</formula>
    </cfRule>
    <cfRule type="cellIs" dxfId="1373" priority="20" operator="equal">
      <formula>"Green"</formula>
    </cfRule>
    <cfRule type="cellIs" dxfId="1372" priority="21" operator="equal">
      <formula>"Yellow"</formula>
    </cfRule>
    <cfRule type="cellIs" dxfId="1371" priority="22" operator="equal">
      <formula>"Orange"</formula>
    </cfRule>
    <cfRule type="cellIs" dxfId="1370" priority="23" operator="equal">
      <formula>"Brown"</formula>
    </cfRule>
    <cfRule type="cellIs" dxfId="1369" priority="24" operator="equal">
      <formula>"Red"</formula>
    </cfRule>
  </conditionalFormatting>
  <conditionalFormatting sqref="F29">
    <cfRule type="cellIs" dxfId="1368" priority="1" operator="equal">
      <formula>"""AEB"""</formula>
    </cfRule>
    <cfRule type="cellIs" dxfId="1367" priority="2" operator="equal">
      <formula>"Green"</formula>
    </cfRule>
    <cfRule type="cellIs" dxfId="1366" priority="3" operator="equal">
      <formula>"Yellow"</formula>
    </cfRule>
    <cfRule type="cellIs" dxfId="1365" priority="4" operator="equal">
      <formula>"Orange"</formula>
    </cfRule>
    <cfRule type="cellIs" dxfId="1364" priority="5" operator="equal">
      <formula>"Brown"</formula>
    </cfRule>
    <cfRule type="cellIs" dxfId="1363" priority="6" operator="equal">
      <formula>"Red"</formula>
    </cfRule>
  </conditionalFormatting>
  <conditionalFormatting sqref="F31 F18:F29 F33:F34 F36:F37">
    <cfRule type="cellIs" dxfId="1362" priority="205" operator="equal">
      <formula>"Green"</formula>
    </cfRule>
    <cfRule type="cellIs" dxfId="1361" priority="206" operator="equal">
      <formula>"Orange"</formula>
    </cfRule>
    <cfRule type="cellIs" dxfId="1360" priority="207" operator="equal">
      <formula>"Grey"</formula>
    </cfRule>
  </conditionalFormatting>
  <conditionalFormatting sqref="F22">
    <cfRule type="cellIs" dxfId="1359" priority="61" operator="equal">
      <formula>"""AEB"""</formula>
    </cfRule>
    <cfRule type="cellIs" dxfId="1358" priority="62" operator="equal">
      <formula>"Green"</formula>
    </cfRule>
    <cfRule type="cellIs" dxfId="1357" priority="63" operator="equal">
      <formula>"Yellow"</formula>
    </cfRule>
    <cfRule type="cellIs" dxfId="1356" priority="64" operator="equal">
      <formula>"Orange"</formula>
    </cfRule>
    <cfRule type="cellIs" dxfId="1355" priority="65" operator="equal">
      <formula>"Brown"</formula>
    </cfRule>
    <cfRule type="cellIs" dxfId="1354" priority="66" operator="equal">
      <formula>"Red"</formula>
    </cfRule>
  </conditionalFormatting>
  <conditionalFormatting sqref="F23">
    <cfRule type="cellIs" dxfId="1353" priority="55" operator="equal">
      <formula>"""AEB"""</formula>
    </cfRule>
    <cfRule type="cellIs" dxfId="1352" priority="56" operator="equal">
      <formula>"Green"</formula>
    </cfRule>
    <cfRule type="cellIs" dxfId="1351" priority="57" operator="equal">
      <formula>"Yellow"</formula>
    </cfRule>
    <cfRule type="cellIs" dxfId="1350" priority="58" operator="equal">
      <formula>"Orange"</formula>
    </cfRule>
    <cfRule type="cellIs" dxfId="1349" priority="59" operator="equal">
      <formula>"Brown"</formula>
    </cfRule>
    <cfRule type="cellIs" dxfId="1348" priority="60" operator="equal">
      <formula>"Red"</formula>
    </cfRule>
  </conditionalFormatting>
  <conditionalFormatting sqref="F24">
    <cfRule type="cellIs" dxfId="1347" priority="44" operator="equal">
      <formula>"Green"</formula>
    </cfRule>
    <cfRule type="cellIs" dxfId="1346" priority="45" operator="equal">
      <formula>"Yellow"</formula>
    </cfRule>
    <cfRule type="cellIs" dxfId="1345" priority="46" operator="equal">
      <formula>"Orange"</formula>
    </cfRule>
    <cfRule type="cellIs" dxfId="1344" priority="47" operator="equal">
      <formula>"Brown"</formula>
    </cfRule>
    <cfRule type="cellIs" dxfId="1343" priority="48" operator="equal">
      <formula>"Red"</formula>
    </cfRule>
    <cfRule type="cellIs" dxfId="1342" priority="49" operator="equal">
      <formula>"D Red"</formula>
    </cfRule>
  </conditionalFormatting>
  <conditionalFormatting sqref="F24">
    <cfRule type="cellIs" dxfId="1341" priority="43" operator="equal">
      <formula>"""AEB"""</formula>
    </cfRule>
    <cfRule type="cellIs" dxfId="1340" priority="50" operator="equal">
      <formula>"Green"</formula>
    </cfRule>
    <cfRule type="cellIs" dxfId="1339" priority="51" operator="equal">
      <formula>"Yellow"</formula>
    </cfRule>
    <cfRule type="cellIs" dxfId="1338" priority="52" operator="equal">
      <formula>"Orange"</formula>
    </cfRule>
    <cfRule type="cellIs" dxfId="1337" priority="53" operator="equal">
      <formula>"Brown"</formula>
    </cfRule>
    <cfRule type="cellIs" dxfId="1336" priority="54" operator="equal">
      <formula>"Red"</formula>
    </cfRule>
  </conditionalFormatting>
  <conditionalFormatting sqref="F24">
    <cfRule type="cellIs" dxfId="1335" priority="37" operator="equal">
      <formula>"""AEB"""</formula>
    </cfRule>
    <cfRule type="cellIs" dxfId="1334" priority="38" operator="equal">
      <formula>"Green"</formula>
    </cfRule>
    <cfRule type="cellIs" dxfId="1333" priority="39" operator="equal">
      <formula>"Yellow"</formula>
    </cfRule>
    <cfRule type="cellIs" dxfId="1332" priority="40" operator="equal">
      <formula>"Orange"</formula>
    </cfRule>
    <cfRule type="cellIs" dxfId="1331" priority="41" operator="equal">
      <formula>"Brown"</formula>
    </cfRule>
    <cfRule type="cellIs" dxfId="1330" priority="42" operator="equal">
      <formula>"Red"</formula>
    </cfRule>
  </conditionalFormatting>
  <conditionalFormatting sqref="F24">
    <cfRule type="cellIs" dxfId="1329" priority="31" operator="equal">
      <formula>"""AEB"""</formula>
    </cfRule>
    <cfRule type="cellIs" dxfId="1328" priority="32" operator="equal">
      <formula>"Green"</formula>
    </cfRule>
    <cfRule type="cellIs" dxfId="1327" priority="33" operator="equal">
      <formula>"Yellow"</formula>
    </cfRule>
    <cfRule type="cellIs" dxfId="1326" priority="34" operator="equal">
      <formula>"Orange"</formula>
    </cfRule>
    <cfRule type="cellIs" dxfId="1325" priority="35" operator="equal">
      <formula>"Brown"</formula>
    </cfRule>
    <cfRule type="cellIs" dxfId="1324" priority="36" operator="equal">
      <formula>"Red"</formula>
    </cfRule>
  </conditionalFormatting>
  <conditionalFormatting sqref="F27">
    <cfRule type="cellIs" dxfId="1323" priority="13" operator="equal">
      <formula>"""AEB"""</formula>
    </cfRule>
    <cfRule type="cellIs" dxfId="1322" priority="14" operator="equal">
      <formula>"Green"</formula>
    </cfRule>
    <cfRule type="cellIs" dxfId="1321" priority="15" operator="equal">
      <formula>"Yellow"</formula>
    </cfRule>
    <cfRule type="cellIs" dxfId="1320" priority="16" operator="equal">
      <formula>"Orange"</formula>
    </cfRule>
    <cfRule type="cellIs" dxfId="1319" priority="17" operator="equal">
      <formula>"Brown"</formula>
    </cfRule>
    <cfRule type="cellIs" dxfId="1318" priority="18" operator="equal">
      <formula>"Red"</formula>
    </cfRule>
  </conditionalFormatting>
  <conditionalFormatting sqref="F28">
    <cfRule type="cellIs" dxfId="1317" priority="7" operator="equal">
      <formula>"""AEB"""</formula>
    </cfRule>
    <cfRule type="cellIs" dxfId="1316" priority="8" operator="equal">
      <formula>"Green"</formula>
    </cfRule>
    <cfRule type="cellIs" dxfId="1315" priority="9" operator="equal">
      <formula>"Yellow"</formula>
    </cfRule>
    <cfRule type="cellIs" dxfId="1314" priority="10" operator="equal">
      <formula>"Orange"</formula>
    </cfRule>
    <cfRule type="cellIs" dxfId="1313" priority="11" operator="equal">
      <formula>"Brown"</formula>
    </cfRule>
    <cfRule type="cellIs" dxfId="1312" priority="12" operator="equal">
      <formula>"Red"</formula>
    </cfRule>
  </conditionalFormatting>
  <dataValidations count="2">
    <dataValidation type="list" allowBlank="1" showInputMessage="1" showErrorMessage="1" sqref="I18:I29 I36:I37 I31 I33:I34 H10:H16 F10:F16 F36:F37 F18:F29 F31 F33:F34" xr:uid="{196BDF93-9332-4B91-8866-C7C200A37AB6}">
      <formula1>"Green,Orange,Grey"</formula1>
    </dataValidation>
    <dataValidation type="list" allowBlank="1" showInputMessage="1" showErrorMessage="1" sqref="F42:I42 F49:F53 F47" xr:uid="{C6C8DA42-5D49-4A20-8775-020D5CA85BD5}">
      <formula1>"Yes,No"</formula1>
    </dataValidation>
  </dataValidations>
  <pageMargins left="0.8" right="0.44" top="0.53" bottom="1" header="0.5" footer="0.5"/>
  <pageSetup paperSize="9" scale="5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>
    <tabColor rgb="FF647C8D"/>
  </sheetPr>
  <dimension ref="A1:K23"/>
  <sheetViews>
    <sheetView workbookViewId="0">
      <selection activeCell="B2" sqref="B2:C4"/>
    </sheetView>
  </sheetViews>
  <sheetFormatPr defaultColWidth="8.7265625" defaultRowHeight="13"/>
  <cols>
    <col min="1" max="2" width="8.7265625" style="22"/>
    <col min="3" max="3" width="48" style="22" customWidth="1"/>
    <col min="4" max="4" width="22.54296875" style="22" customWidth="1"/>
    <col min="5" max="5" width="20.54296875" style="22" customWidth="1"/>
    <col min="6" max="10" width="8.7265625" style="22"/>
    <col min="11" max="11" width="9.26953125" style="16" customWidth="1"/>
    <col min="12" max="16384" width="8.7265625" style="22"/>
  </cols>
  <sheetData>
    <row r="1" spans="1:11" ht="13.5" thickBot="1">
      <c r="A1" s="154">
        <v>3</v>
      </c>
    </row>
    <row r="2" spans="1:11" s="155" customFormat="1" ht="12.75" customHeight="1">
      <c r="B2" s="433" t="s">
        <v>332</v>
      </c>
      <c r="C2" s="434"/>
      <c r="D2" s="427"/>
      <c r="E2" s="428"/>
      <c r="K2" s="156"/>
    </row>
    <row r="3" spans="1:11" s="155" customFormat="1" ht="15" customHeight="1">
      <c r="B3" s="435"/>
      <c r="C3" s="436"/>
      <c r="D3" s="429"/>
      <c r="E3" s="430"/>
      <c r="K3" s="156"/>
    </row>
    <row r="4" spans="1:11" ht="15" customHeight="1" thickBot="1">
      <c r="B4" s="437"/>
      <c r="C4" s="438"/>
      <c r="D4" s="207"/>
      <c r="E4" s="158"/>
    </row>
    <row r="5" spans="1:11" ht="15" customHeight="1" thickBot="1">
      <c r="B5" s="159" t="s">
        <v>333</v>
      </c>
      <c r="C5" s="160"/>
      <c r="D5" s="223" t="s">
        <v>11</v>
      </c>
      <c r="E5" s="188" t="s">
        <v>7</v>
      </c>
    </row>
    <row r="6" spans="1:11" ht="15" customHeight="1">
      <c r="B6" s="214"/>
      <c r="C6" s="224" t="s">
        <v>284</v>
      </c>
      <c r="D6" s="258"/>
      <c r="E6" s="259"/>
    </row>
    <row r="7" spans="1:11" ht="15" customHeight="1">
      <c r="B7" s="214"/>
      <c r="C7" s="163" t="s">
        <v>280</v>
      </c>
      <c r="D7" s="261" t="s">
        <v>367</v>
      </c>
      <c r="E7" s="262">
        <f>IF(D7="Vehicle stays in lane",10,IF(D7="Vehicle directed in 2nd turn",7.5,IF(D7="Vehicle directed in 1st turn",2.5,0)))</f>
        <v>10</v>
      </c>
    </row>
    <row r="8" spans="1:11" ht="15" customHeight="1">
      <c r="B8" s="214"/>
      <c r="C8" s="163" t="s">
        <v>281</v>
      </c>
      <c r="D8" s="261" t="s">
        <v>367</v>
      </c>
      <c r="E8" s="262">
        <f>IF(D8="Vehicle stays in lane",10,IF(D8="Vehicle directed in 2nd turn",7.5,IF(D8="Vehicle directed in 1st turn",5,0)))</f>
        <v>10</v>
      </c>
    </row>
    <row r="9" spans="1:11" ht="15" customHeight="1" thickBot="1">
      <c r="B9" s="214"/>
      <c r="C9" s="163" t="s">
        <v>282</v>
      </c>
      <c r="D9" s="261" t="s">
        <v>367</v>
      </c>
      <c r="E9" s="262">
        <f>IF(D9="Vehicle stays in lane",10,IF(D9="Vehicle directed in 2nd turn",10,IF(D9="Vehicle directed in 1st turn",7.5,0)))</f>
        <v>10</v>
      </c>
    </row>
    <row r="10" spans="1:11" ht="15" customHeight="1" thickBot="1">
      <c r="B10" s="166"/>
      <c r="C10" s="167"/>
      <c r="D10" s="211"/>
      <c r="E10" s="169"/>
    </row>
    <row r="11" spans="1:11" ht="15" customHeight="1" thickBot="1">
      <c r="B11" s="445" t="s">
        <v>283</v>
      </c>
      <c r="C11" s="446"/>
      <c r="D11" s="439">
        <f>SUM(E7:E9)</f>
        <v>30</v>
      </c>
      <c r="E11" s="455"/>
    </row>
    <row r="12" spans="1:11" s="1" customFormat="1" ht="15" customHeight="1" thickBot="1">
      <c r="F12" s="73"/>
      <c r="G12" s="73"/>
      <c r="H12" s="73"/>
      <c r="I12" s="75"/>
      <c r="J12" s="73"/>
      <c r="K12" s="73"/>
    </row>
    <row r="13" spans="1:11" ht="15" customHeight="1">
      <c r="B13" s="159" t="s">
        <v>276</v>
      </c>
      <c r="C13" s="160"/>
      <c r="D13" s="443"/>
      <c r="E13" s="444"/>
    </row>
    <row r="14" spans="1:11" ht="15" customHeight="1" thickBot="1">
      <c r="B14" s="161"/>
      <c r="C14" s="163" t="s">
        <v>278</v>
      </c>
      <c r="D14" s="485" t="s">
        <v>352</v>
      </c>
      <c r="E14" s="486"/>
    </row>
    <row r="15" spans="1:11" ht="15" customHeight="1" thickBot="1">
      <c r="B15" s="166"/>
      <c r="C15" s="167"/>
      <c r="D15" s="211"/>
      <c r="E15" s="169"/>
    </row>
    <row r="16" spans="1:11" ht="15" customHeight="1" thickBot="1">
      <c r="B16" s="445" t="s">
        <v>277</v>
      </c>
      <c r="C16" s="446"/>
      <c r="D16" s="439">
        <f>IF(D14="Yes",5,0)</f>
        <v>0</v>
      </c>
      <c r="E16" s="440"/>
    </row>
    <row r="17" spans="2:11" ht="13.5" thickBot="1">
      <c r="F17" s="177"/>
    </row>
    <row r="18" spans="2:11" ht="15" thickBot="1">
      <c r="B18" s="414" t="s">
        <v>6</v>
      </c>
      <c r="C18" s="415"/>
      <c r="D18" s="425"/>
      <c r="E18" s="426"/>
    </row>
    <row r="19" spans="2:11">
      <c r="B19" s="174"/>
      <c r="C19" s="178" t="s">
        <v>283</v>
      </c>
      <c r="D19" s="416">
        <f>D11</f>
        <v>30</v>
      </c>
      <c r="E19" s="417"/>
    </row>
    <row r="20" spans="2:11" ht="13.5" thickBot="1">
      <c r="B20" s="174"/>
      <c r="C20" s="178" t="s">
        <v>277</v>
      </c>
      <c r="D20" s="418">
        <f>D16</f>
        <v>0</v>
      </c>
      <c r="E20" s="419"/>
    </row>
    <row r="21" spans="2:11" ht="15" thickBot="1">
      <c r="B21" s="414" t="s">
        <v>173</v>
      </c>
      <c r="C21" s="422"/>
      <c r="D21" s="491">
        <f>D19+D20</f>
        <v>30</v>
      </c>
      <c r="E21" s="492"/>
    </row>
    <row r="22" spans="2:11" s="1" customFormat="1" ht="15" customHeight="1" thickBot="1">
      <c r="F22" s="73"/>
      <c r="G22" s="73"/>
      <c r="H22" s="73"/>
      <c r="I22" s="75"/>
      <c r="J22" s="73"/>
      <c r="K22" s="73"/>
    </row>
    <row r="23" spans="2:11" s="1" customFormat="1" ht="21.5" thickBot="1">
      <c r="B23" s="487" t="s">
        <v>331</v>
      </c>
      <c r="C23" s="488"/>
      <c r="D23" s="489">
        <f>D21</f>
        <v>30</v>
      </c>
      <c r="E23" s="490"/>
      <c r="F23" s="99"/>
      <c r="G23" s="73"/>
      <c r="H23" s="73"/>
      <c r="I23" s="75"/>
      <c r="J23" s="73"/>
      <c r="K23" s="73"/>
    </row>
  </sheetData>
  <mergeCells count="16">
    <mergeCell ref="D23:E23"/>
    <mergeCell ref="D21:E21"/>
    <mergeCell ref="B21:C21"/>
    <mergeCell ref="B23:C23"/>
    <mergeCell ref="D20:E20"/>
    <mergeCell ref="B2:C4"/>
    <mergeCell ref="D2:E3"/>
    <mergeCell ref="D13:E13"/>
    <mergeCell ref="D14:E14"/>
    <mergeCell ref="B16:C16"/>
    <mergeCell ref="D16:E16"/>
    <mergeCell ref="D19:E19"/>
    <mergeCell ref="D18:E18"/>
    <mergeCell ref="B11:C11"/>
    <mergeCell ref="B18:C18"/>
    <mergeCell ref="D11:E11"/>
  </mergeCells>
  <conditionalFormatting sqref="S25">
    <cfRule type="cellIs" dxfId="1311" priority="38" stopIfTrue="1" operator="equal">
      <formula>""</formula>
    </cfRule>
    <cfRule type="expression" dxfId="1310" priority="39" stopIfTrue="1">
      <formula>$Q25=0</formula>
    </cfRule>
    <cfRule type="expression" dxfId="1309" priority="40">
      <formula>AND($J25="Pass",$L25="Pass")</formula>
    </cfRule>
    <cfRule type="expression" dxfId="1308" priority="41">
      <formula>$Q25&gt;0</formula>
    </cfRule>
  </conditionalFormatting>
  <conditionalFormatting sqref="H6:M6 K23:K24 M23:M24 H20:P20 H8:M12 N6:P12">
    <cfRule type="cellIs" dxfId="1307" priority="33" stopIfTrue="1" operator="equal">
      <formula>"P Fail"</formula>
    </cfRule>
    <cfRule type="cellIs" dxfId="1306" priority="34" operator="equal">
      <formula>"Fail"</formula>
    </cfRule>
    <cfRule type="cellIs" dxfId="1305" priority="35" operator="equal">
      <formula>"Pass"</formula>
    </cfRule>
    <cfRule type="cellIs" dxfId="1304" priority="36" operator="equal">
      <formula>"Exempt"</formula>
    </cfRule>
    <cfRule type="cellIs" dxfId="1303" priority="37" operator="equal">
      <formula>"N/A"</formula>
    </cfRule>
  </conditionalFormatting>
  <conditionalFormatting sqref="H7:M7">
    <cfRule type="cellIs" dxfId="1302" priority="28" stopIfTrue="1" operator="equal">
      <formula>"P Fail"</formula>
    </cfRule>
    <cfRule type="cellIs" dxfId="1301" priority="29" operator="equal">
      <formula>"Fail"</formula>
    </cfRule>
    <cfRule type="cellIs" dxfId="1300" priority="30" operator="equal">
      <formula>"Pass"</formula>
    </cfRule>
    <cfRule type="cellIs" dxfId="1299" priority="31" operator="equal">
      <formula>"Exempt"</formula>
    </cfRule>
    <cfRule type="cellIs" dxfId="1298" priority="32" operator="equal">
      <formula>"N/A"</formula>
    </cfRule>
  </conditionalFormatting>
  <conditionalFormatting sqref="H23:H24 J23:J24">
    <cfRule type="cellIs" dxfId="1297" priority="18" stopIfTrue="1" operator="equal">
      <formula>"P Fail"</formula>
    </cfRule>
    <cfRule type="cellIs" dxfId="1296" priority="19" operator="equal">
      <formula>"Fail"</formula>
    </cfRule>
    <cfRule type="cellIs" dxfId="1295" priority="20" operator="equal">
      <formula>"Pass"</formula>
    </cfRule>
    <cfRule type="cellIs" dxfId="1294" priority="21" operator="equal">
      <formula>"Exempt"</formula>
    </cfRule>
    <cfRule type="cellIs" dxfId="1293" priority="22" operator="equal">
      <formula>"N/A"</formula>
    </cfRule>
  </conditionalFormatting>
  <conditionalFormatting sqref="H18:P18">
    <cfRule type="cellIs" dxfId="1292" priority="11" stopIfTrue="1" operator="equal">
      <formula>"P Fail"</formula>
    </cfRule>
    <cfRule type="cellIs" dxfId="1291" priority="12" operator="equal">
      <formula>"Fail"</formula>
    </cfRule>
    <cfRule type="cellIs" dxfId="1290" priority="13" operator="equal">
      <formula>"Pass"</formula>
    </cfRule>
    <cfRule type="cellIs" dxfId="1289" priority="14" operator="equal">
      <formula>"Exempt"</formula>
    </cfRule>
    <cfRule type="cellIs" dxfId="1288" priority="15" operator="equal">
      <formula>"N/A"</formula>
    </cfRule>
  </conditionalFormatting>
  <conditionalFormatting sqref="H14:P17">
    <cfRule type="cellIs" dxfId="1287" priority="6" stopIfTrue="1" operator="equal">
      <formula>"P Fail"</formula>
    </cfRule>
    <cfRule type="cellIs" dxfId="1286" priority="7" operator="equal">
      <formula>"Fail"</formula>
    </cfRule>
    <cfRule type="cellIs" dxfId="1285" priority="8" operator="equal">
      <formula>"Pass"</formula>
    </cfRule>
    <cfRule type="cellIs" dxfId="1284" priority="9" operator="equal">
      <formula>"Exempt"</formula>
    </cfRule>
    <cfRule type="cellIs" dxfId="1283" priority="10" operator="equal">
      <formula>"N/A"</formula>
    </cfRule>
  </conditionalFormatting>
  <conditionalFormatting sqref="H19:P19">
    <cfRule type="cellIs" dxfId="1282" priority="1" stopIfTrue="1" operator="equal">
      <formula>"P Fail"</formula>
    </cfRule>
    <cfRule type="cellIs" dxfId="1281" priority="2" operator="equal">
      <formula>"Fail"</formula>
    </cfRule>
    <cfRule type="cellIs" dxfId="1280" priority="3" operator="equal">
      <formula>"Pass"</formula>
    </cfRule>
    <cfRule type="cellIs" dxfId="1279" priority="4" operator="equal">
      <formula>"Exempt"</formula>
    </cfRule>
    <cfRule type="cellIs" dxfId="1278" priority="5" operator="equal">
      <formula>"N/A"</formula>
    </cfRule>
  </conditionalFormatting>
  <dataValidations count="2">
    <dataValidation type="list" allowBlank="1" showInputMessage="1" showErrorMessage="1" sqref="D7:D9" xr:uid="{8BB256F8-D030-4BDB-96B1-499ED1512BAB}">
      <formula1>"Vehicle stays in lane,Vehicle directed in 2nd turn,Vehicle directed in 1st turn,No or insufficient support"</formula1>
    </dataValidation>
    <dataValidation type="list" allowBlank="1" showInputMessage="1" showErrorMessage="1" sqref="D14" xr:uid="{64E6FBC2-0F02-4807-851C-E82C337372A4}">
      <formula1>"Yes,No"</formula1>
    </dataValidation>
  </dataValidation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stopIfTrue="1" id="{24505B0E-3E3C-4CAA-A86F-F266334279AC}">
            <xm:f>ISBLANK('General Overview'!$C$17:$C$18)</xm:f>
            <x14:dxf>
              <fill>
                <patternFill>
                  <bgColor theme="0"/>
                </patternFill>
              </fill>
            </x14:dxf>
          </x14:cfRule>
          <x14:cfRule type="expression" priority="17" id="{E220DE8F-8A28-486B-A692-6CB799C50112}">
            <xm:f>SUM('General Overview'!$C$17:$C$18)=0</xm:f>
            <x14:dxf>
              <fill>
                <patternFill>
                  <bgColor theme="0" tint="-0.24994659260841701"/>
                </patternFill>
              </fill>
            </x14:dxf>
          </x14:cfRule>
          <xm:sqref>H23:H24 J23:J24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DAD997-03B7-4917-BF7A-D2595931C2E7}"/>
</file>

<file path=customXml/itemProps2.xml><?xml version="1.0" encoding="utf-8"?>
<ds:datastoreItem xmlns:ds="http://schemas.openxmlformats.org/officeDocument/2006/customXml" ds:itemID="{247919C7-0F7E-41A2-835C-C50CBB97B7A8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ed48cdbb-9fe5-4b1e-9f7c-55670e160080"/>
    <ds:schemaRef ds:uri="edf405e8-67f8-4aa9-b69c-d00489167ff3"/>
    <ds:schemaRef ds:uri="http://purl.org/dc/terms/"/>
    <ds:schemaRef ds:uri="4c2bae30-dd35-4efd-9de9-4c884b9f4564"/>
  </ds:schemaRefs>
</ds:datastoreItem>
</file>

<file path=customXml/itemProps3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General Overview</vt:lpstr>
      <vt:lpstr>AD GRADING</vt:lpstr>
      <vt:lpstr>DE Consumer Information</vt:lpstr>
      <vt:lpstr>DE System Status</vt:lpstr>
      <vt:lpstr>DE Driver Monitoring</vt:lpstr>
      <vt:lpstr>DE Driving Collaboration</vt:lpstr>
      <vt:lpstr>VA Speed Assistance</vt:lpstr>
      <vt:lpstr>VA ACC Performance</vt:lpstr>
      <vt:lpstr>VA Steering Assistance</vt:lpstr>
      <vt:lpstr>SB System Failure</vt:lpstr>
      <vt:lpstr>SB Unresponsive Driver</vt:lpstr>
      <vt:lpstr>SB Collision Avoidance</vt:lpstr>
      <vt:lpstr>Round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Euro NCAP AD Highway Assist Spreadsheet 2020</dc:title>
  <dc:creator>Euro NCAP</dc:creator>
  <cp:lastModifiedBy>Richard Schram</cp:lastModifiedBy>
  <cp:lastPrinted>2015-10-01T12:44:07Z</cp:lastPrinted>
  <dcterms:created xsi:type="dcterms:W3CDTF">2000-07-21T08:56:37Z</dcterms:created>
  <dcterms:modified xsi:type="dcterms:W3CDTF">2020-10-01T11:59:40Z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</Properties>
</file>