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54" documentId="114_{8CFE22E4-0A55-4BAD-BB0C-BE797DB1C111}" xr6:coauthVersionLast="45" xr6:coauthVersionMax="45" xr10:uidLastSave="{1EEE3889-268C-4872-AEB0-105535213315}"/>
  <bookViews>
    <workbookView xWindow="1360" yWindow="453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87" l="1"/>
  <c r="F43" i="87"/>
  <c r="E24" i="97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8" i="95"/>
  <c r="E7" i="95"/>
  <c r="E21" i="97" l="1"/>
  <c r="E19" i="97"/>
  <c r="D26" i="83"/>
  <c r="D53" i="83" s="1"/>
  <c r="D38" i="83"/>
  <c r="D50" i="83" s="1"/>
  <c r="D54" i="83" s="1"/>
  <c r="D55" i="83" l="1"/>
  <c r="D57" i="83" s="1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D10" i="95" l="1"/>
  <c r="F11" i="67" l="1"/>
  <c r="F10" i="67"/>
  <c r="F14" i="67" l="1"/>
  <c r="F13" i="67"/>
  <c r="F8" i="67"/>
  <c r="F7" i="67"/>
  <c r="D17" i="67" s="1"/>
  <c r="E45" i="97" l="1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<sst xmlns="http://schemas.openxmlformats.org/spreadsheetml/2006/main" count="698" uniqueCount="382">
  <si>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</si>
  <si>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</si>
  <si>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</si>
  <si>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</si>
  <si>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</si>
  <si>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</si>
  <si>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</si>
  <si>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</si>
  <si>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</si>
  <si>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</si>
  <si>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</si>
  <si>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</si>
  <si>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</si>
  <si>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</si>
  <si>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</si>
  <si>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</si>
  <si>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</si>
  <si>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</si>
  <si>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</si>
  <si>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</si>
  <si>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</si>
  <si>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</si>
  <si>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</si>
  <si>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</si>
  <si>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</si>
  <si>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</si>
  <si>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</si>
  <si>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</si>
  <si>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</si>
  <si>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</si>
  <si>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</si>
  <si>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</si>
  <si>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</si>
  <si>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</si>
  <si>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</si>
  <si>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</si>
  <si>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</si>
  <si>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</si>
  <si>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</si>
  <si>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</si>
  <si>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</si>
  <si>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</si>
  <si>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</si>
  <si>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</si>
  <si>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</si>
  <si>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</si>
  <si>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</si>
  <si>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</si>
  <si>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</si>
  <si>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</si>
  <si>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</si>
  <si>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</si>
  <si>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</si>
  <si>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</si>
  <si>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</si>
  <si>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</si>
  <si>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</si>
  <si>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</si>
  <si>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</si>
  <si>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</si>
  <si>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</si>
  <si>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</si>
  <si>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</si>
  <si>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</si>
  <si>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</si>
  <si>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</si>
  <si>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</si>
  <si>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</si>
  <si>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</si>
  <si>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</si>
  <si>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</si>
  <si>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</si>
  <si>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</si>
  <si>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</si>
  <si>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</si>
  <si>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</si>
  <si>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</si>
  <si>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</si>
  <si>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</si>
  <si>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</si>
  <si>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</si>
  <si>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</si>
  <si>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</si>
  <si>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</si>
  <si>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</si>
  <si>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</si>
  <si>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</si>
  <si>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</si>
  <si>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</si>
  <si>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</si>
  <si>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</si>
  <si>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</si>
  <si>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</si>
  <si>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</si>
  <si>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</si>
  <si>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</si>
  <si>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</si>
  <si>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</si>
  <si>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</si>
  <si>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</si>
  <si>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</si>
  <si>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</si>
  <si>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</si>
  <si>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</si>
  <si>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</si>
  <si>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</si>
  <si>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</si>
  <si>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</si>
  <si>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</si>
  <si>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</si>
  <si>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</si>
  <si>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</si>
  <si>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</si>
  <si>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</si>
  <si>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</si>
  <si>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</si>
  <si>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</si>
  <si>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</si>
  <si>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</si>
  <si>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</si>
  <si>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</si>
  <si>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</si>
  <si>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</si>
  <si>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</si>
  <si>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</si>
  <si>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</si>
  <si>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</si>
  <si>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</si>
  <si>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</si>
  <si>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</si>
  <si>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</si>
  <si>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</si>
  <si>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</si>
  <si>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</si>
  <si>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</si>
  <si>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</si>
  <si>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</si>
  <si>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</si>
  <si>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</si>
  <si>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</si>
  <si>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</si>
  <si>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</si>
  <si>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</si>
  <si>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</si>
  <si>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</si>
  <si>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</si>
  <si>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</si>
  <si>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</si>
  <si>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</si>
  <si>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</si>
  <si>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</si>
  <si>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</si>
  <si>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</si>
  <si>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</si>
  <si>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</si>
  <si>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</si>
  <si>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</si>
  <si>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</si>
  <si>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</si>
  <si>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</si>
  <si>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</si>
  <si>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</si>
  <si>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</si>
  <si>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</si>
  <si>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</si>
  <si>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</si>
  <si>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</si>
  <si>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</si>
  <si>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</si>
  <si>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</si>
  <si>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</si>
  <si>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</si>
  <si>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</si>
  <si>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</si>
  <si>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</si>
  <si>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</si>
  <si>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</si>
  <si>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</si>
  <si>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</si>
  <si>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</si>
  <si>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</si>
  <si>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</si>
  <si>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</si>
  <si>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</si>
  <si>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</si>
  <si>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</si>
  <si>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</si>
  <si>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</si>
  <si>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</si>
  <si>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</si>
  <si>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</si>
  <si>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</si>
  <si>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</si>
  <si>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</si>
  <si>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</si>
  <si>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</si>
  <si>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</si>
  <si>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</si>
  <si>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</si>
  <si>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</si>
  <si>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</si>
  <si>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</si>
  <si>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</si>
  <si>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</si>
  <si>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</si>
  <si>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</si>
  <si>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</si>
  <si>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</si>
  <si>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</si>
  <si>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</si>
  <si>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</si>
  <si>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</si>
  <si>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</si>
  <si>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</si>
  <si>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</si>
  <si>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</si>
  <si>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</si>
  <si>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</si>
  <si>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</si>
  <si>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</si>
  <si>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</si>
  <si>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</si>
  <si>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</si>
  <si>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</si>
  <si>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</si>
  <si>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</si>
  <si>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</si>
  <si>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</si>
  <si>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</si>
  <si>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</si>
  <si>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</si>
  <si>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</si>
  <si>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</si>
  <si>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</si>
  <si>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</si>
  <si>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</si>
  <si>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</si>
  <si>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</si>
  <si>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</si>
  <si>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</si>
  <si>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</si>
  <si>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</si>
  <si>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</si>
  <si>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</si>
  <si>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</si>
  <si>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</si>
  <si>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</si>
  <si>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</si>
  <si>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</si>
  <si>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</si>
  <si>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</si>
  <si>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</si>
  <si>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</si>
  <si>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</si>
  <si>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</si>
  <si>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</si>
  <si>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</si>
  <si>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</si>
  <si>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</si>
  <si>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</si>
  <si>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</si>
  <si>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</si>
  <si>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</si>
  <si>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</si>
  <si>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</si>
  <si>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</si>
  <si>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</si>
  <si>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</si>
  <si>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</si>
  <si>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</si>
  <si>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</si>
  <si>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</si>
  <si>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</si>
  <si>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</si>
  <si>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</si>
  <si>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</si>
  <si>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</si>
  <si>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</si>
  <si>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</si>
  <si>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</si>
  <si>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</si>
  <si>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</si>
  <si>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</si>
  <si>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</si>
  <si>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</si>
  <si>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</si>
  <si>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</si>
  <si>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</si>
  <si>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</si>
  <si>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</si>
  <si>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</si>
  <si>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</si>
  <si>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</si>
  <si>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</si>
  <si>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</si>
  <si>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</si>
  <si>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</si>
  <si>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</si>
  <si>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</si>
  <si>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</si>
  <si>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</si>
  <si>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</si>
  <si>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</si>
  <si>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</si>
  <si>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</si>
  <si>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</si>
  <si>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</si>
  <si>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</si>
  <si>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</si>
  <si>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</si>
  <si>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</si>
  <si>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</si>
  <si>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</si>
  <si>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</si>
  <si>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</si>
  <si>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</si>
  <si>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</si>
  <si>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</si>
  <si>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</si>
  <si>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</si>
  <si>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</si>
  <si>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</si>
  <si>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</si>
  <si>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</si>
  <si>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</si>
  <si>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</si>
  <si>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</si>
  <si>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</si>
  <si>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</si>
  <si>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</si>
  <si>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</si>
  <si>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</si>
  <si>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</si>
  <si>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</si>
  <si>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</si>
  <si>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</si>
  <si>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</si>
  <si>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</si>
  <si>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</si>
  <si>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</si>
  <si>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</si>
  <si>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</si>
  <si>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</si>
  <si>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</si>
  <si>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</si>
  <si>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</si>
  <si>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</si>
  <si>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</si>
  <si>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Ford</t>
  </si>
  <si>
    <t>Kuga</t>
  </si>
  <si>
    <t>2.5 Duratec PHEV - 165kW</t>
  </si>
  <si>
    <t>Standard 2.5 Duratec</t>
  </si>
  <si>
    <t>Adaptive Cruise Control with Lane Centering</t>
  </si>
  <si>
    <t xml:space="preserve">SUV </t>
  </si>
  <si>
    <t>04/2020</t>
  </si>
  <si>
    <t>LHD</t>
  </si>
  <si>
    <t>Edge</t>
  </si>
  <si>
    <t>Explorer</t>
  </si>
  <si>
    <t>Focus</t>
  </si>
  <si>
    <t>Puma</t>
  </si>
  <si>
    <t>Co-Pilot 360</t>
  </si>
  <si>
    <t>No</t>
  </si>
  <si>
    <t>Accurate</t>
  </si>
  <si>
    <t>Yes</t>
  </si>
  <si>
    <t>N/A</t>
  </si>
  <si>
    <t>Continuous assistance &amp; re-centring</t>
  </si>
  <si>
    <t>Camera &amp; Map</t>
  </si>
  <si>
    <t>Pass</t>
  </si>
  <si>
    <t>Fail</t>
  </si>
  <si>
    <t>Instrument Panel</t>
  </si>
  <si>
    <t>Flashing Traffic Sign</t>
  </si>
  <si>
    <t>System advised</t>
  </si>
  <si>
    <t>Start slowing down after sign</t>
  </si>
  <si>
    <t>Green</t>
  </si>
  <si>
    <t>Orange</t>
  </si>
  <si>
    <t>Grey</t>
  </si>
  <si>
    <t>Vehicle stays in lane</t>
  </si>
  <si>
    <t>Vehicle directed in 2nd turn</t>
  </si>
  <si>
    <t>System can NOT be engaged</t>
  </si>
  <si>
    <t>Visual Warning within 5 minutes</t>
  </si>
  <si>
    <t>System cancels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</si>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</sst>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60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2" fontId="21" fillId="7" borderId="1" xfId="1" applyNumberFormat="1" applyFont="1" applyFill="1" applyBorder="1" applyAlignment="1" applyProtection="1">
      <alignment horizontal="center"/>
      <protection locked="0"/>
    </xf>
    <xf numFmtId="2" fontId="21" fillId="7" borderId="24" xfId="1" applyNumberFormat="1" applyFont="1" applyFill="1" applyBorder="1" applyAlignment="1" applyProtection="1">
      <alignment horizontal="center"/>
      <protection locked="0"/>
    </xf>
    <xf numFmtId="2" fontId="6" fillId="7" borderId="41" xfId="1" applyNumberFormat="1" applyFont="1" applyFill="1" applyBorder="1" applyAlignment="1">
      <alignment horizontal="center"/>
    </xf>
    <xf numFmtId="2" fontId="6" fillId="7" borderId="48" xfId="1" applyNumberFormat="1" applyFont="1" applyFill="1" applyBorder="1" applyAlignment="1">
      <alignment horizontal="center"/>
    </xf>
    <xf numFmtId="2" fontId="6" fillId="6" borderId="41" xfId="1" applyNumberFormat="1" applyFont="1" applyFill="1" applyBorder="1" applyAlignment="1">
      <alignment horizontal="center"/>
    </xf>
    <xf numFmtId="2" fontId="6" fillId="7" borderId="17" xfId="1" applyNumberFormat="1" applyFont="1" applyFill="1" applyBorder="1" applyAlignment="1">
      <alignment horizontal="center"/>
    </xf>
    <xf numFmtId="0" fontId="28" fillId="0" borderId="55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0" borderId="2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166" fontId="6" fillId="3" borderId="0" xfId="1" applyNumberFormat="1" applyFont="1" applyFill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2" fillId="0" borderId="0" xfId="1"/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1" xfId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13" xfId="1" applyFont="1" applyBorder="1" applyAlignment="1">
      <alignment horizontal="left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0" fontId="6" fillId="0" borderId="0" xfId="1" applyFont="1" applyBorder="1" applyAlignment="1">
      <alignment horizontal="left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  <xf numFmtId="170" fontId="5" fillId="0" borderId="7" xfId="1" applyNumberFormat="1" applyFont="1" applyFill="1" applyBorder="1" applyAlignment="1">
      <alignment horizontal="left" indent="1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Border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6" fillId="0" borderId="41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73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73%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66%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86%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50" t="s">
        <v>16</v>
      </c>
      <c r="C2" s="351"/>
      <c r="D2" s="351"/>
      <c r="E2" s="352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74" t="s">
        <v>348</v>
      </c>
      <c r="D4" s="374"/>
      <c r="E4" s="375"/>
      <c r="F4" s="327" t="s">
        <v>324</v>
      </c>
      <c r="G4" s="146" t="s">
        <v>356</v>
      </c>
      <c r="T4" s="30" t="s">
        <v>41</v>
      </c>
    </row>
    <row r="5" spans="1:20" ht="13.5" customHeight="1">
      <c r="B5" s="33" t="s">
        <v>48</v>
      </c>
      <c r="C5" s="372" t="s">
        <v>349</v>
      </c>
      <c r="D5" s="372"/>
      <c r="E5" s="373"/>
      <c r="F5" s="327"/>
      <c r="G5" s="146" t="s">
        <v>357</v>
      </c>
      <c r="T5" s="30" t="s">
        <v>42</v>
      </c>
    </row>
    <row r="6" spans="1:20" ht="13.5" customHeight="1">
      <c r="B6" s="33" t="s">
        <v>323</v>
      </c>
      <c r="C6" s="372"/>
      <c r="D6" s="372"/>
      <c r="E6" s="373"/>
      <c r="F6" s="327"/>
      <c r="G6" s="146" t="s">
        <v>358</v>
      </c>
    </row>
    <row r="7" spans="1:20" ht="13.5" customHeight="1">
      <c r="B7" s="33" t="s">
        <v>36</v>
      </c>
      <c r="C7" s="376">
        <v>1758</v>
      </c>
      <c r="D7" s="376"/>
      <c r="E7" s="377"/>
      <c r="F7" s="327"/>
      <c r="G7" s="146" t="s">
        <v>349</v>
      </c>
      <c r="T7" s="30" t="s">
        <v>43</v>
      </c>
    </row>
    <row r="8" spans="1:20" ht="13.5" customHeight="1">
      <c r="B8" s="33" t="s">
        <v>15</v>
      </c>
      <c r="C8" s="372" t="s">
        <v>350</v>
      </c>
      <c r="D8" s="372"/>
      <c r="E8" s="373"/>
      <c r="F8" s="327"/>
      <c r="G8" s="146" t="s">
        <v>359</v>
      </c>
      <c r="T8" s="30" t="s">
        <v>44</v>
      </c>
    </row>
    <row r="9" spans="1:20" ht="13.5" customHeight="1">
      <c r="B9" s="33" t="s">
        <v>19</v>
      </c>
      <c r="C9" s="372" t="s">
        <v>351</v>
      </c>
      <c r="D9" s="372"/>
      <c r="E9" s="373"/>
      <c r="F9" s="327"/>
      <c r="G9" s="146"/>
      <c r="T9" s="30" t="s">
        <v>45</v>
      </c>
    </row>
    <row r="10" spans="1:20" ht="13.5" customHeight="1">
      <c r="B10" s="33" t="s">
        <v>103</v>
      </c>
      <c r="C10" s="372" t="s">
        <v>352</v>
      </c>
      <c r="D10" s="372"/>
      <c r="E10" s="373"/>
      <c r="F10" s="328"/>
      <c r="G10" s="146"/>
    </row>
    <row r="11" spans="1:20" ht="13.5" customHeight="1">
      <c r="B11" s="33" t="s">
        <v>5</v>
      </c>
      <c r="C11" s="372" t="s">
        <v>353</v>
      </c>
      <c r="D11" s="372"/>
      <c r="E11" s="373"/>
      <c r="F11" s="328"/>
      <c r="G11" s="146"/>
    </row>
    <row r="12" spans="1:20" ht="13.5" customHeight="1">
      <c r="B12" s="33" t="s">
        <v>95</v>
      </c>
      <c r="C12" s="372" t="s">
        <v>350</v>
      </c>
      <c r="D12" s="372"/>
      <c r="E12" s="373"/>
      <c r="F12" s="327"/>
      <c r="G12" s="146"/>
    </row>
    <row r="13" spans="1:20" ht="13.5" customHeight="1">
      <c r="B13" s="33" t="s">
        <v>96</v>
      </c>
      <c r="C13" s="372" t="s">
        <v>354</v>
      </c>
      <c r="D13" s="372"/>
      <c r="E13" s="373"/>
      <c r="F13" s="327"/>
      <c r="G13" s="146"/>
    </row>
    <row r="14" spans="1:20" ht="13.5" customHeight="1">
      <c r="B14" s="33" t="s">
        <v>12</v>
      </c>
      <c r="C14" s="372" t="s">
        <v>355</v>
      </c>
      <c r="D14" s="372"/>
      <c r="E14" s="373"/>
      <c r="F14" s="327"/>
      <c r="G14" s="146"/>
    </row>
    <row r="15" spans="1:20" ht="13.5" customHeight="1">
      <c r="B15" s="33" t="s">
        <v>47</v>
      </c>
      <c r="C15" s="378"/>
      <c r="D15" s="378"/>
      <c r="E15" s="379"/>
      <c r="F15" s="118"/>
      <c r="G15" s="147"/>
    </row>
    <row r="16" spans="1:20" ht="13.5" customHeight="1">
      <c r="B16" s="137" t="s">
        <v>100</v>
      </c>
      <c r="C16" s="356"/>
      <c r="D16" s="356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56"/>
      <c r="D17" s="356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56"/>
      <c r="D18" s="356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80"/>
      <c r="D19" s="380"/>
      <c r="E19" s="381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54" t="s">
        <v>21</v>
      </c>
      <c r="D25" s="354"/>
      <c r="E25" s="57"/>
      <c r="F25" s="57"/>
      <c r="G25" s="68"/>
    </row>
    <row r="26" spans="2:11" ht="13.4" customHeight="1">
      <c r="B26" s="42"/>
      <c r="C26" s="354" t="s">
        <v>52</v>
      </c>
      <c r="D26" s="354"/>
      <c r="E26" s="57"/>
      <c r="F26" s="57"/>
      <c r="G26" s="85"/>
    </row>
    <row r="27" spans="2:11" ht="13.4" customHeight="1">
      <c r="B27" s="42"/>
      <c r="C27" s="354" t="s">
        <v>53</v>
      </c>
      <c r="D27" s="354"/>
      <c r="E27" s="57"/>
      <c r="F27" s="57"/>
      <c r="G27" s="68"/>
    </row>
    <row r="28" spans="2:11" ht="13.4" customHeight="1" thickBot="1">
      <c r="B28" s="42"/>
      <c r="C28" s="354" t="s">
        <v>22</v>
      </c>
      <c r="D28" s="354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54" t="s">
        <v>23</v>
      </c>
      <c r="D30" s="354"/>
      <c r="E30" s="57"/>
      <c r="F30" s="57"/>
      <c r="G30" s="68"/>
    </row>
    <row r="31" spans="2:11" ht="13.4" customHeight="1">
      <c r="B31" s="42"/>
      <c r="C31" s="354" t="s">
        <v>24</v>
      </c>
      <c r="D31" s="354"/>
      <c r="E31" s="57"/>
      <c r="F31" s="57"/>
      <c r="G31" s="68"/>
    </row>
    <row r="32" spans="2:11" ht="13.4" customHeight="1" thickBot="1">
      <c r="B32" s="54"/>
      <c r="C32" s="349" t="s">
        <v>25</v>
      </c>
      <c r="D32" s="349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87" t="s">
        <v>145</v>
      </c>
      <c r="C34" s="388"/>
      <c r="D34" s="389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90" t="s">
        <v>146</v>
      </c>
      <c r="D36" s="390"/>
      <c r="E36" s="57"/>
      <c r="F36" s="48"/>
      <c r="G36" s="41"/>
    </row>
    <row r="37" spans="2:7" ht="13.4" customHeight="1" thickBot="1">
      <c r="B37" s="46"/>
      <c r="C37" s="349" t="s">
        <v>149</v>
      </c>
      <c r="D37" s="386"/>
      <c r="E37" s="63"/>
      <c r="F37" s="58"/>
      <c r="G37" s="44"/>
    </row>
    <row r="38" spans="2:7" ht="13.4" customHeight="1" thickBot="1">
      <c r="C38" s="385"/>
      <c r="D38" s="385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82" t="s">
        <v>140</v>
      </c>
      <c r="C50" s="383"/>
      <c r="D50" s="383"/>
      <c r="E50" s="383"/>
      <c r="F50" s="383"/>
      <c r="G50" s="384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90" t="s">
        <v>97</v>
      </c>
      <c r="D55" s="390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9" t="s">
        <v>143</v>
      </c>
      <c r="D57" s="386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65" t="s">
        <v>68</v>
      </c>
      <c r="C68" s="366"/>
      <c r="D68" s="369"/>
      <c r="E68" s="369"/>
      <c r="F68" s="369"/>
      <c r="G68" s="370"/>
    </row>
    <row r="69" spans="2:7" ht="13.4" hidden="1" customHeight="1" thickBot="1">
      <c r="B69" s="367"/>
      <c r="C69" s="368"/>
      <c r="D69" s="371" t="s">
        <v>69</v>
      </c>
      <c r="E69" s="371"/>
      <c r="F69" s="139" t="s">
        <v>70</v>
      </c>
      <c r="G69" s="140" t="s">
        <v>71</v>
      </c>
    </row>
    <row r="70" spans="2:7" ht="13.4" hidden="1" customHeight="1">
      <c r="B70" s="357" t="s">
        <v>56</v>
      </c>
      <c r="C70" s="358"/>
      <c r="D70" s="359"/>
      <c r="E70" s="359"/>
      <c r="F70" s="101"/>
      <c r="G70" s="104"/>
    </row>
    <row r="71" spans="2:7" ht="13.4" hidden="1" customHeight="1">
      <c r="B71" s="361" t="s">
        <v>72</v>
      </c>
      <c r="C71" s="362"/>
      <c r="D71" s="362"/>
      <c r="E71" s="362"/>
      <c r="F71" s="105" t="s">
        <v>113</v>
      </c>
      <c r="G71" s="106">
        <v>2018</v>
      </c>
    </row>
    <row r="72" spans="2:7" ht="13.4" hidden="1" customHeight="1" thickBot="1">
      <c r="B72" s="363" t="s">
        <v>73</v>
      </c>
      <c r="C72" s="364"/>
      <c r="D72" s="364"/>
      <c r="E72" s="364"/>
      <c r="F72" s="107" t="s">
        <v>76</v>
      </c>
      <c r="G72" s="108">
        <v>2016</v>
      </c>
    </row>
    <row r="73" spans="2:7" ht="13.4" hidden="1" customHeight="1">
      <c r="B73" s="357" t="s">
        <v>74</v>
      </c>
      <c r="C73" s="358"/>
      <c r="D73" s="359"/>
      <c r="E73" s="359"/>
      <c r="F73" s="101"/>
      <c r="G73" s="104"/>
    </row>
    <row r="74" spans="2:7" ht="13.4" hidden="1" customHeight="1">
      <c r="B74" s="353"/>
      <c r="C74" s="360"/>
      <c r="D74" s="355" t="s">
        <v>75</v>
      </c>
      <c r="E74" s="355"/>
      <c r="F74" s="109" t="s">
        <v>131</v>
      </c>
      <c r="G74" s="110">
        <v>2018</v>
      </c>
    </row>
    <row r="75" spans="2:7" ht="13.4" hidden="1" customHeight="1">
      <c r="B75" s="353"/>
      <c r="C75" s="354"/>
      <c r="D75" s="355" t="s">
        <v>77</v>
      </c>
      <c r="E75" s="355"/>
      <c r="F75" s="109" t="s">
        <v>132</v>
      </c>
      <c r="G75" s="110">
        <v>2018</v>
      </c>
    </row>
    <row r="76" spans="2:7" ht="13.4" hidden="1" customHeight="1">
      <c r="B76" s="111"/>
      <c r="C76" s="50"/>
      <c r="D76" s="355" t="s">
        <v>78</v>
      </c>
      <c r="E76" s="355"/>
      <c r="F76" s="109" t="s">
        <v>106</v>
      </c>
      <c r="G76" s="110">
        <v>2018</v>
      </c>
    </row>
    <row r="77" spans="2:7" ht="13.4" hidden="1" customHeight="1">
      <c r="B77" s="353"/>
      <c r="C77" s="354"/>
      <c r="D77" s="355" t="s">
        <v>79</v>
      </c>
      <c r="E77" s="355"/>
      <c r="F77" s="109" t="s">
        <v>105</v>
      </c>
      <c r="G77" s="110">
        <v>2018</v>
      </c>
    </row>
    <row r="78" spans="2:7" ht="13.4" hidden="1" customHeight="1">
      <c r="B78" s="353"/>
      <c r="C78" s="354"/>
      <c r="D78" s="355" t="s">
        <v>80</v>
      </c>
      <c r="E78" s="355"/>
      <c r="F78" s="109" t="s">
        <v>107</v>
      </c>
      <c r="G78" s="110">
        <v>2018</v>
      </c>
    </row>
    <row r="79" spans="2:7" ht="13.4" hidden="1" customHeight="1">
      <c r="B79" s="353"/>
      <c r="C79" s="354"/>
      <c r="D79" s="355" t="s">
        <v>81</v>
      </c>
      <c r="E79" s="355"/>
      <c r="F79" s="109" t="s">
        <v>108</v>
      </c>
      <c r="G79" s="110">
        <v>2015</v>
      </c>
    </row>
    <row r="80" spans="2:7" ht="13.4" hidden="1" customHeight="1">
      <c r="B80" s="353"/>
      <c r="C80" s="354"/>
      <c r="D80" s="355" t="s">
        <v>82</v>
      </c>
      <c r="E80" s="355"/>
      <c r="F80" s="109" t="s">
        <v>93</v>
      </c>
      <c r="G80" s="110">
        <v>2014</v>
      </c>
    </row>
    <row r="81" spans="2:7" ht="13.4" hidden="1" customHeight="1">
      <c r="B81" s="353"/>
      <c r="C81" s="354"/>
      <c r="D81" s="355" t="s">
        <v>83</v>
      </c>
      <c r="E81" s="355"/>
      <c r="F81" s="109" t="s">
        <v>94</v>
      </c>
      <c r="G81" s="110">
        <v>2010</v>
      </c>
    </row>
    <row r="82" spans="2:7" ht="13.4" hidden="1" customHeight="1">
      <c r="B82" s="353"/>
      <c r="C82" s="354"/>
      <c r="D82" s="355" t="s">
        <v>84</v>
      </c>
      <c r="E82" s="355"/>
      <c r="F82" s="109" t="s">
        <v>133</v>
      </c>
      <c r="G82" s="110">
        <v>2018</v>
      </c>
    </row>
    <row r="83" spans="2:7" ht="13.4" hidden="1" customHeight="1" thickBot="1">
      <c r="B83" s="348"/>
      <c r="C83" s="349"/>
      <c r="D83" s="349"/>
      <c r="E83" s="349"/>
      <c r="F83" s="102"/>
      <c r="G83" s="112"/>
    </row>
    <row r="84" spans="2:7" ht="13.4" hidden="1" customHeight="1">
      <c r="B84" s="357" t="s">
        <v>85</v>
      </c>
      <c r="C84" s="358"/>
      <c r="D84" s="359"/>
      <c r="E84" s="359"/>
      <c r="F84" s="101"/>
      <c r="G84" s="104"/>
    </row>
    <row r="85" spans="2:7" ht="13.4" hidden="1" customHeight="1">
      <c r="B85" s="353"/>
      <c r="C85" s="354"/>
      <c r="D85" s="355" t="s">
        <v>86</v>
      </c>
      <c r="E85" s="355"/>
      <c r="F85" s="109" t="s">
        <v>134</v>
      </c>
      <c r="G85" s="110">
        <v>2018</v>
      </c>
    </row>
    <row r="86" spans="2:7" ht="13.4" hidden="1" customHeight="1">
      <c r="B86" s="353"/>
      <c r="C86" s="354"/>
      <c r="D86" s="355" t="s">
        <v>110</v>
      </c>
      <c r="E86" s="355"/>
      <c r="F86" s="109" t="s">
        <v>134</v>
      </c>
      <c r="G86" s="110">
        <v>2018</v>
      </c>
    </row>
    <row r="87" spans="2:7" ht="13.4" hidden="1" customHeight="1" thickBot="1">
      <c r="B87" s="348"/>
      <c r="C87" s="349"/>
      <c r="D87" s="349"/>
      <c r="E87" s="349"/>
      <c r="F87" s="102"/>
      <c r="G87" s="112"/>
    </row>
    <row r="88" spans="2:7" ht="13.4" hidden="1" customHeight="1">
      <c r="B88" s="357" t="s">
        <v>87</v>
      </c>
      <c r="C88" s="358"/>
      <c r="D88" s="359"/>
      <c r="E88" s="359"/>
      <c r="F88" s="101"/>
      <c r="G88" s="104"/>
    </row>
    <row r="89" spans="2:7" ht="13.4" hidden="1" customHeight="1">
      <c r="B89" s="353"/>
      <c r="C89" s="354"/>
      <c r="D89" s="355" t="s">
        <v>88</v>
      </c>
      <c r="E89" s="355"/>
      <c r="F89" s="109" t="s">
        <v>135</v>
      </c>
      <c r="G89" s="110">
        <v>2018</v>
      </c>
    </row>
    <row r="90" spans="2:7" ht="13.4" hidden="1" customHeight="1">
      <c r="B90" s="353"/>
      <c r="C90" s="354"/>
      <c r="D90" s="355" t="s">
        <v>89</v>
      </c>
      <c r="E90" s="355"/>
      <c r="F90" s="109" t="s">
        <v>136</v>
      </c>
      <c r="G90" s="110">
        <v>2018</v>
      </c>
    </row>
    <row r="91" spans="2:7" ht="13.4" hidden="1" customHeight="1">
      <c r="B91" s="353"/>
      <c r="C91" s="354"/>
      <c r="D91" s="355" t="s">
        <v>109</v>
      </c>
      <c r="E91" s="355"/>
      <c r="F91" s="109" t="s">
        <v>137</v>
      </c>
      <c r="G91" s="110">
        <v>2018</v>
      </c>
    </row>
    <row r="92" spans="2:7" ht="13.4" hidden="1" customHeight="1" thickBot="1">
      <c r="B92" s="348"/>
      <c r="C92" s="349"/>
      <c r="D92" s="349"/>
      <c r="E92" s="349"/>
      <c r="F92" s="102"/>
      <c r="G92" s="112"/>
    </row>
    <row r="93" spans="2:7" ht="13.4" hidden="1" customHeight="1">
      <c r="B93" s="357" t="s">
        <v>34</v>
      </c>
      <c r="C93" s="358"/>
      <c r="D93" s="359"/>
      <c r="E93" s="359"/>
      <c r="F93" s="101"/>
      <c r="G93" s="104"/>
    </row>
    <row r="94" spans="2:7" ht="13.4" hidden="1" customHeight="1">
      <c r="B94" s="353"/>
      <c r="C94" s="354"/>
      <c r="D94" s="355" t="s">
        <v>90</v>
      </c>
      <c r="E94" s="355"/>
      <c r="F94" s="109" t="s">
        <v>138</v>
      </c>
      <c r="G94" s="110">
        <v>2018</v>
      </c>
    </row>
    <row r="95" spans="2:7" ht="13.4" hidden="1" customHeight="1">
      <c r="B95" s="353"/>
      <c r="C95" s="354"/>
      <c r="D95" s="355" t="s">
        <v>91</v>
      </c>
      <c r="E95" s="355"/>
      <c r="F95" s="109" t="s">
        <v>133</v>
      </c>
      <c r="G95" s="110">
        <v>2018</v>
      </c>
    </row>
    <row r="96" spans="2:7" ht="13.4" hidden="1" customHeight="1">
      <c r="B96" s="353"/>
      <c r="C96" s="354"/>
      <c r="D96" s="355" t="s">
        <v>92</v>
      </c>
      <c r="E96" s="355"/>
      <c r="F96" s="109" t="s">
        <v>139</v>
      </c>
      <c r="G96" s="110">
        <v>2018</v>
      </c>
    </row>
    <row r="97" spans="2:7" ht="13.4" hidden="1" customHeight="1">
      <c r="B97" s="353"/>
      <c r="C97" s="354"/>
      <c r="D97" s="355" t="s">
        <v>111</v>
      </c>
      <c r="E97" s="355"/>
      <c r="F97" s="109" t="s">
        <v>133</v>
      </c>
      <c r="G97" s="110">
        <v>2018</v>
      </c>
    </row>
    <row r="98" spans="2:7" ht="13.4" hidden="1" customHeight="1" thickBot="1">
      <c r="B98" s="348"/>
      <c r="C98" s="349"/>
      <c r="D98" s="349"/>
      <c r="E98" s="349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C57:D57"/>
    <mergeCell ref="C25:D25"/>
    <mergeCell ref="C26:D26"/>
    <mergeCell ref="C27:D27"/>
    <mergeCell ref="C55:D55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B74:C74"/>
    <mergeCell ref="D74:E74"/>
    <mergeCell ref="B75:C75"/>
    <mergeCell ref="D75:E75"/>
    <mergeCell ref="D76:E76"/>
    <mergeCell ref="B77:C77"/>
    <mergeCell ref="D77:E77"/>
    <mergeCell ref="B78:C78"/>
    <mergeCell ref="D78:E78"/>
    <mergeCell ref="B79:C79"/>
    <mergeCell ref="D79:E79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98:C98"/>
    <mergeCell ref="D98:E98"/>
    <mergeCell ref="B94:C94"/>
    <mergeCell ref="D94:E94"/>
    <mergeCell ref="B95:C95"/>
    <mergeCell ref="D95:E95"/>
    <mergeCell ref="B96:C96"/>
    <mergeCell ref="D96:E96"/>
    <mergeCell ref="B90:C90"/>
    <mergeCell ref="D90:E90"/>
    <mergeCell ref="B92:C92"/>
    <mergeCell ref="D92:E92"/>
    <mergeCell ref="B93:C93"/>
    <mergeCell ref="D93:E93"/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99E608F2-C7C1-41A8-820E-F96450933733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69D7DED1-55C6-470F-845C-74231EB9EE17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9" t="s">
        <v>335</v>
      </c>
      <c r="C2" s="420"/>
      <c r="D2" s="413"/>
      <c r="E2" s="466"/>
      <c r="F2" s="598"/>
      <c r="L2" s="156"/>
    </row>
    <row r="3" spans="1:12" s="155" customFormat="1" ht="15" customHeight="1">
      <c r="B3" s="421"/>
      <c r="C3" s="422"/>
      <c r="D3" s="415"/>
      <c r="E3" s="599"/>
      <c r="F3" s="600"/>
      <c r="L3" s="156"/>
    </row>
    <row r="4" spans="1:12" ht="15" customHeight="1" thickBot="1">
      <c r="B4" s="423"/>
      <c r="C4" s="424"/>
      <c r="D4" s="302"/>
      <c r="E4" s="303"/>
      <c r="F4" s="305"/>
    </row>
    <row r="5" spans="1:12" ht="15" customHeight="1" thickBot="1">
      <c r="B5" s="159" t="s">
        <v>336</v>
      </c>
      <c r="C5" s="160"/>
      <c r="D5" s="261" t="s">
        <v>288</v>
      </c>
      <c r="E5" s="263" t="s">
        <v>289</v>
      </c>
      <c r="F5" s="188" t="s">
        <v>7</v>
      </c>
    </row>
    <row r="6" spans="1:12" ht="15" customHeight="1">
      <c r="B6" s="214"/>
      <c r="C6" s="224" t="s">
        <v>285</v>
      </c>
      <c r="D6" s="256"/>
      <c r="E6" s="264"/>
      <c r="F6" s="257"/>
    </row>
    <row r="7" spans="1:12" ht="15" customHeight="1">
      <c r="B7" s="214"/>
      <c r="C7" s="163" t="s">
        <v>286</v>
      </c>
      <c r="D7" s="259" t="s">
        <v>378</v>
      </c>
      <c r="E7" s="265" t="s">
        <v>379</v>
      </c>
      <c r="F7" s="260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59" t="s">
        <v>378</v>
      </c>
      <c r="E8" s="265" t="s">
        <v>379</v>
      </c>
      <c r="F8" s="260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5"/>
      <c r="E9" s="266"/>
      <c r="F9" s="258"/>
    </row>
    <row r="10" spans="1:12" ht="15" customHeight="1">
      <c r="B10" s="214"/>
      <c r="C10" s="163" t="s">
        <v>286</v>
      </c>
      <c r="D10" s="259" t="s">
        <v>378</v>
      </c>
      <c r="E10" s="265" t="s">
        <v>379</v>
      </c>
      <c r="F10" s="260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59" t="s">
        <v>378</v>
      </c>
      <c r="E11" s="265" t="s">
        <v>379</v>
      </c>
      <c r="F11" s="260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5"/>
      <c r="E12" s="266"/>
      <c r="F12" s="258"/>
    </row>
    <row r="13" spans="1:12" ht="15" customHeight="1">
      <c r="B13" s="214"/>
      <c r="C13" s="163" t="s">
        <v>286</v>
      </c>
      <c r="D13" s="259" t="s">
        <v>380</v>
      </c>
      <c r="E13" s="265" t="s">
        <v>379</v>
      </c>
      <c r="F13" s="260">
        <f>IF(AND(D13="System cancels",E13="Visual Warning within 5 minutes"),10,IF(D13="System cancels within 5s",5,0))</f>
        <v>10</v>
      </c>
    </row>
    <row r="14" spans="1:12" ht="15" customHeight="1">
      <c r="B14" s="214"/>
      <c r="C14" s="308" t="s">
        <v>287</v>
      </c>
      <c r="D14" s="259" t="s">
        <v>380</v>
      </c>
      <c r="E14" s="265" t="s">
        <v>379</v>
      </c>
      <c r="F14" s="260">
        <f>IF(AND(D14="System cancels",E14="Visual Warning within 5 minutes"),10,IF(D14="System cancels within 5s",5,0))</f>
        <v>10</v>
      </c>
    </row>
    <row r="15" spans="1:12" ht="15" customHeight="1" thickBot="1">
      <c r="B15" s="214"/>
      <c r="C15" s="163"/>
      <c r="D15" s="262"/>
      <c r="E15" s="267"/>
      <c r="F15" s="306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31" t="s">
        <v>337</v>
      </c>
      <c r="C17" s="432"/>
      <c r="D17" s="425">
        <f>IF(COUNTIF(D7:D14,"")&gt;5,0,SUM(F7:F14)/((8-COUNTIF(D7:D14,""))/3))</f>
        <v>25</v>
      </c>
      <c r="E17" s="464"/>
      <c r="F17" s="465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37" t="s">
        <v>6</v>
      </c>
      <c r="C19" s="438"/>
      <c r="D19" s="448"/>
      <c r="E19" s="480"/>
      <c r="F19" s="449"/>
    </row>
    <row r="20" spans="2:12" ht="13.5" thickBot="1">
      <c r="B20" s="174"/>
      <c r="C20" s="178" t="s">
        <v>337</v>
      </c>
      <c r="D20" s="439">
        <f>D17</f>
        <v>25</v>
      </c>
      <c r="E20" s="601"/>
      <c r="F20" s="440"/>
    </row>
    <row r="21" spans="2:12" ht="15" thickBot="1">
      <c r="B21" s="437" t="s">
        <v>173</v>
      </c>
      <c r="C21" s="445"/>
      <c r="D21" s="520">
        <f>D20</f>
        <v>25</v>
      </c>
      <c r="E21" s="602"/>
      <c r="F21" s="521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516" t="s">
        <v>338</v>
      </c>
      <c r="C23" s="517"/>
      <c r="D23" s="518">
        <f>D21</f>
        <v>25</v>
      </c>
      <c r="E23" s="523"/>
      <c r="F23" s="519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321" priority="43" stopIfTrue="1" operator="equal">
      <formula>""</formula>
    </cfRule>
    <cfRule type="expression" dxfId="1320" priority="44" stopIfTrue="1">
      <formula>$R25=0</formula>
    </cfRule>
    <cfRule type="expression" dxfId="1319" priority="45">
      <formula>AND($K25="Pass",$M25="Pass")</formula>
    </cfRule>
    <cfRule type="expression" dxfId="1318" priority="46">
      <formula>$R25&gt;0</formula>
    </cfRule>
  </conditionalFormatting>
  <conditionalFormatting sqref="I6:N6 L23:L24 N23:N24 I20:Q20 I8:N8 O6:Q8 I15:Q18">
    <cfRule type="cellIs" dxfId="1317" priority="38" stopIfTrue="1" operator="equal">
      <formula>"P Fail"</formula>
    </cfRule>
    <cfRule type="cellIs" dxfId="1316" priority="39" operator="equal">
      <formula>"Fail"</formula>
    </cfRule>
    <cfRule type="cellIs" dxfId="1315" priority="40" operator="equal">
      <formula>"Pass"</formula>
    </cfRule>
    <cfRule type="cellIs" dxfId="1314" priority="41" operator="equal">
      <formula>"Exempt"</formula>
    </cfRule>
    <cfRule type="cellIs" dxfId="1313" priority="42" operator="equal">
      <formula>"N/A"</formula>
    </cfRule>
  </conditionalFormatting>
  <conditionalFormatting sqref="I7:N7">
    <cfRule type="cellIs" dxfId="1312" priority="33" stopIfTrue="1" operator="equal">
      <formula>"P Fail"</formula>
    </cfRule>
    <cfRule type="cellIs" dxfId="1311" priority="34" operator="equal">
      <formula>"Fail"</formula>
    </cfRule>
    <cfRule type="cellIs" dxfId="1310" priority="35" operator="equal">
      <formula>"Pass"</formula>
    </cfRule>
    <cfRule type="cellIs" dxfId="1309" priority="36" operator="equal">
      <formula>"Exempt"</formula>
    </cfRule>
    <cfRule type="cellIs" dxfId="1308" priority="37" operator="equal">
      <formula>"N/A"</formula>
    </cfRule>
  </conditionalFormatting>
  <conditionalFormatting sqref="I23:I24 K23:K24">
    <cfRule type="cellIs" dxfId="1307" priority="28" stopIfTrue="1" operator="equal">
      <formula>"P Fail"</formula>
    </cfRule>
    <cfRule type="cellIs" dxfId="1306" priority="29" operator="equal">
      <formula>"Fail"</formula>
    </cfRule>
    <cfRule type="cellIs" dxfId="1305" priority="30" operator="equal">
      <formula>"Pass"</formula>
    </cfRule>
    <cfRule type="cellIs" dxfId="1304" priority="31" operator="equal">
      <formula>"Exempt"</formula>
    </cfRule>
    <cfRule type="cellIs" dxfId="1303" priority="32" operator="equal">
      <formula>"N/A"</formula>
    </cfRule>
  </conditionalFormatting>
  <conditionalFormatting sqref="I19:Q19">
    <cfRule type="cellIs" dxfId="1302" priority="21" stopIfTrue="1" operator="equal">
      <formula>"P Fail"</formula>
    </cfRule>
    <cfRule type="cellIs" dxfId="1301" priority="22" operator="equal">
      <formula>"Fail"</formula>
    </cfRule>
    <cfRule type="cellIs" dxfId="1300" priority="23" operator="equal">
      <formula>"Pass"</formula>
    </cfRule>
    <cfRule type="cellIs" dxfId="1299" priority="24" operator="equal">
      <formula>"Exempt"</formula>
    </cfRule>
    <cfRule type="cellIs" dxfId="1298" priority="25" operator="equal">
      <formula>"N/A"</formula>
    </cfRule>
  </conditionalFormatting>
  <conditionalFormatting sqref="I9:N9 I11:N11 O9:Q11">
    <cfRule type="cellIs" dxfId="1297" priority="16" stopIfTrue="1" operator="equal">
      <formula>"P Fail"</formula>
    </cfRule>
    <cfRule type="cellIs" dxfId="1296" priority="17" operator="equal">
      <formula>"Fail"</formula>
    </cfRule>
    <cfRule type="cellIs" dxfId="1295" priority="18" operator="equal">
      <formula>"Pass"</formula>
    </cfRule>
    <cfRule type="cellIs" dxfId="1294" priority="19" operator="equal">
      <formula>"Exempt"</formula>
    </cfRule>
    <cfRule type="cellIs" dxfId="1293" priority="20" operator="equal">
      <formula>"N/A"</formula>
    </cfRule>
  </conditionalFormatting>
  <conditionalFormatting sqref="I10:N10">
    <cfRule type="cellIs" dxfId="1292" priority="11" stopIfTrue="1" operator="equal">
      <formula>"P Fail"</formula>
    </cfRule>
    <cfRule type="cellIs" dxfId="1291" priority="12" operator="equal">
      <formula>"Fail"</formula>
    </cfRule>
    <cfRule type="cellIs" dxfId="1290" priority="13" operator="equal">
      <formula>"Pass"</formula>
    </cfRule>
    <cfRule type="cellIs" dxfId="1289" priority="14" operator="equal">
      <formula>"Exempt"</formula>
    </cfRule>
    <cfRule type="cellIs" dxfId="1288" priority="15" operator="equal">
      <formula>"N/A"</formula>
    </cfRule>
  </conditionalFormatting>
  <conditionalFormatting sqref="I12:N12 I14:N14 O12:Q14">
    <cfRule type="cellIs" dxfId="1287" priority="6" stopIfTrue="1" operator="equal">
      <formula>"P Fail"</formula>
    </cfRule>
    <cfRule type="cellIs" dxfId="1286" priority="7" operator="equal">
      <formula>"Fail"</formula>
    </cfRule>
    <cfRule type="cellIs" dxfId="1285" priority="8" operator="equal">
      <formula>"Pass"</formula>
    </cfRule>
    <cfRule type="cellIs" dxfId="1284" priority="9" operator="equal">
      <formula>"Exempt"</formula>
    </cfRule>
    <cfRule type="cellIs" dxfId="1283" priority="10" operator="equal">
      <formula>"N/A"</formula>
    </cfRule>
  </conditionalFormatting>
  <conditionalFormatting sqref="I13:N13">
    <cfRule type="cellIs" dxfId="1282" priority="1" stopIfTrue="1" operator="equal">
      <formula>"P Fail"</formula>
    </cfRule>
    <cfRule type="cellIs" dxfId="1281" priority="2" operator="equal">
      <formula>"Fail"</formula>
    </cfRule>
    <cfRule type="cellIs" dxfId="1280" priority="3" operator="equal">
      <formula>"Pass"</formula>
    </cfRule>
    <cfRule type="cellIs" dxfId="1279" priority="4" operator="equal">
      <formula>"Exempt"</formula>
    </cfRule>
    <cfRule type="cellIs" dxfId="1278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ABF193A1-218A-4289-9555-7CD8FC539582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9" t="s">
        <v>339</v>
      </c>
      <c r="C2" s="420"/>
      <c r="D2" s="413"/>
      <c r="E2" s="414"/>
      <c r="K2" s="156"/>
    </row>
    <row r="3" spans="1:11" s="155" customFormat="1" ht="15" customHeight="1">
      <c r="B3" s="421"/>
      <c r="C3" s="422"/>
      <c r="D3" s="415"/>
      <c r="E3" s="416"/>
      <c r="K3" s="156"/>
    </row>
    <row r="4" spans="1:11" ht="15" customHeight="1" thickBot="1">
      <c r="B4" s="423"/>
      <c r="C4" s="424"/>
      <c r="D4" s="213"/>
      <c r="E4" s="158"/>
    </row>
    <row r="5" spans="1:11" ht="15" customHeight="1">
      <c r="B5" s="159" t="s">
        <v>340</v>
      </c>
      <c r="C5" s="160"/>
      <c r="D5" s="429"/>
      <c r="E5" s="430"/>
    </row>
    <row r="6" spans="1:11" ht="15" customHeight="1" thickBot="1">
      <c r="B6" s="161"/>
      <c r="C6" s="163" t="s">
        <v>292</v>
      </c>
      <c r="D6" s="488" t="s">
        <v>363</v>
      </c>
      <c r="E6" s="489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31" t="s">
        <v>341</v>
      </c>
      <c r="C8" s="432"/>
      <c r="D8" s="425">
        <f>IF(D6="Yes",20,0)</f>
        <v>20</v>
      </c>
      <c r="E8" s="426"/>
    </row>
    <row r="9" spans="1:11" ht="13.5" thickBot="1">
      <c r="F9" s="177"/>
    </row>
    <row r="10" spans="1:11" ht="15" thickBot="1">
      <c r="B10" s="437" t="s">
        <v>6</v>
      </c>
      <c r="C10" s="438"/>
      <c r="D10" s="448"/>
      <c r="E10" s="449"/>
    </row>
    <row r="11" spans="1:11" ht="13.5" thickBot="1">
      <c r="B11" s="174"/>
      <c r="C11" s="178" t="s">
        <v>341</v>
      </c>
      <c r="D11" s="439">
        <f>D8</f>
        <v>20</v>
      </c>
      <c r="E11" s="440"/>
    </row>
    <row r="12" spans="1:11" ht="15" thickBot="1">
      <c r="B12" s="437" t="s">
        <v>173</v>
      </c>
      <c r="C12" s="445"/>
      <c r="D12" s="520">
        <f>SUM(D11)</f>
        <v>20</v>
      </c>
      <c r="E12" s="521"/>
    </row>
    <row r="13" spans="1:11" ht="13.5" thickBot="1"/>
    <row r="14" spans="1:11" ht="21.5" thickBot="1">
      <c r="B14" s="433" t="s">
        <v>342</v>
      </c>
      <c r="C14" s="434"/>
      <c r="D14" s="435">
        <f>D12</f>
        <v>20</v>
      </c>
      <c r="E14" s="436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275" priority="18" stopIfTrue="1" operator="equal">
      <formula>""</formula>
    </cfRule>
    <cfRule type="expression" dxfId="1274" priority="19" stopIfTrue="1">
      <formula>$Q19=0</formula>
    </cfRule>
    <cfRule type="expression" dxfId="1273" priority="20">
      <formula>AND($J19="Pass",$L19="Pass")</formula>
    </cfRule>
    <cfRule type="expression" dxfId="1272" priority="21">
      <formula>$Q19&gt;0</formula>
    </cfRule>
  </conditionalFormatting>
  <conditionalFormatting sqref="K17:K18 M17:M18 H14:P14 H6:P12">
    <cfRule type="cellIs" dxfId="1271" priority="13" stopIfTrue="1" operator="equal">
      <formula>"P Fail"</formula>
    </cfRule>
    <cfRule type="cellIs" dxfId="1270" priority="14" operator="equal">
      <formula>"Fail"</formula>
    </cfRule>
    <cfRule type="cellIs" dxfId="1269" priority="15" operator="equal">
      <formula>"Pass"</formula>
    </cfRule>
    <cfRule type="cellIs" dxfId="1268" priority="16" operator="equal">
      <formula>"Exempt"</formula>
    </cfRule>
    <cfRule type="cellIs" dxfId="1267" priority="17" operator="equal">
      <formula>"N/A"</formula>
    </cfRule>
  </conditionalFormatting>
  <conditionalFormatting sqref="H17:H18 J17:J18">
    <cfRule type="cellIs" dxfId="1266" priority="8" stopIfTrue="1" operator="equal">
      <formula>"P Fail"</formula>
    </cfRule>
    <cfRule type="cellIs" dxfId="1265" priority="9" operator="equal">
      <formula>"Fail"</formula>
    </cfRule>
    <cfRule type="cellIs" dxfId="1264" priority="10" operator="equal">
      <formula>"Pass"</formula>
    </cfRule>
    <cfRule type="cellIs" dxfId="1263" priority="11" operator="equal">
      <formula>"Exempt"</formula>
    </cfRule>
    <cfRule type="cellIs" dxfId="1262" priority="12" operator="equal">
      <formula>"N/A"</formula>
    </cfRule>
  </conditionalFormatting>
  <conditionalFormatting sqref="H13:P13">
    <cfRule type="cellIs" dxfId="1261" priority="1" stopIfTrue="1" operator="equal">
      <formula>"P Fail"</formula>
    </cfRule>
    <cfRule type="cellIs" dxfId="1260" priority="2" operator="equal">
      <formula>"Fail"</formula>
    </cfRule>
    <cfRule type="cellIs" dxfId="1259" priority="3" operator="equal">
      <formula>"Pass"</formula>
    </cfRule>
    <cfRule type="cellIs" dxfId="1258" priority="4" operator="equal">
      <formula>"Exempt"</formula>
    </cfRule>
    <cfRule type="cellIs" dxfId="1257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24" t="s">
        <v>156</v>
      </c>
      <c r="C2" s="525"/>
      <c r="D2" s="525"/>
      <c r="E2" s="526"/>
      <c r="F2" s="568" t="s">
        <v>243</v>
      </c>
      <c r="G2" s="639"/>
      <c r="H2" s="640" t="s">
        <v>37</v>
      </c>
      <c r="I2" s="639"/>
      <c r="J2" s="569" t="s">
        <v>244</v>
      </c>
      <c r="K2" s="570"/>
    </row>
    <row r="3" spans="1:11" s="226" customFormat="1" ht="15" customHeight="1" thickBot="1">
      <c r="B3" s="527"/>
      <c r="C3" s="528"/>
      <c r="D3" s="528"/>
      <c r="E3" s="529"/>
      <c r="F3" s="575"/>
      <c r="G3" s="645"/>
      <c r="H3" s="646"/>
      <c r="I3" s="645"/>
      <c r="J3" s="576" t="s">
        <v>313</v>
      </c>
      <c r="K3" s="577"/>
    </row>
    <row r="4" spans="1:11">
      <c r="B4" s="357" t="s">
        <v>38</v>
      </c>
      <c r="C4" s="358"/>
      <c r="D4" s="358"/>
      <c r="E4" s="571"/>
      <c r="F4" s="572"/>
      <c r="G4" s="658"/>
      <c r="H4" s="659"/>
      <c r="I4" s="658"/>
      <c r="J4" s="573"/>
      <c r="K4" s="574"/>
    </row>
    <row r="5" spans="1:11">
      <c r="B5" s="227"/>
      <c r="C5" s="578" t="s">
        <v>46</v>
      </c>
      <c r="D5" s="578"/>
      <c r="E5" s="579"/>
      <c r="F5" s="586"/>
      <c r="G5" s="651"/>
      <c r="H5" s="650"/>
      <c r="I5" s="651"/>
      <c r="J5" s="647"/>
      <c r="K5" s="588"/>
    </row>
    <row r="6" spans="1:11" ht="13.5" thickBot="1">
      <c r="B6" s="292"/>
      <c r="C6" s="388" t="s">
        <v>39</v>
      </c>
      <c r="D6" s="388"/>
      <c r="E6" s="580"/>
      <c r="F6" s="581"/>
      <c r="G6" s="648"/>
      <c r="H6" s="649"/>
      <c r="I6" s="648"/>
      <c r="J6" s="582"/>
      <c r="K6" s="583"/>
    </row>
    <row r="7" spans="1:11" ht="13.5" thickBot="1">
      <c r="F7" s="119"/>
      <c r="G7" s="270"/>
      <c r="H7" s="277"/>
      <c r="I7" s="270"/>
    </row>
    <row r="8" spans="1:11" ht="30" customHeight="1" thickBot="1">
      <c r="B8" s="548" t="s">
        <v>303</v>
      </c>
      <c r="C8" s="549"/>
      <c r="D8" s="549"/>
      <c r="E8" s="550"/>
      <c r="F8" s="228" t="s">
        <v>246</v>
      </c>
      <c r="G8" s="271" t="s">
        <v>247</v>
      </c>
      <c r="H8" s="271" t="s">
        <v>246</v>
      </c>
      <c r="I8" s="271" t="s">
        <v>247</v>
      </c>
      <c r="J8" s="298" t="s">
        <v>246</v>
      </c>
      <c r="K8" s="229" t="s">
        <v>247</v>
      </c>
    </row>
    <row r="9" spans="1:11" ht="15" customHeight="1">
      <c r="B9" s="551" t="s">
        <v>248</v>
      </c>
      <c r="C9" s="230" t="s">
        <v>249</v>
      </c>
      <c r="D9" s="231" t="s">
        <v>250</v>
      </c>
      <c r="E9" s="232" t="s">
        <v>251</v>
      </c>
      <c r="F9" s="641"/>
      <c r="G9" s="642"/>
      <c r="H9" s="643"/>
      <c r="I9" s="642"/>
      <c r="J9" s="642"/>
      <c r="K9" s="644"/>
    </row>
    <row r="10" spans="1:11" ht="15" customHeight="1">
      <c r="B10" s="552"/>
      <c r="C10" s="233"/>
      <c r="D10" s="234">
        <v>70</v>
      </c>
      <c r="E10" s="235" t="s">
        <v>252</v>
      </c>
      <c r="F10" s="236" t="s">
        <v>373</v>
      </c>
      <c r="G10" s="340" t="s">
        <v>373</v>
      </c>
      <c r="H10" s="272"/>
      <c r="I10" s="272"/>
      <c r="J10" s="317"/>
      <c r="K10" s="318"/>
    </row>
    <row r="11" spans="1:11" ht="15" customHeight="1">
      <c r="B11" s="552"/>
      <c r="C11" s="233"/>
      <c r="D11" s="234">
        <v>80</v>
      </c>
      <c r="E11" s="235" t="s">
        <v>252</v>
      </c>
      <c r="F11" s="236" t="s">
        <v>373</v>
      </c>
      <c r="G11" s="340" t="s">
        <v>373</v>
      </c>
      <c r="H11" s="272"/>
      <c r="I11" s="272"/>
      <c r="J11" s="317"/>
      <c r="K11" s="318"/>
    </row>
    <row r="12" spans="1:11" ht="15" customHeight="1">
      <c r="B12" s="552"/>
      <c r="C12" s="233"/>
      <c r="D12" s="234">
        <v>90</v>
      </c>
      <c r="E12" s="235" t="s">
        <v>252</v>
      </c>
      <c r="F12" s="236" t="s">
        <v>374</v>
      </c>
      <c r="G12" s="340" t="s">
        <v>374</v>
      </c>
      <c r="H12" s="272" t="s">
        <v>373</v>
      </c>
      <c r="I12" s="272" t="s">
        <v>373</v>
      </c>
      <c r="J12" s="317"/>
      <c r="K12" s="318"/>
    </row>
    <row r="13" spans="1:11" ht="15" customHeight="1">
      <c r="B13" s="552"/>
      <c r="C13" s="233"/>
      <c r="D13" s="234">
        <v>100</v>
      </c>
      <c r="E13" s="235" t="s">
        <v>252</v>
      </c>
      <c r="F13" s="236" t="s">
        <v>374</v>
      </c>
      <c r="G13" s="340" t="s">
        <v>374</v>
      </c>
      <c r="H13" s="272" t="s">
        <v>374</v>
      </c>
      <c r="I13" s="272" t="s">
        <v>374</v>
      </c>
      <c r="J13" s="317">
        <v>1.6</v>
      </c>
      <c r="K13" s="318">
        <v>1.4</v>
      </c>
    </row>
    <row r="14" spans="1:11" ht="15" customHeight="1">
      <c r="B14" s="552"/>
      <c r="C14" s="233"/>
      <c r="D14" s="234">
        <v>110</v>
      </c>
      <c r="E14" s="235" t="s">
        <v>252</v>
      </c>
      <c r="F14" s="236" t="s">
        <v>375</v>
      </c>
      <c r="G14" s="340" t="s">
        <v>375</v>
      </c>
      <c r="H14" s="272" t="s">
        <v>375</v>
      </c>
      <c r="I14" s="272" t="s">
        <v>375</v>
      </c>
      <c r="J14" s="317">
        <v>2.25</v>
      </c>
      <c r="K14" s="318" t="s">
        <v>252</v>
      </c>
    </row>
    <row r="15" spans="1:11" ht="15" customHeight="1">
      <c r="B15" s="552"/>
      <c r="C15" s="233"/>
      <c r="D15" s="234">
        <v>120</v>
      </c>
      <c r="E15" s="235" t="s">
        <v>252</v>
      </c>
      <c r="F15" s="236" t="s">
        <v>375</v>
      </c>
      <c r="G15" s="340" t="s">
        <v>375</v>
      </c>
      <c r="H15" s="272" t="s">
        <v>375</v>
      </c>
      <c r="I15" s="272" t="s">
        <v>375</v>
      </c>
      <c r="J15" s="317">
        <v>1.2</v>
      </c>
      <c r="K15" s="318" t="s">
        <v>252</v>
      </c>
    </row>
    <row r="16" spans="1:11" ht="15" customHeight="1">
      <c r="B16" s="552"/>
      <c r="C16" s="233"/>
      <c r="D16" s="234">
        <v>130</v>
      </c>
      <c r="E16" s="235" t="s">
        <v>252</v>
      </c>
      <c r="F16" s="236" t="s">
        <v>375</v>
      </c>
      <c r="G16" s="340" t="s">
        <v>375</v>
      </c>
      <c r="H16" s="272" t="s">
        <v>375</v>
      </c>
      <c r="I16" s="272" t="s">
        <v>375</v>
      </c>
      <c r="J16" s="317" t="s">
        <v>252</v>
      </c>
      <c r="K16" s="318" t="s">
        <v>252</v>
      </c>
    </row>
    <row r="17" spans="2:11" ht="15" customHeight="1">
      <c r="B17" s="552"/>
      <c r="C17" s="237" t="s">
        <v>253</v>
      </c>
      <c r="D17" s="234"/>
      <c r="E17" s="235"/>
      <c r="F17" s="637"/>
      <c r="G17" s="635"/>
      <c r="H17" s="638"/>
      <c r="I17" s="635"/>
      <c r="J17" s="635"/>
      <c r="K17" s="636"/>
    </row>
    <row r="18" spans="2:11" ht="15" customHeight="1">
      <c r="B18" s="552"/>
      <c r="C18" s="233"/>
      <c r="D18" s="233">
        <v>80</v>
      </c>
      <c r="E18" s="235">
        <v>20</v>
      </c>
      <c r="F18" s="236" t="s">
        <v>373</v>
      </c>
      <c r="G18" s="347"/>
      <c r="H18" s="272"/>
      <c r="I18" s="272"/>
      <c r="J18" s="317"/>
      <c r="K18" s="316"/>
    </row>
    <row r="19" spans="2:11" ht="15" customHeight="1">
      <c r="B19" s="552"/>
      <c r="C19" s="233"/>
      <c r="D19" s="233">
        <v>90</v>
      </c>
      <c r="E19" s="235">
        <v>20</v>
      </c>
      <c r="F19" s="236" t="s">
        <v>373</v>
      </c>
      <c r="G19" s="347"/>
      <c r="H19" s="272"/>
      <c r="I19" s="272"/>
      <c r="J19" s="317"/>
      <c r="K19" s="316"/>
    </row>
    <row r="20" spans="2:11" ht="15" customHeight="1">
      <c r="B20" s="552"/>
      <c r="C20" s="233"/>
      <c r="D20" s="233">
        <v>100</v>
      </c>
      <c r="E20" s="235">
        <v>20</v>
      </c>
      <c r="F20" s="236" t="s">
        <v>373</v>
      </c>
      <c r="G20" s="347"/>
      <c r="H20" s="272"/>
      <c r="I20" s="272"/>
      <c r="J20" s="317"/>
      <c r="K20" s="316"/>
    </row>
    <row r="21" spans="2:11" ht="15" customHeight="1">
      <c r="B21" s="552"/>
      <c r="C21" s="233"/>
      <c r="D21" s="233">
        <v>110</v>
      </c>
      <c r="E21" s="235">
        <v>20</v>
      </c>
      <c r="F21" s="236" t="s">
        <v>373</v>
      </c>
      <c r="G21" s="347"/>
      <c r="H21" s="272"/>
      <c r="I21" s="272"/>
      <c r="J21" s="317"/>
      <c r="K21" s="316"/>
    </row>
    <row r="22" spans="2:11" ht="15" customHeight="1">
      <c r="B22" s="552"/>
      <c r="C22" s="233"/>
      <c r="D22" s="233">
        <v>120</v>
      </c>
      <c r="E22" s="235">
        <v>20</v>
      </c>
      <c r="F22" s="236" t="s">
        <v>374</v>
      </c>
      <c r="G22" s="347"/>
      <c r="H22" s="272" t="s">
        <v>373</v>
      </c>
      <c r="I22" s="272"/>
      <c r="J22" s="317"/>
      <c r="K22" s="316"/>
    </row>
    <row r="23" spans="2:11" ht="15" customHeight="1">
      <c r="B23" s="552"/>
      <c r="C23" s="233"/>
      <c r="D23" s="233">
        <v>130</v>
      </c>
      <c r="E23" s="235">
        <v>20</v>
      </c>
      <c r="F23" s="236" t="s">
        <v>374</v>
      </c>
      <c r="G23" s="347"/>
      <c r="H23" s="272" t="s">
        <v>374</v>
      </c>
      <c r="I23" s="272"/>
      <c r="J23" s="317">
        <v>1.8</v>
      </c>
      <c r="K23" s="316"/>
    </row>
    <row r="24" spans="2:11" ht="15" customHeight="1">
      <c r="B24" s="552"/>
      <c r="C24" s="233"/>
      <c r="D24" s="233">
        <v>80</v>
      </c>
      <c r="E24" s="235">
        <v>60</v>
      </c>
      <c r="F24" s="236" t="s">
        <v>373</v>
      </c>
      <c r="G24" s="347"/>
      <c r="H24" s="272"/>
      <c r="I24" s="272"/>
      <c r="J24" s="317"/>
      <c r="K24" s="316"/>
    </row>
    <row r="25" spans="2:11" ht="15" customHeight="1">
      <c r="B25" s="552"/>
      <c r="C25" s="233"/>
      <c r="D25" s="233">
        <v>90</v>
      </c>
      <c r="E25" s="235">
        <v>60</v>
      </c>
      <c r="F25" s="236" t="s">
        <v>373</v>
      </c>
      <c r="G25" s="347"/>
      <c r="H25" s="272"/>
      <c r="I25" s="272"/>
      <c r="J25" s="317"/>
      <c r="K25" s="316"/>
    </row>
    <row r="26" spans="2:11" ht="15" customHeight="1">
      <c r="B26" s="552"/>
      <c r="C26" s="233"/>
      <c r="D26" s="233">
        <v>100</v>
      </c>
      <c r="E26" s="235">
        <v>60</v>
      </c>
      <c r="F26" s="236" t="s">
        <v>373</v>
      </c>
      <c r="G26" s="347"/>
      <c r="H26" s="272"/>
      <c r="I26" s="272"/>
      <c r="J26" s="317"/>
      <c r="K26" s="316"/>
    </row>
    <row r="27" spans="2:11" ht="15" customHeight="1">
      <c r="B27" s="552"/>
      <c r="C27" s="233"/>
      <c r="D27" s="233">
        <v>110</v>
      </c>
      <c r="E27" s="235">
        <v>60</v>
      </c>
      <c r="F27" s="236" t="s">
        <v>373</v>
      </c>
      <c r="G27" s="347"/>
      <c r="H27" s="272"/>
      <c r="I27" s="272"/>
      <c r="J27" s="317"/>
      <c r="K27" s="316"/>
    </row>
    <row r="28" spans="2:11" ht="15" customHeight="1">
      <c r="B28" s="552"/>
      <c r="C28" s="233"/>
      <c r="D28" s="233">
        <v>120</v>
      </c>
      <c r="E28" s="235">
        <v>60</v>
      </c>
      <c r="F28" s="236" t="s">
        <v>373</v>
      </c>
      <c r="G28" s="347"/>
      <c r="H28" s="272"/>
      <c r="I28" s="272"/>
      <c r="J28" s="317"/>
      <c r="K28" s="316"/>
    </row>
    <row r="29" spans="2:11" ht="15" customHeight="1">
      <c r="B29" s="552"/>
      <c r="C29" s="233"/>
      <c r="D29" s="233">
        <v>130</v>
      </c>
      <c r="E29" s="235">
        <v>60</v>
      </c>
      <c r="F29" s="236" t="s">
        <v>373</v>
      </c>
      <c r="G29" s="347"/>
      <c r="H29" s="272"/>
      <c r="I29" s="272"/>
      <c r="J29" s="317"/>
      <c r="K29" s="316"/>
    </row>
    <row r="30" spans="2:11" ht="15" customHeight="1">
      <c r="B30" s="552"/>
      <c r="C30" s="237" t="s">
        <v>254</v>
      </c>
      <c r="D30" s="234"/>
      <c r="E30" s="235"/>
      <c r="F30" s="637"/>
      <c r="G30" s="635"/>
      <c r="H30" s="638"/>
      <c r="I30" s="635"/>
      <c r="J30" s="635"/>
      <c r="K30" s="636"/>
    </row>
    <row r="31" spans="2:11" ht="15" customHeight="1">
      <c r="B31" s="552"/>
      <c r="C31" s="233" t="s">
        <v>255</v>
      </c>
      <c r="D31" s="233">
        <v>55</v>
      </c>
      <c r="E31" s="235">
        <v>50</v>
      </c>
      <c r="F31" s="236" t="s">
        <v>373</v>
      </c>
      <c r="G31" s="273"/>
      <c r="H31" s="272"/>
      <c r="I31" s="272"/>
      <c r="J31" s="317"/>
      <c r="K31" s="318"/>
    </row>
    <row r="32" spans="2:11" ht="15" customHeight="1">
      <c r="B32" s="552"/>
      <c r="C32" s="237" t="s">
        <v>256</v>
      </c>
      <c r="D32" s="234"/>
      <c r="E32" s="235"/>
      <c r="F32" s="637"/>
      <c r="G32" s="635"/>
      <c r="H32" s="638"/>
      <c r="I32" s="635"/>
      <c r="J32" s="635"/>
      <c r="K32" s="636"/>
    </row>
    <row r="33" spans="2:11" ht="15" customHeight="1">
      <c r="B33" s="552"/>
      <c r="C33" s="233" t="s">
        <v>257</v>
      </c>
      <c r="D33" s="233">
        <v>50</v>
      </c>
      <c r="E33" s="235">
        <v>10</v>
      </c>
      <c r="F33" s="236" t="s">
        <v>373</v>
      </c>
      <c r="G33" s="274"/>
      <c r="H33" s="272"/>
      <c r="I33" s="274"/>
      <c r="J33" s="317"/>
      <c r="K33" s="319"/>
    </row>
    <row r="34" spans="2:11" ht="15" customHeight="1">
      <c r="B34" s="552"/>
      <c r="C34" s="233" t="s">
        <v>258</v>
      </c>
      <c r="D34" s="233">
        <v>50</v>
      </c>
      <c r="E34" s="235">
        <v>10</v>
      </c>
      <c r="G34" s="274"/>
      <c r="H34" s="272" t="s">
        <v>374</v>
      </c>
      <c r="I34" s="274"/>
      <c r="J34" s="317">
        <v>9.1999999999999993</v>
      </c>
      <c r="K34" s="319"/>
    </row>
    <row r="35" spans="2:11" ht="15" customHeight="1">
      <c r="B35" s="552"/>
      <c r="C35" s="233" t="s">
        <v>259</v>
      </c>
      <c r="D35" s="233">
        <v>120</v>
      </c>
      <c r="E35" s="235">
        <v>70</v>
      </c>
      <c r="F35" s="236" t="s">
        <v>373</v>
      </c>
      <c r="G35" s="274"/>
      <c r="H35" s="272"/>
      <c r="I35" s="274"/>
      <c r="J35" s="317"/>
      <c r="K35" s="319"/>
    </row>
    <row r="36" spans="2:11" ht="15" customHeight="1">
      <c r="B36" s="552"/>
      <c r="C36" s="233" t="s">
        <v>260</v>
      </c>
      <c r="D36" s="233">
        <v>120</v>
      </c>
      <c r="E36" s="235">
        <v>70</v>
      </c>
      <c r="G36" s="274"/>
      <c r="H36" s="272" t="s">
        <v>374</v>
      </c>
      <c r="I36" s="274"/>
      <c r="J36" s="317" t="s">
        <v>252</v>
      </c>
      <c r="K36" s="319"/>
    </row>
    <row r="37" spans="2:11" ht="15" customHeight="1">
      <c r="B37" s="552"/>
      <c r="C37" s="237" t="s">
        <v>261</v>
      </c>
      <c r="D37" s="234"/>
      <c r="E37" s="235"/>
      <c r="F37" s="637"/>
      <c r="G37" s="635"/>
      <c r="H37" s="638"/>
      <c r="I37" s="635"/>
      <c r="J37" s="635"/>
      <c r="K37" s="636"/>
    </row>
    <row r="38" spans="2:11" ht="15" customHeight="1">
      <c r="B38" s="552"/>
      <c r="C38" s="233" t="s">
        <v>262</v>
      </c>
      <c r="D38" s="233">
        <v>70</v>
      </c>
      <c r="E38" s="235">
        <v>50</v>
      </c>
      <c r="F38" s="236" t="s">
        <v>373</v>
      </c>
      <c r="G38" s="274"/>
      <c r="H38" s="272"/>
      <c r="I38" s="274"/>
      <c r="J38" s="317"/>
      <c r="K38" s="319"/>
    </row>
    <row r="39" spans="2:11" ht="15" customHeight="1">
      <c r="B39" s="552"/>
      <c r="C39" s="233" t="s">
        <v>263</v>
      </c>
      <c r="D39" s="233">
        <v>70</v>
      </c>
      <c r="E39" s="235">
        <v>50</v>
      </c>
      <c r="G39" s="274"/>
      <c r="H39" s="272" t="s">
        <v>373</v>
      </c>
      <c r="I39" s="274"/>
      <c r="J39" s="317"/>
      <c r="K39" s="319"/>
    </row>
    <row r="40" spans="2:11" ht="15" customHeight="1">
      <c r="B40" s="552"/>
      <c r="C40" s="233" t="s">
        <v>262</v>
      </c>
      <c r="D40" s="233">
        <v>90</v>
      </c>
      <c r="E40" s="235">
        <v>70</v>
      </c>
      <c r="F40" s="238" t="s">
        <v>374</v>
      </c>
      <c r="G40" s="275"/>
      <c r="H40" s="278" t="s">
        <v>374</v>
      </c>
      <c r="I40" s="275"/>
      <c r="J40" s="317">
        <v>1.9</v>
      </c>
      <c r="K40" s="320"/>
    </row>
    <row r="41" spans="2:11" ht="15" customHeight="1" thickBot="1">
      <c r="B41" s="553"/>
      <c r="C41" s="239" t="s">
        <v>263</v>
      </c>
      <c r="D41" s="239">
        <v>90</v>
      </c>
      <c r="E41" s="240">
        <v>70</v>
      </c>
      <c r="F41" s="241"/>
      <c r="G41" s="276"/>
      <c r="H41" s="279" t="s">
        <v>374</v>
      </c>
      <c r="I41" s="276"/>
      <c r="J41" s="321">
        <v>1.8</v>
      </c>
      <c r="K41" s="322"/>
    </row>
    <row r="42" spans="2:11" s="22" customFormat="1" ht="15" customHeight="1" thickBot="1">
      <c r="B42" s="536"/>
      <c r="C42" s="452"/>
      <c r="D42" s="452"/>
      <c r="E42" s="452"/>
      <c r="F42" s="452"/>
      <c r="G42" s="452"/>
      <c r="H42" s="452"/>
      <c r="I42" s="452"/>
      <c r="J42" s="452"/>
      <c r="K42" s="453"/>
    </row>
    <row r="43" spans="2:11" s="22" customFormat="1" ht="15" customHeight="1" thickBot="1">
      <c r="B43" s="431" t="s">
        <v>267</v>
      </c>
      <c r="C43" s="432"/>
      <c r="D43" s="432"/>
      <c r="E43" s="478"/>
      <c r="F43" s="425">
        <f>COUNTIF(F10:I41,"Green")*1+COUNTIF(H10:I41,"Orange")*0.5+COUNTIF(J10:K41,"&gt;"&amp;1.5)*0.25</f>
        <v>27</v>
      </c>
      <c r="G43" s="464"/>
      <c r="H43" s="464"/>
      <c r="I43" s="464"/>
      <c r="J43" s="464"/>
      <c r="K43" s="465"/>
    </row>
    <row r="44" spans="2:11" ht="13.5" thickBot="1"/>
    <row r="45" spans="2:11" ht="30" customHeight="1">
      <c r="B45" s="606" t="s">
        <v>297</v>
      </c>
      <c r="C45" s="607"/>
      <c r="D45" s="607"/>
      <c r="E45" s="608"/>
      <c r="F45" s="568" t="s">
        <v>243</v>
      </c>
      <c r="G45" s="639"/>
      <c r="H45" s="640" t="s">
        <v>293</v>
      </c>
      <c r="I45" s="639"/>
      <c r="J45" s="569" t="s">
        <v>294</v>
      </c>
      <c r="K45" s="570"/>
    </row>
    <row r="46" spans="2:11" s="226" customFormat="1" ht="15" customHeight="1" thickBot="1">
      <c r="B46" s="609"/>
      <c r="C46" s="610"/>
      <c r="D46" s="610"/>
      <c r="E46" s="611"/>
      <c r="F46" s="575"/>
      <c r="G46" s="645"/>
      <c r="H46" s="646"/>
      <c r="I46" s="645"/>
      <c r="J46" s="576" t="s">
        <v>314</v>
      </c>
      <c r="K46" s="577"/>
    </row>
    <row r="47" spans="2:11" ht="15" customHeight="1">
      <c r="B47" s="281"/>
      <c r="C47" s="230" t="s">
        <v>295</v>
      </c>
      <c r="D47" s="231" t="s">
        <v>250</v>
      </c>
      <c r="E47" s="232"/>
      <c r="F47" s="641"/>
      <c r="G47" s="642"/>
      <c r="H47" s="643"/>
      <c r="I47" s="642"/>
      <c r="J47" s="642"/>
      <c r="K47" s="644"/>
    </row>
    <row r="48" spans="2:11" ht="15" customHeight="1">
      <c r="B48" s="282"/>
      <c r="C48" s="245"/>
      <c r="D48" s="246">
        <v>80</v>
      </c>
      <c r="E48" s="235"/>
      <c r="F48" s="634" t="s">
        <v>373</v>
      </c>
      <c r="G48" s="628"/>
      <c r="H48" s="627"/>
      <c r="I48" s="628"/>
      <c r="J48" s="630"/>
      <c r="K48" s="631"/>
    </row>
    <row r="49" spans="1:11" ht="15" customHeight="1">
      <c r="B49" s="282"/>
      <c r="C49" s="245"/>
      <c r="D49" s="246">
        <v>100</v>
      </c>
      <c r="E49" s="235"/>
      <c r="F49" s="634" t="s">
        <v>373</v>
      </c>
      <c r="G49" s="628"/>
      <c r="H49" s="627"/>
      <c r="I49" s="628"/>
      <c r="J49" s="630"/>
      <c r="K49" s="631"/>
    </row>
    <row r="50" spans="1:11" ht="15" customHeight="1" thickBot="1">
      <c r="B50" s="283"/>
      <c r="C50" s="239"/>
      <c r="D50" s="280">
        <v>120</v>
      </c>
      <c r="E50" s="240"/>
      <c r="F50" s="625" t="s">
        <v>374</v>
      </c>
      <c r="G50" s="626"/>
      <c r="H50" s="629" t="s">
        <v>374</v>
      </c>
      <c r="I50" s="626"/>
      <c r="J50" s="632">
        <v>0.2</v>
      </c>
      <c r="K50" s="633"/>
    </row>
    <row r="51" spans="1:11" s="22" customFormat="1" ht="15" customHeight="1" thickBot="1">
      <c r="B51" s="268"/>
      <c r="C51" s="269"/>
      <c r="D51" s="269"/>
      <c r="E51" s="269"/>
      <c r="F51" s="425">
        <f>COUNTIF(F48:I50,"Green")*5+COUNTIF(J48:K50,"&lt;"&amp;0.3)*2.5</f>
        <v>12.5</v>
      </c>
      <c r="G51" s="464"/>
      <c r="H51" s="464"/>
      <c r="I51" s="464"/>
      <c r="J51" s="464"/>
      <c r="K51" s="465"/>
    </row>
    <row r="52" spans="1:11" s="22" customFormat="1" ht="15" customHeight="1" thickBot="1">
      <c r="B52" s="536"/>
      <c r="C52" s="452"/>
      <c r="D52" s="452"/>
      <c r="E52" s="452"/>
      <c r="F52" s="452"/>
      <c r="G52" s="452"/>
      <c r="H52" s="452"/>
      <c r="I52" s="452"/>
      <c r="J52" s="452"/>
      <c r="K52" s="453"/>
    </row>
    <row r="53" spans="1:11" ht="15" customHeight="1" thickBot="1">
      <c r="B53" s="281"/>
      <c r="C53" s="619" t="s">
        <v>298</v>
      </c>
      <c r="D53" s="619"/>
      <c r="E53" s="232" t="s">
        <v>251</v>
      </c>
      <c r="F53" s="652" t="s">
        <v>300</v>
      </c>
      <c r="G53" s="653"/>
      <c r="H53" s="653"/>
      <c r="I53" s="653"/>
      <c r="J53" s="653"/>
      <c r="K53" s="654"/>
    </row>
    <row r="54" spans="1:11" s="286" customFormat="1" ht="15" customHeight="1">
      <c r="A54" s="284"/>
      <c r="B54" s="285"/>
      <c r="C54" s="623" t="s">
        <v>299</v>
      </c>
      <c r="D54" s="623"/>
      <c r="E54" s="624"/>
      <c r="F54" s="655"/>
      <c r="G54" s="656"/>
      <c r="H54" s="656"/>
      <c r="I54" s="656"/>
      <c r="J54" s="656"/>
      <c r="K54" s="657"/>
    </row>
    <row r="55" spans="1:11" s="286" customFormat="1" ht="15" customHeight="1">
      <c r="A55" s="284"/>
      <c r="B55" s="287"/>
      <c r="C55" s="613">
        <v>0.5</v>
      </c>
      <c r="D55" s="613"/>
      <c r="E55" s="614"/>
      <c r="F55" s="603" t="s">
        <v>381</v>
      </c>
      <c r="G55" s="604"/>
      <c r="H55" s="604"/>
      <c r="I55" s="604"/>
      <c r="J55" s="604"/>
      <c r="K55" s="605"/>
    </row>
    <row r="56" spans="1:11" s="286" customFormat="1" ht="15" customHeight="1">
      <c r="A56" s="284"/>
      <c r="B56" s="287"/>
      <c r="C56" s="613">
        <v>0.6</v>
      </c>
      <c r="D56" s="613"/>
      <c r="E56" s="614"/>
      <c r="F56" s="603" t="s">
        <v>381</v>
      </c>
      <c r="G56" s="604"/>
      <c r="H56" s="604"/>
      <c r="I56" s="604"/>
      <c r="J56" s="604"/>
      <c r="K56" s="605"/>
    </row>
    <row r="57" spans="1:11" s="286" customFormat="1" ht="15" customHeight="1">
      <c r="A57" s="284"/>
      <c r="B57" s="287"/>
      <c r="C57" s="613">
        <v>0.7</v>
      </c>
      <c r="D57" s="613"/>
      <c r="E57" s="614"/>
      <c r="F57" s="603" t="s">
        <v>381</v>
      </c>
      <c r="G57" s="604"/>
      <c r="H57" s="604"/>
      <c r="I57" s="604"/>
      <c r="J57" s="604"/>
      <c r="K57" s="605"/>
    </row>
    <row r="58" spans="1:11" s="286" customFormat="1" ht="15" customHeight="1">
      <c r="A58" s="284"/>
      <c r="B58" s="285"/>
      <c r="C58" s="623" t="s">
        <v>301</v>
      </c>
      <c r="D58" s="623"/>
      <c r="E58" s="624"/>
      <c r="F58" s="620"/>
      <c r="G58" s="621"/>
      <c r="H58" s="621"/>
      <c r="I58" s="621"/>
      <c r="J58" s="621"/>
      <c r="K58" s="622"/>
    </row>
    <row r="59" spans="1:11" s="286" customFormat="1" ht="15" customHeight="1">
      <c r="A59" s="284"/>
      <c r="B59" s="287"/>
      <c r="C59" s="613">
        <v>0.5</v>
      </c>
      <c r="D59" s="613"/>
      <c r="E59" s="614"/>
      <c r="F59" s="603" t="s">
        <v>381</v>
      </c>
      <c r="G59" s="604"/>
      <c r="H59" s="604"/>
      <c r="I59" s="604"/>
      <c r="J59" s="604"/>
      <c r="K59" s="605"/>
    </row>
    <row r="60" spans="1:11" s="286" customFormat="1" ht="15" customHeight="1">
      <c r="A60" s="284"/>
      <c r="B60" s="287"/>
      <c r="C60" s="613">
        <v>0.6</v>
      </c>
      <c r="D60" s="613"/>
      <c r="E60" s="614"/>
      <c r="F60" s="603" t="s">
        <v>381</v>
      </c>
      <c r="G60" s="604"/>
      <c r="H60" s="604"/>
      <c r="I60" s="604"/>
      <c r="J60" s="604"/>
      <c r="K60" s="605"/>
    </row>
    <row r="61" spans="1:11" s="286" customFormat="1" ht="15" customHeight="1" thickBot="1">
      <c r="A61" s="284"/>
      <c r="B61" s="287"/>
      <c r="C61" s="613">
        <v>0.7</v>
      </c>
      <c r="D61" s="613"/>
      <c r="E61" s="614"/>
      <c r="F61" s="603" t="s">
        <v>381</v>
      </c>
      <c r="G61" s="604"/>
      <c r="H61" s="604"/>
      <c r="I61" s="604"/>
      <c r="J61" s="604"/>
      <c r="K61" s="605"/>
    </row>
    <row r="62" spans="1:11" s="1" customFormat="1" ht="15" customHeight="1" thickBot="1">
      <c r="B62" s="615" t="s">
        <v>302</v>
      </c>
      <c r="C62" s="616"/>
      <c r="D62" s="616"/>
      <c r="E62" s="617"/>
      <c r="F62" s="510">
        <f>IF(COUNTIF(F55:K61,"PASS")=6,10,0)</f>
        <v>10</v>
      </c>
      <c r="G62" s="618"/>
      <c r="H62" s="618"/>
      <c r="I62" s="618"/>
      <c r="J62" s="618"/>
      <c r="K62" s="511"/>
    </row>
    <row r="63" spans="1:11" s="22" customFormat="1" ht="15" customHeight="1" thickBot="1">
      <c r="B63" s="536"/>
      <c r="C63" s="452"/>
      <c r="D63" s="452"/>
      <c r="E63" s="452"/>
      <c r="F63" s="452"/>
      <c r="G63" s="452"/>
      <c r="H63" s="452"/>
      <c r="I63" s="452"/>
      <c r="J63" s="452"/>
      <c r="K63" s="453"/>
    </row>
    <row r="64" spans="1:11" s="22" customFormat="1" ht="15" customHeight="1" thickBot="1">
      <c r="B64" s="431" t="s">
        <v>296</v>
      </c>
      <c r="C64" s="432"/>
      <c r="D64" s="432"/>
      <c r="E64" s="478"/>
      <c r="F64" s="425">
        <f>SUM(F51,F62)</f>
        <v>22.5</v>
      </c>
      <c r="G64" s="464"/>
      <c r="H64" s="464"/>
      <c r="I64" s="464"/>
      <c r="J64" s="464"/>
      <c r="K64" s="465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37" t="s">
        <v>6</v>
      </c>
      <c r="C66" s="445"/>
      <c r="D66" s="445"/>
      <c r="E66" s="438"/>
      <c r="F66" s="448"/>
      <c r="G66" s="480"/>
      <c r="H66" s="480"/>
      <c r="I66" s="480"/>
      <c r="J66" s="480"/>
      <c r="K66" s="449"/>
    </row>
    <row r="67" spans="2:11" s="22" customFormat="1">
      <c r="B67" s="174"/>
      <c r="C67" s="542" t="s">
        <v>303</v>
      </c>
      <c r="D67" s="542"/>
      <c r="E67" s="543"/>
      <c r="F67" s="441">
        <f>F43/35*25</f>
        <v>19.285714285714288</v>
      </c>
      <c r="G67" s="544"/>
      <c r="H67" s="544"/>
      <c r="I67" s="544"/>
      <c r="J67" s="544"/>
      <c r="K67" s="482"/>
    </row>
    <row r="68" spans="2:11" s="22" customFormat="1" ht="13.5" thickBot="1">
      <c r="B68" s="174"/>
      <c r="C68" s="542" t="s">
        <v>297</v>
      </c>
      <c r="D68" s="542"/>
      <c r="E68" s="543"/>
      <c r="F68" s="441">
        <f>F64</f>
        <v>22.5</v>
      </c>
      <c r="G68" s="544"/>
      <c r="H68" s="544"/>
      <c r="I68" s="544"/>
      <c r="J68" s="544"/>
      <c r="K68" s="482"/>
    </row>
    <row r="69" spans="2:11" s="22" customFormat="1" ht="15" thickBot="1">
      <c r="B69" s="437" t="s">
        <v>173</v>
      </c>
      <c r="C69" s="445"/>
      <c r="D69" s="445"/>
      <c r="E69" s="438"/>
      <c r="F69" s="545">
        <f>SUM(F67:I68)</f>
        <v>41.785714285714292</v>
      </c>
      <c r="G69" s="546"/>
      <c r="H69" s="546"/>
      <c r="I69" s="546"/>
      <c r="J69" s="546"/>
      <c r="K69" s="547"/>
    </row>
    <row r="70" spans="2:11" s="1" customFormat="1" ht="15" customHeight="1" thickBot="1">
      <c r="F70" s="612"/>
      <c r="G70" s="612"/>
      <c r="H70" s="612"/>
      <c r="I70" s="612"/>
      <c r="J70" s="612"/>
      <c r="K70" s="612"/>
    </row>
    <row r="71" spans="2:11" s="1" customFormat="1" ht="21.5" thickBot="1">
      <c r="B71" s="516" t="s">
        <v>304</v>
      </c>
      <c r="C71" s="522"/>
      <c r="D71" s="522"/>
      <c r="E71" s="517"/>
      <c r="F71" s="518">
        <f>F69</f>
        <v>41.785714285714292</v>
      </c>
      <c r="G71" s="523"/>
      <c r="H71" s="523"/>
      <c r="I71" s="523"/>
      <c r="J71" s="523"/>
      <c r="K71" s="519"/>
    </row>
  </sheetData>
  <dataConsolidate/>
  <mergeCells count="94"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254" priority="1923" operator="equal">
      <formula>"Green"</formula>
    </cfRule>
    <cfRule type="cellIs" dxfId="1253" priority="1924" operator="equal">
      <formula>"Yellow"</formula>
    </cfRule>
    <cfRule type="cellIs" dxfId="1252" priority="1925" operator="equal">
      <formula>"Orange"</formula>
    </cfRule>
    <cfRule type="cellIs" dxfId="1251" priority="1926" operator="equal">
      <formula>"Brown"</formula>
    </cfRule>
    <cfRule type="cellIs" dxfId="1250" priority="1927" operator="equal">
      <formula>"Red"</formula>
    </cfRule>
    <cfRule type="cellIs" dxfId="1249" priority="1928" operator="equal">
      <formula>"D Red"</formula>
    </cfRule>
  </conditionalFormatting>
  <conditionalFormatting sqref="J48:J50">
    <cfRule type="cellIs" dxfId="1248" priority="1922" operator="equal">
      <formula>"""AEB"""</formula>
    </cfRule>
    <cfRule type="cellIs" dxfId="1247" priority="1929" operator="equal">
      <formula>"Green"</formula>
    </cfRule>
    <cfRule type="cellIs" dxfId="1246" priority="1930" operator="equal">
      <formula>"Yellow"</formula>
    </cfRule>
    <cfRule type="cellIs" dxfId="1245" priority="1931" operator="equal">
      <formula>"Orange"</formula>
    </cfRule>
    <cfRule type="cellIs" dxfId="1244" priority="1932" operator="equal">
      <formula>"Brown"</formula>
    </cfRule>
    <cfRule type="cellIs" dxfId="1243" priority="1933" operator="equal">
      <formula>"Red"</formula>
    </cfRule>
  </conditionalFormatting>
  <conditionalFormatting sqref="J48:J50">
    <cfRule type="expression" dxfId="1242" priority="1918">
      <formula>OR(H48="Green",H48="")</formula>
    </cfRule>
  </conditionalFormatting>
  <conditionalFormatting sqref="J48:J50">
    <cfRule type="cellIs" dxfId="1241" priority="1919" operator="equal">
      <formula>"Green"</formula>
    </cfRule>
    <cfRule type="cellIs" dxfId="1240" priority="1920" operator="equal">
      <formula>"Orange"</formula>
    </cfRule>
    <cfRule type="cellIs" dxfId="1239" priority="1921" operator="equal">
      <formula>"Grey"</formula>
    </cfRule>
  </conditionalFormatting>
  <conditionalFormatting sqref="J10:K16">
    <cfRule type="cellIs" dxfId="1238" priority="1891" operator="equal">
      <formula>"Green"</formula>
    </cfRule>
    <cfRule type="cellIs" dxfId="1237" priority="1892" operator="equal">
      <formula>"Yellow"</formula>
    </cfRule>
    <cfRule type="cellIs" dxfId="1236" priority="1893" operator="equal">
      <formula>"Orange"</formula>
    </cfRule>
    <cfRule type="cellIs" dxfId="1235" priority="1894" operator="equal">
      <formula>"Brown"</formula>
    </cfRule>
    <cfRule type="cellIs" dxfId="1234" priority="1895" operator="equal">
      <formula>"Red"</formula>
    </cfRule>
    <cfRule type="cellIs" dxfId="1233" priority="1896" operator="equal">
      <formula>"D Red"</formula>
    </cfRule>
  </conditionalFormatting>
  <conditionalFormatting sqref="J10:K16">
    <cfRule type="cellIs" dxfId="1232" priority="1890" operator="equal">
      <formula>"""AEB"""</formula>
    </cfRule>
    <cfRule type="cellIs" dxfId="1231" priority="1897" operator="equal">
      <formula>"Green"</formula>
    </cfRule>
    <cfRule type="cellIs" dxfId="1230" priority="1898" operator="equal">
      <formula>"Yellow"</formula>
    </cfRule>
    <cfRule type="cellIs" dxfId="1229" priority="1899" operator="equal">
      <formula>"Orange"</formula>
    </cfRule>
    <cfRule type="cellIs" dxfId="1228" priority="1900" operator="equal">
      <formula>"Brown"</formula>
    </cfRule>
    <cfRule type="cellIs" dxfId="1227" priority="1901" operator="equal">
      <formula>"Red"</formula>
    </cfRule>
  </conditionalFormatting>
  <conditionalFormatting sqref="J31">
    <cfRule type="cellIs" dxfId="1226" priority="1611" operator="equal">
      <formula>"""AEB"""</formula>
    </cfRule>
    <cfRule type="cellIs" dxfId="1225" priority="1612" operator="equal">
      <formula>"Green"</formula>
    </cfRule>
    <cfRule type="cellIs" dxfId="1224" priority="1613" operator="equal">
      <formula>"Yellow"</formula>
    </cfRule>
    <cfRule type="cellIs" dxfId="1223" priority="1614" operator="equal">
      <formula>"Orange"</formula>
    </cfRule>
    <cfRule type="cellIs" dxfId="1222" priority="1615" operator="equal">
      <formula>"Brown"</formula>
    </cfRule>
    <cfRule type="cellIs" dxfId="1221" priority="1616" operator="equal">
      <formula>"Red"</formula>
    </cfRule>
  </conditionalFormatting>
  <conditionalFormatting sqref="J19:J23 J31:K31 J33 J25:J29 J36 J41 J39">
    <cfRule type="cellIs" dxfId="1220" priority="1696" operator="equal">
      <formula>"Green"</formula>
    </cfRule>
    <cfRule type="cellIs" dxfId="1219" priority="1697" operator="equal">
      <formula>"Yellow"</formula>
    </cfRule>
    <cfRule type="cellIs" dxfId="1218" priority="1698" operator="equal">
      <formula>"Orange"</formula>
    </cfRule>
    <cfRule type="cellIs" dxfId="1217" priority="1699" operator="equal">
      <formula>"Brown"</formula>
    </cfRule>
    <cfRule type="cellIs" dxfId="1216" priority="1700" operator="equal">
      <formula>"Red"</formula>
    </cfRule>
    <cfRule type="cellIs" dxfId="1215" priority="1701" operator="equal">
      <formula>"D Red"</formula>
    </cfRule>
  </conditionalFormatting>
  <conditionalFormatting sqref="J19:J23 J31:K31 J33 J25:J29 J36 J41 J39">
    <cfRule type="cellIs" dxfId="1214" priority="1695" operator="equal">
      <formula>"""AEB"""</formula>
    </cfRule>
    <cfRule type="cellIs" dxfId="1213" priority="1702" operator="equal">
      <formula>"Green"</formula>
    </cfRule>
    <cfRule type="cellIs" dxfId="1212" priority="1703" operator="equal">
      <formula>"Yellow"</formula>
    </cfRule>
    <cfRule type="cellIs" dxfId="1211" priority="1704" operator="equal">
      <formula>"Orange"</formula>
    </cfRule>
    <cfRule type="cellIs" dxfId="1210" priority="1705" operator="equal">
      <formula>"Brown"</formula>
    </cfRule>
    <cfRule type="cellIs" dxfId="1209" priority="1706" operator="equal">
      <formula>"Red"</formula>
    </cfRule>
  </conditionalFormatting>
  <conditionalFormatting sqref="J16">
    <cfRule type="cellIs" dxfId="1208" priority="1689" operator="equal">
      <formula>"""AEB"""</formula>
    </cfRule>
    <cfRule type="cellIs" dxfId="1207" priority="1690" operator="equal">
      <formula>"Green"</formula>
    </cfRule>
    <cfRule type="cellIs" dxfId="1206" priority="1691" operator="equal">
      <formula>"Yellow"</formula>
    </cfRule>
    <cfRule type="cellIs" dxfId="1205" priority="1692" operator="equal">
      <formula>"Orange"</formula>
    </cfRule>
    <cfRule type="cellIs" dxfId="1204" priority="1693" operator="equal">
      <formula>"Brown"</formula>
    </cfRule>
    <cfRule type="cellIs" dxfId="1203" priority="1694" operator="equal">
      <formula>"Red"</formula>
    </cfRule>
  </conditionalFormatting>
  <conditionalFormatting sqref="J41">
    <cfRule type="cellIs" dxfId="1202" priority="1683" operator="equal">
      <formula>"""AEB"""</formula>
    </cfRule>
    <cfRule type="cellIs" dxfId="1201" priority="1684" operator="equal">
      <formula>"Green"</formula>
    </cfRule>
    <cfRule type="cellIs" dxfId="1200" priority="1685" operator="equal">
      <formula>"Yellow"</formula>
    </cfRule>
    <cfRule type="cellIs" dxfId="1199" priority="1686" operator="equal">
      <formula>"Orange"</formula>
    </cfRule>
    <cfRule type="cellIs" dxfId="1198" priority="1687" operator="equal">
      <formula>"Brown"</formula>
    </cfRule>
    <cfRule type="cellIs" dxfId="1197" priority="1688" operator="equal">
      <formula>"Red"</formula>
    </cfRule>
  </conditionalFormatting>
  <conditionalFormatting sqref="K14">
    <cfRule type="cellIs" dxfId="1196" priority="1677" operator="equal">
      <formula>"Green"</formula>
    </cfRule>
    <cfRule type="cellIs" dxfId="1195" priority="1678" operator="equal">
      <formula>"Yellow"</formula>
    </cfRule>
    <cfRule type="cellIs" dxfId="1194" priority="1679" operator="equal">
      <formula>"Orange"</formula>
    </cfRule>
    <cfRule type="cellIs" dxfId="1193" priority="1680" operator="equal">
      <formula>"Brown"</formula>
    </cfRule>
    <cfRule type="cellIs" dxfId="1192" priority="1681" operator="equal">
      <formula>"Red"</formula>
    </cfRule>
    <cfRule type="cellIs" dxfId="1191" priority="1682" operator="equal">
      <formula>"D Red"</formula>
    </cfRule>
  </conditionalFormatting>
  <conditionalFormatting sqref="K15">
    <cfRule type="cellIs" dxfId="1190" priority="1671" operator="equal">
      <formula>"Green"</formula>
    </cfRule>
    <cfRule type="cellIs" dxfId="1189" priority="1672" operator="equal">
      <formula>"Yellow"</formula>
    </cfRule>
    <cfRule type="cellIs" dxfId="1188" priority="1673" operator="equal">
      <formula>"Orange"</formula>
    </cfRule>
    <cfRule type="cellIs" dxfId="1187" priority="1674" operator="equal">
      <formula>"Brown"</formula>
    </cfRule>
    <cfRule type="cellIs" dxfId="1186" priority="1675" operator="equal">
      <formula>"Red"</formula>
    </cfRule>
    <cfRule type="cellIs" dxfId="1185" priority="1676" operator="equal">
      <formula>"D Red"</formula>
    </cfRule>
  </conditionalFormatting>
  <conditionalFormatting sqref="J19:J23 J25:J29">
    <cfRule type="cellIs" dxfId="1184" priority="1665" operator="equal">
      <formula>"""AEB"""</formula>
    </cfRule>
    <cfRule type="cellIs" dxfId="1183" priority="1666" operator="equal">
      <formula>"Green"</formula>
    </cfRule>
    <cfRule type="cellIs" dxfId="1182" priority="1667" operator="equal">
      <formula>"Yellow"</formula>
    </cfRule>
    <cfRule type="cellIs" dxfId="1181" priority="1668" operator="equal">
      <formula>"Orange"</formula>
    </cfRule>
    <cfRule type="cellIs" dxfId="1180" priority="1669" operator="equal">
      <formula>"Brown"</formula>
    </cfRule>
    <cfRule type="cellIs" dxfId="1179" priority="1670" operator="equal">
      <formula>"Red"</formula>
    </cfRule>
  </conditionalFormatting>
  <conditionalFormatting sqref="J19:J21">
    <cfRule type="cellIs" dxfId="1178" priority="1659" operator="equal">
      <formula>"""AEB"""</formula>
    </cfRule>
    <cfRule type="cellIs" dxfId="1177" priority="1660" operator="equal">
      <formula>"Green"</formula>
    </cfRule>
    <cfRule type="cellIs" dxfId="1176" priority="1661" operator="equal">
      <formula>"Yellow"</formula>
    </cfRule>
    <cfRule type="cellIs" dxfId="1175" priority="1662" operator="equal">
      <formula>"Orange"</formula>
    </cfRule>
    <cfRule type="cellIs" dxfId="1174" priority="1663" operator="equal">
      <formula>"Brown"</formula>
    </cfRule>
    <cfRule type="cellIs" dxfId="1173" priority="1664" operator="equal">
      <formula>"Red"</formula>
    </cfRule>
  </conditionalFormatting>
  <conditionalFormatting sqref="J28:J29">
    <cfRule type="cellIs" dxfId="1172" priority="1653" operator="equal">
      <formula>"""AEB"""</formula>
    </cfRule>
    <cfRule type="cellIs" dxfId="1171" priority="1654" operator="equal">
      <formula>"Green"</formula>
    </cfRule>
    <cfRule type="cellIs" dxfId="1170" priority="1655" operator="equal">
      <formula>"Yellow"</formula>
    </cfRule>
    <cfRule type="cellIs" dxfId="1169" priority="1656" operator="equal">
      <formula>"Orange"</formula>
    </cfRule>
    <cfRule type="cellIs" dxfId="1168" priority="1657" operator="equal">
      <formula>"Brown"</formula>
    </cfRule>
    <cfRule type="cellIs" dxfId="1167" priority="1658" operator="equal">
      <formula>"Red"</formula>
    </cfRule>
  </conditionalFormatting>
  <conditionalFormatting sqref="J25:J27">
    <cfRule type="cellIs" dxfId="1166" priority="1647" operator="equal">
      <formula>"""AEB"""</formula>
    </cfRule>
    <cfRule type="cellIs" dxfId="1165" priority="1648" operator="equal">
      <formula>"Green"</formula>
    </cfRule>
    <cfRule type="cellIs" dxfId="1164" priority="1649" operator="equal">
      <formula>"Yellow"</formula>
    </cfRule>
    <cfRule type="cellIs" dxfId="1163" priority="1650" operator="equal">
      <formula>"Orange"</formula>
    </cfRule>
    <cfRule type="cellIs" dxfId="1162" priority="1651" operator="equal">
      <formula>"Brown"</formula>
    </cfRule>
    <cfRule type="cellIs" dxfId="1161" priority="1652" operator="equal">
      <formula>"Red"</formula>
    </cfRule>
  </conditionalFormatting>
  <conditionalFormatting sqref="J31">
    <cfRule type="cellIs" dxfId="1160" priority="1641" operator="equal">
      <formula>"""AEB"""</formula>
    </cfRule>
    <cfRule type="cellIs" dxfId="1159" priority="1642" operator="equal">
      <formula>"Green"</formula>
    </cfRule>
    <cfRule type="cellIs" dxfId="1158" priority="1643" operator="equal">
      <formula>"Yellow"</formula>
    </cfRule>
    <cfRule type="cellIs" dxfId="1157" priority="1644" operator="equal">
      <formula>"Orange"</formula>
    </cfRule>
    <cfRule type="cellIs" dxfId="1156" priority="1645" operator="equal">
      <formula>"Brown"</formula>
    </cfRule>
    <cfRule type="cellIs" dxfId="1155" priority="1646" operator="equal">
      <formula>"Red"</formula>
    </cfRule>
  </conditionalFormatting>
  <conditionalFormatting sqref="J33 J36">
    <cfRule type="cellIs" dxfId="1154" priority="1635" operator="equal">
      <formula>"""AEB"""</formula>
    </cfRule>
    <cfRule type="cellIs" dxfId="1153" priority="1636" operator="equal">
      <formula>"Green"</formula>
    </cfRule>
    <cfRule type="cellIs" dxfId="1152" priority="1637" operator="equal">
      <formula>"Yellow"</formula>
    </cfRule>
    <cfRule type="cellIs" dxfId="1151" priority="1638" operator="equal">
      <formula>"Orange"</formula>
    </cfRule>
    <cfRule type="cellIs" dxfId="1150" priority="1639" operator="equal">
      <formula>"Brown"</formula>
    </cfRule>
    <cfRule type="cellIs" dxfId="1149" priority="1640" operator="equal">
      <formula>"Red"</formula>
    </cfRule>
  </conditionalFormatting>
  <conditionalFormatting sqref="J39">
    <cfRule type="cellIs" dxfId="1148" priority="1629" operator="equal">
      <formula>"""AEB"""</formula>
    </cfRule>
    <cfRule type="cellIs" dxfId="1147" priority="1630" operator="equal">
      <formula>"Green"</formula>
    </cfRule>
    <cfRule type="cellIs" dxfId="1146" priority="1631" operator="equal">
      <formula>"Yellow"</formula>
    </cfRule>
    <cfRule type="cellIs" dxfId="1145" priority="1632" operator="equal">
      <formula>"Orange"</formula>
    </cfRule>
    <cfRule type="cellIs" dxfId="1144" priority="1633" operator="equal">
      <formula>"Brown"</formula>
    </cfRule>
    <cfRule type="cellIs" dxfId="1143" priority="1634" operator="equal">
      <formula>"Red"</formula>
    </cfRule>
  </conditionalFormatting>
  <conditionalFormatting sqref="K33 K36 K39 K41">
    <cfRule type="cellIs" dxfId="1142" priority="1623" operator="equal">
      <formula>"Green"</formula>
    </cfRule>
    <cfRule type="cellIs" dxfId="1141" priority="1624" operator="equal">
      <formula>"Yellow"</formula>
    </cfRule>
    <cfRule type="cellIs" dxfId="1140" priority="1625" operator="equal">
      <formula>"Orange"</formula>
    </cfRule>
    <cfRule type="cellIs" dxfId="1139" priority="1626" operator="equal">
      <formula>"Brown"</formula>
    </cfRule>
    <cfRule type="cellIs" dxfId="1138" priority="1627" operator="equal">
      <formula>"Red"</formula>
    </cfRule>
    <cfRule type="cellIs" dxfId="1137" priority="1628" operator="equal">
      <formula>"D Red"</formula>
    </cfRule>
  </conditionalFormatting>
  <conditionalFormatting sqref="K33 K36 K39 K41">
    <cfRule type="cellIs" dxfId="1136" priority="1617" operator="equal">
      <formula>"Green"</formula>
    </cfRule>
    <cfRule type="cellIs" dxfId="1135" priority="1618" operator="equal">
      <formula>"Yellow"</formula>
    </cfRule>
    <cfRule type="cellIs" dxfId="1134" priority="1619" operator="equal">
      <formula>"Orange"</formula>
    </cfRule>
    <cfRule type="cellIs" dxfId="1133" priority="1620" operator="equal">
      <formula>"Brown"</formula>
    </cfRule>
    <cfRule type="cellIs" dxfId="1132" priority="1621" operator="equal">
      <formula>"Red"</formula>
    </cfRule>
    <cfRule type="cellIs" dxfId="1131" priority="1622" operator="equal">
      <formula>"D Red"</formula>
    </cfRule>
  </conditionalFormatting>
  <conditionalFormatting sqref="J33 J36 J41 J39">
    <cfRule type="cellIs" dxfId="1130" priority="1605" operator="equal">
      <formula>"""AEB"""</formula>
    </cfRule>
    <cfRule type="cellIs" dxfId="1129" priority="1606" operator="equal">
      <formula>"Green"</formula>
    </cfRule>
    <cfRule type="cellIs" dxfId="1128" priority="1607" operator="equal">
      <formula>"Yellow"</formula>
    </cfRule>
    <cfRule type="cellIs" dxfId="1127" priority="1608" operator="equal">
      <formula>"Orange"</formula>
    </cfRule>
    <cfRule type="cellIs" dxfId="1126" priority="1609" operator="equal">
      <formula>"Brown"</formula>
    </cfRule>
    <cfRule type="cellIs" dxfId="1125" priority="1610" operator="equal">
      <formula>"Red"</formula>
    </cfRule>
  </conditionalFormatting>
  <conditionalFormatting sqref="J33 J36 J41 J39">
    <cfRule type="cellIs" dxfId="1124" priority="1599" operator="equal">
      <formula>"""AEB"""</formula>
    </cfRule>
    <cfRule type="cellIs" dxfId="1123" priority="1600" operator="equal">
      <formula>"Green"</formula>
    </cfRule>
    <cfRule type="cellIs" dxfId="1122" priority="1601" operator="equal">
      <formula>"Yellow"</formula>
    </cfRule>
    <cfRule type="cellIs" dxfId="1121" priority="1602" operator="equal">
      <formula>"Orange"</formula>
    </cfRule>
    <cfRule type="cellIs" dxfId="1120" priority="1603" operator="equal">
      <formula>"Brown"</formula>
    </cfRule>
    <cfRule type="cellIs" dxfId="1119" priority="1604" operator="equal">
      <formula>"Red"</formula>
    </cfRule>
  </conditionalFormatting>
  <conditionalFormatting sqref="J18">
    <cfRule type="cellIs" dxfId="1118" priority="1540" operator="equal">
      <formula>"Green"</formula>
    </cfRule>
    <cfRule type="cellIs" dxfId="1117" priority="1541" operator="equal">
      <formula>"Yellow"</formula>
    </cfRule>
    <cfRule type="cellIs" dxfId="1116" priority="1542" operator="equal">
      <formula>"Orange"</formula>
    </cfRule>
    <cfRule type="cellIs" dxfId="1115" priority="1543" operator="equal">
      <formula>"Brown"</formula>
    </cfRule>
    <cfRule type="cellIs" dxfId="1114" priority="1544" operator="equal">
      <formula>"Red"</formula>
    </cfRule>
    <cfRule type="cellIs" dxfId="1113" priority="1545" operator="equal">
      <formula>"D Red"</formula>
    </cfRule>
  </conditionalFormatting>
  <conditionalFormatting sqref="J18">
    <cfRule type="cellIs" dxfId="1112" priority="1539" operator="equal">
      <formula>"""AEB"""</formula>
    </cfRule>
    <cfRule type="cellIs" dxfId="1111" priority="1546" operator="equal">
      <formula>"Green"</formula>
    </cfRule>
    <cfRule type="cellIs" dxfId="1110" priority="1547" operator="equal">
      <formula>"Yellow"</formula>
    </cfRule>
    <cfRule type="cellIs" dxfId="1109" priority="1548" operator="equal">
      <formula>"Orange"</formula>
    </cfRule>
    <cfRule type="cellIs" dxfId="1108" priority="1549" operator="equal">
      <formula>"Brown"</formula>
    </cfRule>
    <cfRule type="cellIs" dxfId="1107" priority="1550" operator="equal">
      <formula>"Red"</formula>
    </cfRule>
  </conditionalFormatting>
  <conditionalFormatting sqref="J18">
    <cfRule type="cellIs" dxfId="1106" priority="1533" operator="equal">
      <formula>"""AEB"""</formula>
    </cfRule>
    <cfRule type="cellIs" dxfId="1105" priority="1534" operator="equal">
      <formula>"Green"</formula>
    </cfRule>
    <cfRule type="cellIs" dxfId="1104" priority="1535" operator="equal">
      <formula>"Yellow"</formula>
    </cfRule>
    <cfRule type="cellIs" dxfId="1103" priority="1536" operator="equal">
      <formula>"Orange"</formula>
    </cfRule>
    <cfRule type="cellIs" dxfId="1102" priority="1537" operator="equal">
      <formula>"Brown"</formula>
    </cfRule>
    <cfRule type="cellIs" dxfId="1101" priority="1538" operator="equal">
      <formula>"Red"</formula>
    </cfRule>
  </conditionalFormatting>
  <conditionalFormatting sqref="J18">
    <cfRule type="cellIs" dxfId="1100" priority="1527" operator="equal">
      <formula>"""AEB"""</formula>
    </cfRule>
    <cfRule type="cellIs" dxfId="1099" priority="1528" operator="equal">
      <formula>"Green"</formula>
    </cfRule>
    <cfRule type="cellIs" dxfId="1098" priority="1529" operator="equal">
      <formula>"Yellow"</formula>
    </cfRule>
    <cfRule type="cellIs" dxfId="1097" priority="1530" operator="equal">
      <formula>"Orange"</formula>
    </cfRule>
    <cfRule type="cellIs" dxfId="1096" priority="1531" operator="equal">
      <formula>"Brown"</formula>
    </cfRule>
    <cfRule type="cellIs" dxfId="1095" priority="1532" operator="equal">
      <formula>"Red"</formula>
    </cfRule>
  </conditionalFormatting>
  <conditionalFormatting sqref="J24">
    <cfRule type="cellIs" dxfId="1094" priority="1468" operator="equal">
      <formula>"Green"</formula>
    </cfRule>
    <cfRule type="cellIs" dxfId="1093" priority="1469" operator="equal">
      <formula>"Yellow"</formula>
    </cfRule>
    <cfRule type="cellIs" dxfId="1092" priority="1470" operator="equal">
      <formula>"Orange"</formula>
    </cfRule>
    <cfRule type="cellIs" dxfId="1091" priority="1471" operator="equal">
      <formula>"Brown"</formula>
    </cfRule>
    <cfRule type="cellIs" dxfId="1090" priority="1472" operator="equal">
      <formula>"Red"</formula>
    </cfRule>
    <cfRule type="cellIs" dxfId="1089" priority="1473" operator="equal">
      <formula>"D Red"</formula>
    </cfRule>
  </conditionalFormatting>
  <conditionalFormatting sqref="J24">
    <cfRule type="cellIs" dxfId="1088" priority="1467" operator="equal">
      <formula>"""AEB"""</formula>
    </cfRule>
    <cfRule type="cellIs" dxfId="1087" priority="1474" operator="equal">
      <formula>"Green"</formula>
    </cfRule>
    <cfRule type="cellIs" dxfId="1086" priority="1475" operator="equal">
      <formula>"Yellow"</formula>
    </cfRule>
    <cfRule type="cellIs" dxfId="1085" priority="1476" operator="equal">
      <formula>"Orange"</formula>
    </cfRule>
    <cfRule type="cellIs" dxfId="1084" priority="1477" operator="equal">
      <formula>"Brown"</formula>
    </cfRule>
    <cfRule type="cellIs" dxfId="1083" priority="1478" operator="equal">
      <formula>"Red"</formula>
    </cfRule>
  </conditionalFormatting>
  <conditionalFormatting sqref="J24">
    <cfRule type="cellIs" dxfId="1082" priority="1461" operator="equal">
      <formula>"""AEB"""</formula>
    </cfRule>
    <cfRule type="cellIs" dxfId="1081" priority="1462" operator="equal">
      <formula>"Green"</formula>
    </cfRule>
    <cfRule type="cellIs" dxfId="1080" priority="1463" operator="equal">
      <formula>"Yellow"</formula>
    </cfRule>
    <cfRule type="cellIs" dxfId="1079" priority="1464" operator="equal">
      <formula>"Orange"</formula>
    </cfRule>
    <cfRule type="cellIs" dxfId="1078" priority="1465" operator="equal">
      <formula>"Brown"</formula>
    </cfRule>
    <cfRule type="cellIs" dxfId="1077" priority="1466" operator="equal">
      <formula>"Red"</formula>
    </cfRule>
  </conditionalFormatting>
  <conditionalFormatting sqref="J24">
    <cfRule type="cellIs" dxfId="1076" priority="1455" operator="equal">
      <formula>"""AEB"""</formula>
    </cfRule>
    <cfRule type="cellIs" dxfId="1075" priority="1456" operator="equal">
      <formula>"Green"</formula>
    </cfRule>
    <cfRule type="cellIs" dxfId="1074" priority="1457" operator="equal">
      <formula>"Yellow"</formula>
    </cfRule>
    <cfRule type="cellIs" dxfId="1073" priority="1458" operator="equal">
      <formula>"Orange"</formula>
    </cfRule>
    <cfRule type="cellIs" dxfId="1072" priority="1459" operator="equal">
      <formula>"Brown"</formula>
    </cfRule>
    <cfRule type="cellIs" dxfId="1071" priority="1460" operator="equal">
      <formula>"Red"</formula>
    </cfRule>
  </conditionalFormatting>
  <conditionalFormatting sqref="J34">
    <cfRule type="cellIs" dxfId="1070" priority="1390" operator="equal">
      <formula>"Green"</formula>
    </cfRule>
    <cfRule type="cellIs" dxfId="1069" priority="1391" operator="equal">
      <formula>"Yellow"</formula>
    </cfRule>
    <cfRule type="cellIs" dxfId="1068" priority="1392" operator="equal">
      <formula>"Orange"</formula>
    </cfRule>
    <cfRule type="cellIs" dxfId="1067" priority="1393" operator="equal">
      <formula>"Brown"</formula>
    </cfRule>
    <cfRule type="cellIs" dxfId="1066" priority="1394" operator="equal">
      <formula>"Red"</formula>
    </cfRule>
    <cfRule type="cellIs" dxfId="1065" priority="1395" operator="equal">
      <formula>"D Red"</formula>
    </cfRule>
  </conditionalFormatting>
  <conditionalFormatting sqref="J34">
    <cfRule type="cellIs" dxfId="1064" priority="1389" operator="equal">
      <formula>"""AEB"""</formula>
    </cfRule>
    <cfRule type="cellIs" dxfId="1063" priority="1396" operator="equal">
      <formula>"Green"</formula>
    </cfRule>
    <cfRule type="cellIs" dxfId="1062" priority="1397" operator="equal">
      <formula>"Yellow"</formula>
    </cfRule>
    <cfRule type="cellIs" dxfId="1061" priority="1398" operator="equal">
      <formula>"Orange"</formula>
    </cfRule>
    <cfRule type="cellIs" dxfId="1060" priority="1399" operator="equal">
      <formula>"Brown"</formula>
    </cfRule>
    <cfRule type="cellIs" dxfId="1059" priority="1400" operator="equal">
      <formula>"Red"</formula>
    </cfRule>
  </conditionalFormatting>
  <conditionalFormatting sqref="J34">
    <cfRule type="cellIs" dxfId="1058" priority="1383" operator="equal">
      <formula>"""AEB"""</formula>
    </cfRule>
    <cfRule type="cellIs" dxfId="1057" priority="1384" operator="equal">
      <formula>"Green"</formula>
    </cfRule>
    <cfRule type="cellIs" dxfId="1056" priority="1385" operator="equal">
      <formula>"Yellow"</formula>
    </cfRule>
    <cfRule type="cellIs" dxfId="1055" priority="1386" operator="equal">
      <formula>"Orange"</formula>
    </cfRule>
    <cfRule type="cellIs" dxfId="1054" priority="1387" operator="equal">
      <formula>"Brown"</formula>
    </cfRule>
    <cfRule type="cellIs" dxfId="1053" priority="1388" operator="equal">
      <formula>"Red"</formula>
    </cfRule>
  </conditionalFormatting>
  <conditionalFormatting sqref="K34">
    <cfRule type="cellIs" dxfId="1052" priority="1377" operator="equal">
      <formula>"Green"</formula>
    </cfRule>
    <cfRule type="cellIs" dxfId="1051" priority="1378" operator="equal">
      <formula>"Yellow"</formula>
    </cfRule>
    <cfRule type="cellIs" dxfId="1050" priority="1379" operator="equal">
      <formula>"Orange"</formula>
    </cfRule>
    <cfRule type="cellIs" dxfId="1049" priority="1380" operator="equal">
      <formula>"Brown"</formula>
    </cfRule>
    <cfRule type="cellIs" dxfId="1048" priority="1381" operator="equal">
      <formula>"Red"</formula>
    </cfRule>
    <cfRule type="cellIs" dxfId="1047" priority="1382" operator="equal">
      <formula>"D Red"</formula>
    </cfRule>
  </conditionalFormatting>
  <conditionalFormatting sqref="K34">
    <cfRule type="cellIs" dxfId="1046" priority="1371" operator="equal">
      <formula>"Green"</formula>
    </cfRule>
    <cfRule type="cellIs" dxfId="1045" priority="1372" operator="equal">
      <formula>"Yellow"</formula>
    </cfRule>
    <cfRule type="cellIs" dxfId="1044" priority="1373" operator="equal">
      <formula>"Orange"</formula>
    </cfRule>
    <cfRule type="cellIs" dxfId="1043" priority="1374" operator="equal">
      <formula>"Brown"</formula>
    </cfRule>
    <cfRule type="cellIs" dxfId="1042" priority="1375" operator="equal">
      <formula>"Red"</formula>
    </cfRule>
    <cfRule type="cellIs" dxfId="1041" priority="1376" operator="equal">
      <formula>"D Red"</formula>
    </cfRule>
  </conditionalFormatting>
  <conditionalFormatting sqref="J34">
    <cfRule type="cellIs" dxfId="1040" priority="1365" operator="equal">
      <formula>"""AEB"""</formula>
    </cfRule>
    <cfRule type="cellIs" dxfId="1039" priority="1366" operator="equal">
      <formula>"Green"</formula>
    </cfRule>
    <cfRule type="cellIs" dxfId="1038" priority="1367" operator="equal">
      <formula>"Yellow"</formula>
    </cfRule>
    <cfRule type="cellIs" dxfId="1037" priority="1368" operator="equal">
      <formula>"Orange"</formula>
    </cfRule>
    <cfRule type="cellIs" dxfId="1036" priority="1369" operator="equal">
      <formula>"Brown"</formula>
    </cfRule>
    <cfRule type="cellIs" dxfId="1035" priority="1370" operator="equal">
      <formula>"Red"</formula>
    </cfRule>
  </conditionalFormatting>
  <conditionalFormatting sqref="J34">
    <cfRule type="cellIs" dxfId="1034" priority="1359" operator="equal">
      <formula>"""AEB"""</formula>
    </cfRule>
    <cfRule type="cellIs" dxfId="1033" priority="1360" operator="equal">
      <formula>"Green"</formula>
    </cfRule>
    <cfRule type="cellIs" dxfId="1032" priority="1361" operator="equal">
      <formula>"Yellow"</formula>
    </cfRule>
    <cfRule type="cellIs" dxfId="1031" priority="1362" operator="equal">
      <formula>"Orange"</formula>
    </cfRule>
    <cfRule type="cellIs" dxfId="1030" priority="1363" operator="equal">
      <formula>"Brown"</formula>
    </cfRule>
    <cfRule type="cellIs" dxfId="1029" priority="1364" operator="equal">
      <formula>"Red"</formula>
    </cfRule>
  </conditionalFormatting>
  <conditionalFormatting sqref="J35">
    <cfRule type="cellIs" dxfId="1028" priority="1264" operator="equal">
      <formula>"Green"</formula>
    </cfRule>
    <cfRule type="cellIs" dxfId="1027" priority="1265" operator="equal">
      <formula>"Yellow"</formula>
    </cfRule>
    <cfRule type="cellIs" dxfId="1026" priority="1266" operator="equal">
      <formula>"Orange"</formula>
    </cfRule>
    <cfRule type="cellIs" dxfId="1025" priority="1267" operator="equal">
      <formula>"Brown"</formula>
    </cfRule>
    <cfRule type="cellIs" dxfId="1024" priority="1268" operator="equal">
      <formula>"Red"</formula>
    </cfRule>
    <cfRule type="cellIs" dxfId="1023" priority="1269" operator="equal">
      <formula>"D Red"</formula>
    </cfRule>
  </conditionalFormatting>
  <conditionalFormatting sqref="J35">
    <cfRule type="cellIs" dxfId="1022" priority="1263" operator="equal">
      <formula>"""AEB"""</formula>
    </cfRule>
    <cfRule type="cellIs" dxfId="1021" priority="1270" operator="equal">
      <formula>"Green"</formula>
    </cfRule>
    <cfRule type="cellIs" dxfId="1020" priority="1271" operator="equal">
      <formula>"Yellow"</formula>
    </cfRule>
    <cfRule type="cellIs" dxfId="1019" priority="1272" operator="equal">
      <formula>"Orange"</formula>
    </cfRule>
    <cfRule type="cellIs" dxfId="1018" priority="1273" operator="equal">
      <formula>"Brown"</formula>
    </cfRule>
    <cfRule type="cellIs" dxfId="1017" priority="1274" operator="equal">
      <formula>"Red"</formula>
    </cfRule>
  </conditionalFormatting>
  <conditionalFormatting sqref="J35">
    <cfRule type="cellIs" dxfId="1016" priority="1257" operator="equal">
      <formula>"""AEB"""</formula>
    </cfRule>
    <cfRule type="cellIs" dxfId="1015" priority="1258" operator="equal">
      <formula>"Green"</formula>
    </cfRule>
    <cfRule type="cellIs" dxfId="1014" priority="1259" operator="equal">
      <formula>"Yellow"</formula>
    </cfRule>
    <cfRule type="cellIs" dxfId="1013" priority="1260" operator="equal">
      <formula>"Orange"</formula>
    </cfRule>
    <cfRule type="cellIs" dxfId="1012" priority="1261" operator="equal">
      <formula>"Brown"</formula>
    </cfRule>
    <cfRule type="cellIs" dxfId="1011" priority="1262" operator="equal">
      <formula>"Red"</formula>
    </cfRule>
  </conditionalFormatting>
  <conditionalFormatting sqref="K35">
    <cfRule type="cellIs" dxfId="1010" priority="1251" operator="equal">
      <formula>"Green"</formula>
    </cfRule>
    <cfRule type="cellIs" dxfId="1009" priority="1252" operator="equal">
      <formula>"Yellow"</formula>
    </cfRule>
    <cfRule type="cellIs" dxfId="1008" priority="1253" operator="equal">
      <formula>"Orange"</formula>
    </cfRule>
    <cfRule type="cellIs" dxfId="1007" priority="1254" operator="equal">
      <formula>"Brown"</formula>
    </cfRule>
    <cfRule type="cellIs" dxfId="1006" priority="1255" operator="equal">
      <formula>"Red"</formula>
    </cfRule>
    <cfRule type="cellIs" dxfId="1005" priority="1256" operator="equal">
      <formula>"D Red"</formula>
    </cfRule>
  </conditionalFormatting>
  <conditionalFormatting sqref="K35">
    <cfRule type="cellIs" dxfId="1004" priority="1245" operator="equal">
      <formula>"Green"</formula>
    </cfRule>
    <cfRule type="cellIs" dxfId="1003" priority="1246" operator="equal">
      <formula>"Yellow"</formula>
    </cfRule>
    <cfRule type="cellIs" dxfId="1002" priority="1247" operator="equal">
      <formula>"Orange"</formula>
    </cfRule>
    <cfRule type="cellIs" dxfId="1001" priority="1248" operator="equal">
      <formula>"Brown"</formula>
    </cfRule>
    <cfRule type="cellIs" dxfId="1000" priority="1249" operator="equal">
      <formula>"Red"</formula>
    </cfRule>
    <cfRule type="cellIs" dxfId="999" priority="1250" operator="equal">
      <formula>"D Red"</formula>
    </cfRule>
  </conditionalFormatting>
  <conditionalFormatting sqref="J35">
    <cfRule type="cellIs" dxfId="998" priority="1239" operator="equal">
      <formula>"""AEB"""</formula>
    </cfRule>
    <cfRule type="cellIs" dxfId="997" priority="1240" operator="equal">
      <formula>"Green"</formula>
    </cfRule>
    <cfRule type="cellIs" dxfId="996" priority="1241" operator="equal">
      <formula>"Yellow"</formula>
    </cfRule>
    <cfRule type="cellIs" dxfId="995" priority="1242" operator="equal">
      <formula>"Orange"</formula>
    </cfRule>
    <cfRule type="cellIs" dxfId="994" priority="1243" operator="equal">
      <formula>"Brown"</formula>
    </cfRule>
    <cfRule type="cellIs" dxfId="993" priority="1244" operator="equal">
      <formula>"Red"</formula>
    </cfRule>
  </conditionalFormatting>
  <conditionalFormatting sqref="J35">
    <cfRule type="cellIs" dxfId="992" priority="1233" operator="equal">
      <formula>"""AEB"""</formula>
    </cfRule>
    <cfRule type="cellIs" dxfId="991" priority="1234" operator="equal">
      <formula>"Green"</formula>
    </cfRule>
    <cfRule type="cellIs" dxfId="990" priority="1235" operator="equal">
      <formula>"Yellow"</formula>
    </cfRule>
    <cfRule type="cellIs" dxfId="989" priority="1236" operator="equal">
      <formula>"Orange"</formula>
    </cfRule>
    <cfRule type="cellIs" dxfId="988" priority="1237" operator="equal">
      <formula>"Brown"</formula>
    </cfRule>
    <cfRule type="cellIs" dxfId="987" priority="1238" operator="equal">
      <formula>"Red"</formula>
    </cfRule>
  </conditionalFormatting>
  <conditionalFormatting sqref="J38">
    <cfRule type="cellIs" dxfId="986" priority="1138" operator="equal">
      <formula>"Green"</formula>
    </cfRule>
    <cfRule type="cellIs" dxfId="985" priority="1139" operator="equal">
      <formula>"Yellow"</formula>
    </cfRule>
    <cfRule type="cellIs" dxfId="984" priority="1140" operator="equal">
      <formula>"Orange"</formula>
    </cfRule>
    <cfRule type="cellIs" dxfId="983" priority="1141" operator="equal">
      <formula>"Brown"</formula>
    </cfRule>
    <cfRule type="cellIs" dxfId="982" priority="1142" operator="equal">
      <formula>"Red"</formula>
    </cfRule>
    <cfRule type="cellIs" dxfId="981" priority="1143" operator="equal">
      <formula>"D Red"</formula>
    </cfRule>
  </conditionalFormatting>
  <conditionalFormatting sqref="J38">
    <cfRule type="cellIs" dxfId="980" priority="1137" operator="equal">
      <formula>"""AEB"""</formula>
    </cfRule>
    <cfRule type="cellIs" dxfId="979" priority="1144" operator="equal">
      <formula>"Green"</formula>
    </cfRule>
    <cfRule type="cellIs" dxfId="978" priority="1145" operator="equal">
      <formula>"Yellow"</formula>
    </cfRule>
    <cfRule type="cellIs" dxfId="977" priority="1146" operator="equal">
      <formula>"Orange"</formula>
    </cfRule>
    <cfRule type="cellIs" dxfId="976" priority="1147" operator="equal">
      <formula>"Brown"</formula>
    </cfRule>
    <cfRule type="cellIs" dxfId="975" priority="1148" operator="equal">
      <formula>"Red"</formula>
    </cfRule>
  </conditionalFormatting>
  <conditionalFormatting sqref="J38">
    <cfRule type="cellIs" dxfId="974" priority="1131" operator="equal">
      <formula>"""AEB"""</formula>
    </cfRule>
    <cfRule type="cellIs" dxfId="973" priority="1132" operator="equal">
      <formula>"Green"</formula>
    </cfRule>
    <cfRule type="cellIs" dxfId="972" priority="1133" operator="equal">
      <formula>"Yellow"</formula>
    </cfRule>
    <cfRule type="cellIs" dxfId="971" priority="1134" operator="equal">
      <formula>"Orange"</formula>
    </cfRule>
    <cfRule type="cellIs" dxfId="970" priority="1135" operator="equal">
      <formula>"Brown"</formula>
    </cfRule>
    <cfRule type="cellIs" dxfId="969" priority="1136" operator="equal">
      <formula>"Red"</formula>
    </cfRule>
  </conditionalFormatting>
  <conditionalFormatting sqref="K38">
    <cfRule type="cellIs" dxfId="968" priority="1125" operator="equal">
      <formula>"Green"</formula>
    </cfRule>
    <cfRule type="cellIs" dxfId="967" priority="1126" operator="equal">
      <formula>"Yellow"</formula>
    </cfRule>
    <cfRule type="cellIs" dxfId="966" priority="1127" operator="equal">
      <formula>"Orange"</formula>
    </cfRule>
    <cfRule type="cellIs" dxfId="965" priority="1128" operator="equal">
      <formula>"Brown"</formula>
    </cfRule>
    <cfRule type="cellIs" dxfId="964" priority="1129" operator="equal">
      <formula>"Red"</formula>
    </cfRule>
    <cfRule type="cellIs" dxfId="963" priority="1130" operator="equal">
      <formula>"D Red"</formula>
    </cfRule>
  </conditionalFormatting>
  <conditionalFormatting sqref="K38">
    <cfRule type="cellIs" dxfId="962" priority="1119" operator="equal">
      <formula>"Green"</formula>
    </cfRule>
    <cfRule type="cellIs" dxfId="961" priority="1120" operator="equal">
      <formula>"Yellow"</formula>
    </cfRule>
    <cfRule type="cellIs" dxfId="960" priority="1121" operator="equal">
      <formula>"Orange"</formula>
    </cfRule>
    <cfRule type="cellIs" dxfId="959" priority="1122" operator="equal">
      <formula>"Brown"</formula>
    </cfRule>
    <cfRule type="cellIs" dxfId="958" priority="1123" operator="equal">
      <formula>"Red"</formula>
    </cfRule>
    <cfRule type="cellIs" dxfId="957" priority="1124" operator="equal">
      <formula>"D Red"</formula>
    </cfRule>
  </conditionalFormatting>
  <conditionalFormatting sqref="J38">
    <cfRule type="cellIs" dxfId="956" priority="1113" operator="equal">
      <formula>"""AEB"""</formula>
    </cfRule>
    <cfRule type="cellIs" dxfId="955" priority="1114" operator="equal">
      <formula>"Green"</formula>
    </cfRule>
    <cfRule type="cellIs" dxfId="954" priority="1115" operator="equal">
      <formula>"Yellow"</formula>
    </cfRule>
    <cfRule type="cellIs" dxfId="953" priority="1116" operator="equal">
      <formula>"Orange"</formula>
    </cfRule>
    <cfRule type="cellIs" dxfId="952" priority="1117" operator="equal">
      <formula>"Brown"</formula>
    </cfRule>
    <cfRule type="cellIs" dxfId="951" priority="1118" operator="equal">
      <formula>"Red"</formula>
    </cfRule>
  </conditionalFormatting>
  <conditionalFormatting sqref="J38">
    <cfRule type="cellIs" dxfId="950" priority="1107" operator="equal">
      <formula>"""AEB"""</formula>
    </cfRule>
    <cfRule type="cellIs" dxfId="949" priority="1108" operator="equal">
      <formula>"Green"</formula>
    </cfRule>
    <cfRule type="cellIs" dxfId="948" priority="1109" operator="equal">
      <formula>"Yellow"</formula>
    </cfRule>
    <cfRule type="cellIs" dxfId="947" priority="1110" operator="equal">
      <formula>"Orange"</formula>
    </cfRule>
    <cfRule type="cellIs" dxfId="946" priority="1111" operator="equal">
      <formula>"Brown"</formula>
    </cfRule>
    <cfRule type="cellIs" dxfId="945" priority="1112" operator="equal">
      <formula>"Red"</formula>
    </cfRule>
  </conditionalFormatting>
  <conditionalFormatting sqref="J40">
    <cfRule type="cellIs" dxfId="944" priority="1012" operator="equal">
      <formula>"Green"</formula>
    </cfRule>
    <cfRule type="cellIs" dxfId="943" priority="1013" operator="equal">
      <formula>"Yellow"</formula>
    </cfRule>
    <cfRule type="cellIs" dxfId="942" priority="1014" operator="equal">
      <formula>"Orange"</formula>
    </cfRule>
    <cfRule type="cellIs" dxfId="941" priority="1015" operator="equal">
      <formula>"Brown"</formula>
    </cfRule>
    <cfRule type="cellIs" dxfId="940" priority="1016" operator="equal">
      <formula>"Red"</formula>
    </cfRule>
    <cfRule type="cellIs" dxfId="939" priority="1017" operator="equal">
      <formula>"D Red"</formula>
    </cfRule>
  </conditionalFormatting>
  <conditionalFormatting sqref="J40">
    <cfRule type="cellIs" dxfId="938" priority="1011" operator="equal">
      <formula>"""AEB"""</formula>
    </cfRule>
    <cfRule type="cellIs" dxfId="937" priority="1018" operator="equal">
      <formula>"Green"</formula>
    </cfRule>
    <cfRule type="cellIs" dxfId="936" priority="1019" operator="equal">
      <formula>"Yellow"</formula>
    </cfRule>
    <cfRule type="cellIs" dxfId="935" priority="1020" operator="equal">
      <formula>"Orange"</formula>
    </cfRule>
    <cfRule type="cellIs" dxfId="934" priority="1021" operator="equal">
      <formula>"Brown"</formula>
    </cfRule>
    <cfRule type="cellIs" dxfId="933" priority="1022" operator="equal">
      <formula>"Red"</formula>
    </cfRule>
  </conditionalFormatting>
  <conditionalFormatting sqref="J40">
    <cfRule type="cellIs" dxfId="932" priority="1005" operator="equal">
      <formula>"""AEB"""</formula>
    </cfRule>
    <cfRule type="cellIs" dxfId="931" priority="1006" operator="equal">
      <formula>"Green"</formula>
    </cfRule>
    <cfRule type="cellIs" dxfId="930" priority="1007" operator="equal">
      <formula>"Yellow"</formula>
    </cfRule>
    <cfRule type="cellIs" dxfId="929" priority="1008" operator="equal">
      <formula>"Orange"</formula>
    </cfRule>
    <cfRule type="cellIs" dxfId="928" priority="1009" operator="equal">
      <formula>"Brown"</formula>
    </cfRule>
    <cfRule type="cellIs" dxfId="927" priority="1010" operator="equal">
      <formula>"Red"</formula>
    </cfRule>
  </conditionalFormatting>
  <conditionalFormatting sqref="K40">
    <cfRule type="cellIs" dxfId="926" priority="999" operator="equal">
      <formula>"Green"</formula>
    </cfRule>
    <cfRule type="cellIs" dxfId="925" priority="1000" operator="equal">
      <formula>"Yellow"</formula>
    </cfRule>
    <cfRule type="cellIs" dxfId="924" priority="1001" operator="equal">
      <formula>"Orange"</formula>
    </cfRule>
    <cfRule type="cellIs" dxfId="923" priority="1002" operator="equal">
      <formula>"Brown"</formula>
    </cfRule>
    <cfRule type="cellIs" dxfId="922" priority="1003" operator="equal">
      <formula>"Red"</formula>
    </cfRule>
    <cfRule type="cellIs" dxfId="921" priority="1004" operator="equal">
      <formula>"D Red"</formula>
    </cfRule>
  </conditionalFormatting>
  <conditionalFormatting sqref="K40">
    <cfRule type="cellIs" dxfId="920" priority="993" operator="equal">
      <formula>"Green"</formula>
    </cfRule>
    <cfRule type="cellIs" dxfId="919" priority="994" operator="equal">
      <formula>"Yellow"</formula>
    </cfRule>
    <cfRule type="cellIs" dxfId="918" priority="995" operator="equal">
      <formula>"Orange"</formula>
    </cfRule>
    <cfRule type="cellIs" dxfId="917" priority="996" operator="equal">
      <formula>"Brown"</formula>
    </cfRule>
    <cfRule type="cellIs" dxfId="916" priority="997" operator="equal">
      <formula>"Red"</formula>
    </cfRule>
    <cfRule type="cellIs" dxfId="915" priority="998" operator="equal">
      <formula>"D Red"</formula>
    </cfRule>
  </conditionalFormatting>
  <conditionalFormatting sqref="J40">
    <cfRule type="cellIs" dxfId="914" priority="987" operator="equal">
      <formula>"""AEB"""</formula>
    </cfRule>
    <cfRule type="cellIs" dxfId="913" priority="988" operator="equal">
      <formula>"Green"</formula>
    </cfRule>
    <cfRule type="cellIs" dxfId="912" priority="989" operator="equal">
      <formula>"Yellow"</formula>
    </cfRule>
    <cfRule type="cellIs" dxfId="911" priority="990" operator="equal">
      <formula>"Orange"</formula>
    </cfRule>
    <cfRule type="cellIs" dxfId="910" priority="991" operator="equal">
      <formula>"Brown"</formula>
    </cfRule>
    <cfRule type="cellIs" dxfId="909" priority="992" operator="equal">
      <formula>"Red"</formula>
    </cfRule>
  </conditionalFormatting>
  <conditionalFormatting sqref="J40">
    <cfRule type="cellIs" dxfId="908" priority="981" operator="equal">
      <formula>"""AEB"""</formula>
    </cfRule>
    <cfRule type="cellIs" dxfId="907" priority="982" operator="equal">
      <formula>"Green"</formula>
    </cfRule>
    <cfRule type="cellIs" dxfId="906" priority="983" operator="equal">
      <formula>"Yellow"</formula>
    </cfRule>
    <cfRule type="cellIs" dxfId="905" priority="984" operator="equal">
      <formula>"Orange"</formula>
    </cfRule>
    <cfRule type="cellIs" dxfId="904" priority="985" operator="equal">
      <formula>"Brown"</formula>
    </cfRule>
    <cfRule type="cellIs" dxfId="903" priority="986" operator="equal">
      <formula>"Red"</formula>
    </cfRule>
  </conditionalFormatting>
  <conditionalFormatting sqref="J31:K31 J33:J36 J18:J29 J10:K16 J38:J41">
    <cfRule type="expression" dxfId="902" priority="980">
      <formula>OR(H10="Green",H10="")</formula>
    </cfRule>
  </conditionalFormatting>
  <conditionalFormatting sqref="J33:J36 J31:K31 J18:J29 J10:K16 J38:J41">
    <cfRule type="cellIs" dxfId="901" priority="1791" operator="equal">
      <formula>"Green"</formula>
    </cfRule>
    <cfRule type="cellIs" dxfId="900" priority="1792" operator="equal">
      <formula>"Orange"</formula>
    </cfRule>
    <cfRule type="cellIs" dxfId="899" priority="1793" operator="equal">
      <formula>"Grey"</formula>
    </cfRule>
  </conditionalFormatting>
  <conditionalFormatting sqref="J38">
    <cfRule type="cellIs" dxfId="898" priority="822" operator="equal">
      <formula>"""AEB"""</formula>
    </cfRule>
    <cfRule type="cellIs" dxfId="897" priority="823" operator="equal">
      <formula>"Green"</formula>
    </cfRule>
    <cfRule type="cellIs" dxfId="896" priority="824" operator="equal">
      <formula>"Yellow"</formula>
    </cfRule>
    <cfRule type="cellIs" dxfId="895" priority="825" operator="equal">
      <formula>"Orange"</formula>
    </cfRule>
    <cfRule type="cellIs" dxfId="894" priority="826" operator="equal">
      <formula>"Brown"</formula>
    </cfRule>
    <cfRule type="cellIs" dxfId="893" priority="827" operator="equal">
      <formula>"Red"</formula>
    </cfRule>
  </conditionalFormatting>
  <conditionalFormatting sqref="J39">
    <cfRule type="cellIs" dxfId="892" priority="894" operator="equal">
      <formula>"""AEB"""</formula>
    </cfRule>
    <cfRule type="cellIs" dxfId="891" priority="895" operator="equal">
      <formula>"Green"</formula>
    </cfRule>
    <cfRule type="cellIs" dxfId="890" priority="896" operator="equal">
      <formula>"Yellow"</formula>
    </cfRule>
    <cfRule type="cellIs" dxfId="889" priority="897" operator="equal">
      <formula>"Orange"</formula>
    </cfRule>
    <cfRule type="cellIs" dxfId="888" priority="898" operator="equal">
      <formula>"Brown"</formula>
    </cfRule>
    <cfRule type="cellIs" dxfId="887" priority="899" operator="equal">
      <formula>"Red"</formula>
    </cfRule>
  </conditionalFormatting>
  <conditionalFormatting sqref="J40">
    <cfRule type="cellIs" dxfId="886" priority="883" operator="equal">
      <formula>"Green"</formula>
    </cfRule>
    <cfRule type="cellIs" dxfId="885" priority="884" operator="equal">
      <formula>"Yellow"</formula>
    </cfRule>
    <cfRule type="cellIs" dxfId="884" priority="885" operator="equal">
      <formula>"Orange"</formula>
    </cfRule>
    <cfRule type="cellIs" dxfId="883" priority="886" operator="equal">
      <formula>"Brown"</formula>
    </cfRule>
    <cfRule type="cellIs" dxfId="882" priority="887" operator="equal">
      <formula>"Red"</formula>
    </cfRule>
    <cfRule type="cellIs" dxfId="881" priority="888" operator="equal">
      <formula>"D Red"</formula>
    </cfRule>
  </conditionalFormatting>
  <conditionalFormatting sqref="J40">
    <cfRule type="cellIs" dxfId="880" priority="882" operator="equal">
      <formula>"""AEB"""</formula>
    </cfRule>
    <cfRule type="cellIs" dxfId="879" priority="889" operator="equal">
      <formula>"Green"</formula>
    </cfRule>
    <cfRule type="cellIs" dxfId="878" priority="890" operator="equal">
      <formula>"Yellow"</formula>
    </cfRule>
    <cfRule type="cellIs" dxfId="877" priority="891" operator="equal">
      <formula>"Orange"</formula>
    </cfRule>
    <cfRule type="cellIs" dxfId="876" priority="892" operator="equal">
      <formula>"Brown"</formula>
    </cfRule>
    <cfRule type="cellIs" dxfId="875" priority="893" operator="equal">
      <formula>"Red"</formula>
    </cfRule>
  </conditionalFormatting>
  <conditionalFormatting sqref="J40">
    <cfRule type="cellIs" dxfId="874" priority="876" operator="equal">
      <formula>"""AEB"""</formula>
    </cfRule>
    <cfRule type="cellIs" dxfId="873" priority="877" operator="equal">
      <formula>"Green"</formula>
    </cfRule>
    <cfRule type="cellIs" dxfId="872" priority="878" operator="equal">
      <formula>"Yellow"</formula>
    </cfRule>
    <cfRule type="cellIs" dxfId="871" priority="879" operator="equal">
      <formula>"Orange"</formula>
    </cfRule>
    <cfRule type="cellIs" dxfId="870" priority="880" operator="equal">
      <formula>"Brown"</formula>
    </cfRule>
    <cfRule type="cellIs" dxfId="869" priority="881" operator="equal">
      <formula>"Red"</formula>
    </cfRule>
  </conditionalFormatting>
  <conditionalFormatting sqref="J40">
    <cfRule type="cellIs" dxfId="868" priority="870" operator="equal">
      <formula>"""AEB"""</formula>
    </cfRule>
    <cfRule type="cellIs" dxfId="867" priority="871" operator="equal">
      <formula>"Green"</formula>
    </cfRule>
    <cfRule type="cellIs" dxfId="866" priority="872" operator="equal">
      <formula>"Yellow"</formula>
    </cfRule>
    <cfRule type="cellIs" dxfId="865" priority="873" operator="equal">
      <formula>"Orange"</formula>
    </cfRule>
    <cfRule type="cellIs" dxfId="864" priority="874" operator="equal">
      <formula>"Brown"</formula>
    </cfRule>
    <cfRule type="cellIs" dxfId="863" priority="875" operator="equal">
      <formula>"Red"</formula>
    </cfRule>
  </conditionalFormatting>
  <conditionalFormatting sqref="J40">
    <cfRule type="cellIs" dxfId="862" priority="864" operator="equal">
      <formula>"""AEB"""</formula>
    </cfRule>
    <cfRule type="cellIs" dxfId="861" priority="865" operator="equal">
      <formula>"Green"</formula>
    </cfRule>
    <cfRule type="cellIs" dxfId="860" priority="866" operator="equal">
      <formula>"Yellow"</formula>
    </cfRule>
    <cfRule type="cellIs" dxfId="859" priority="867" operator="equal">
      <formula>"Orange"</formula>
    </cfRule>
    <cfRule type="cellIs" dxfId="858" priority="868" operator="equal">
      <formula>"Brown"</formula>
    </cfRule>
    <cfRule type="cellIs" dxfId="857" priority="869" operator="equal">
      <formula>"Red"</formula>
    </cfRule>
  </conditionalFormatting>
  <conditionalFormatting sqref="J40">
    <cfRule type="cellIs" dxfId="856" priority="858" operator="equal">
      <formula>"""AEB"""</formula>
    </cfRule>
    <cfRule type="cellIs" dxfId="855" priority="859" operator="equal">
      <formula>"Green"</formula>
    </cfRule>
    <cfRule type="cellIs" dxfId="854" priority="860" operator="equal">
      <formula>"Yellow"</formula>
    </cfRule>
    <cfRule type="cellIs" dxfId="853" priority="861" operator="equal">
      <formula>"Orange"</formula>
    </cfRule>
    <cfRule type="cellIs" dxfId="852" priority="862" operator="equal">
      <formula>"Brown"</formula>
    </cfRule>
    <cfRule type="cellIs" dxfId="851" priority="863" operator="equal">
      <formula>"Red"</formula>
    </cfRule>
  </conditionalFormatting>
  <conditionalFormatting sqref="J38">
    <cfRule type="cellIs" dxfId="850" priority="847" operator="equal">
      <formula>"Green"</formula>
    </cfRule>
    <cfRule type="cellIs" dxfId="849" priority="848" operator="equal">
      <formula>"Yellow"</formula>
    </cfRule>
    <cfRule type="cellIs" dxfId="848" priority="849" operator="equal">
      <formula>"Orange"</formula>
    </cfRule>
    <cfRule type="cellIs" dxfId="847" priority="850" operator="equal">
      <formula>"Brown"</formula>
    </cfRule>
    <cfRule type="cellIs" dxfId="846" priority="851" operator="equal">
      <formula>"Red"</formula>
    </cfRule>
    <cfRule type="cellIs" dxfId="845" priority="852" operator="equal">
      <formula>"D Red"</formula>
    </cfRule>
  </conditionalFormatting>
  <conditionalFormatting sqref="J38">
    <cfRule type="cellIs" dxfId="844" priority="846" operator="equal">
      <formula>"""AEB"""</formula>
    </cfRule>
    <cfRule type="cellIs" dxfId="843" priority="853" operator="equal">
      <formula>"Green"</formula>
    </cfRule>
    <cfRule type="cellIs" dxfId="842" priority="854" operator="equal">
      <formula>"Yellow"</formula>
    </cfRule>
    <cfRule type="cellIs" dxfId="841" priority="855" operator="equal">
      <formula>"Orange"</formula>
    </cfRule>
    <cfRule type="cellIs" dxfId="840" priority="856" operator="equal">
      <formula>"Brown"</formula>
    </cfRule>
    <cfRule type="cellIs" dxfId="839" priority="857" operator="equal">
      <formula>"Red"</formula>
    </cfRule>
  </conditionalFormatting>
  <conditionalFormatting sqref="J38">
    <cfRule type="cellIs" dxfId="838" priority="840" operator="equal">
      <formula>"""AEB"""</formula>
    </cfRule>
    <cfRule type="cellIs" dxfId="837" priority="841" operator="equal">
      <formula>"Green"</formula>
    </cfRule>
    <cfRule type="cellIs" dxfId="836" priority="842" operator="equal">
      <formula>"Yellow"</formula>
    </cfRule>
    <cfRule type="cellIs" dxfId="835" priority="843" operator="equal">
      <formula>"Orange"</formula>
    </cfRule>
    <cfRule type="cellIs" dxfId="834" priority="844" operator="equal">
      <formula>"Brown"</formula>
    </cfRule>
    <cfRule type="cellIs" dxfId="833" priority="845" operator="equal">
      <formula>"Red"</formula>
    </cfRule>
  </conditionalFormatting>
  <conditionalFormatting sqref="J38">
    <cfRule type="cellIs" dxfId="832" priority="834" operator="equal">
      <formula>"""AEB"""</formula>
    </cfRule>
    <cfRule type="cellIs" dxfId="831" priority="835" operator="equal">
      <formula>"Green"</formula>
    </cfRule>
    <cfRule type="cellIs" dxfId="830" priority="836" operator="equal">
      <formula>"Yellow"</formula>
    </cfRule>
    <cfRule type="cellIs" dxfId="829" priority="837" operator="equal">
      <formula>"Orange"</formula>
    </cfRule>
    <cfRule type="cellIs" dxfId="828" priority="838" operator="equal">
      <formula>"Brown"</formula>
    </cfRule>
    <cfRule type="cellIs" dxfId="827" priority="839" operator="equal">
      <formula>"Red"</formula>
    </cfRule>
  </conditionalFormatting>
  <conditionalFormatting sqref="J38">
    <cfRule type="cellIs" dxfId="826" priority="828" operator="equal">
      <formula>"""AEB"""</formula>
    </cfRule>
    <cfRule type="cellIs" dxfId="825" priority="829" operator="equal">
      <formula>"Green"</formula>
    </cfRule>
    <cfRule type="cellIs" dxfId="824" priority="830" operator="equal">
      <formula>"Yellow"</formula>
    </cfRule>
    <cfRule type="cellIs" dxfId="823" priority="831" operator="equal">
      <formula>"Orange"</formula>
    </cfRule>
    <cfRule type="cellIs" dxfId="822" priority="832" operator="equal">
      <formula>"Brown"</formula>
    </cfRule>
    <cfRule type="cellIs" dxfId="821" priority="833" operator="equal">
      <formula>"Red"</formula>
    </cfRule>
  </conditionalFormatting>
  <conditionalFormatting sqref="F10:F16">
    <cfRule type="cellIs" dxfId="820" priority="811" operator="equal">
      <formula>"Green"</formula>
    </cfRule>
    <cfRule type="cellIs" dxfId="819" priority="812" operator="equal">
      <formula>"Yellow"</formula>
    </cfRule>
    <cfRule type="cellIs" dxfId="818" priority="813" operator="equal">
      <formula>"Orange"</formula>
    </cfRule>
    <cfRule type="cellIs" dxfId="817" priority="814" operator="equal">
      <formula>"Brown"</formula>
    </cfRule>
    <cfRule type="cellIs" dxfId="816" priority="815" operator="equal">
      <formula>"Red"</formula>
    </cfRule>
    <cfRule type="cellIs" dxfId="815" priority="816" operator="equal">
      <formula>"D Red"</formula>
    </cfRule>
  </conditionalFormatting>
  <conditionalFormatting sqref="F10:F16">
    <cfRule type="cellIs" dxfId="814" priority="810" operator="equal">
      <formula>"""AEB"""</formula>
    </cfRule>
    <cfRule type="cellIs" dxfId="813" priority="817" operator="equal">
      <formula>"Green"</formula>
    </cfRule>
    <cfRule type="cellIs" dxfId="812" priority="818" operator="equal">
      <formula>"Yellow"</formula>
    </cfRule>
    <cfRule type="cellIs" dxfId="811" priority="819" operator="equal">
      <formula>"Orange"</formula>
    </cfRule>
    <cfRule type="cellIs" dxfId="810" priority="820" operator="equal">
      <formula>"Brown"</formula>
    </cfRule>
    <cfRule type="cellIs" dxfId="809" priority="821" operator="equal">
      <formula>"Red"</formula>
    </cfRule>
  </conditionalFormatting>
  <conditionalFormatting sqref="F16">
    <cfRule type="cellIs" dxfId="808" priority="804" operator="equal">
      <formula>"""AEB"""</formula>
    </cfRule>
    <cfRule type="cellIs" dxfId="807" priority="805" operator="equal">
      <formula>"Green"</formula>
    </cfRule>
    <cfRule type="cellIs" dxfId="806" priority="806" operator="equal">
      <formula>"Yellow"</formula>
    </cfRule>
    <cfRule type="cellIs" dxfId="805" priority="807" operator="equal">
      <formula>"Orange"</formula>
    </cfRule>
    <cfRule type="cellIs" dxfId="804" priority="808" operator="equal">
      <formula>"Brown"</formula>
    </cfRule>
    <cfRule type="cellIs" dxfId="803" priority="809" operator="equal">
      <formula>"Red"</formula>
    </cfRule>
  </conditionalFormatting>
  <conditionalFormatting sqref="F10:F16">
    <cfRule type="cellIs" dxfId="802" priority="801" operator="equal">
      <formula>"Green"</formula>
    </cfRule>
    <cfRule type="cellIs" dxfId="801" priority="802" operator="equal">
      <formula>"Orange"</formula>
    </cfRule>
    <cfRule type="cellIs" dxfId="800" priority="803" operator="equal">
      <formula>"Grey"</formula>
    </cfRule>
  </conditionalFormatting>
  <conditionalFormatting sqref="G10:G16">
    <cfRule type="cellIs" dxfId="799" priority="790" operator="equal">
      <formula>"Green"</formula>
    </cfRule>
    <cfRule type="cellIs" dxfId="798" priority="791" operator="equal">
      <formula>"Yellow"</formula>
    </cfRule>
    <cfRule type="cellIs" dxfId="797" priority="792" operator="equal">
      <formula>"Orange"</formula>
    </cfRule>
    <cfRule type="cellIs" dxfId="796" priority="793" operator="equal">
      <formula>"Brown"</formula>
    </cfRule>
    <cfRule type="cellIs" dxfId="795" priority="794" operator="equal">
      <formula>"Red"</formula>
    </cfRule>
    <cfRule type="cellIs" dxfId="794" priority="795" operator="equal">
      <formula>"D Red"</formula>
    </cfRule>
  </conditionalFormatting>
  <conditionalFormatting sqref="G10:G16">
    <cfRule type="cellIs" dxfId="793" priority="789" operator="equal">
      <formula>"""AEB"""</formula>
    </cfRule>
    <cfRule type="cellIs" dxfId="792" priority="796" operator="equal">
      <formula>"Green"</formula>
    </cfRule>
    <cfRule type="cellIs" dxfId="791" priority="797" operator="equal">
      <formula>"Yellow"</formula>
    </cfRule>
    <cfRule type="cellIs" dxfId="790" priority="798" operator="equal">
      <formula>"Orange"</formula>
    </cfRule>
    <cfRule type="cellIs" dxfId="789" priority="799" operator="equal">
      <formula>"Brown"</formula>
    </cfRule>
    <cfRule type="cellIs" dxfId="788" priority="800" operator="equal">
      <formula>"Red"</formula>
    </cfRule>
  </conditionalFormatting>
  <conditionalFormatting sqref="G14">
    <cfRule type="cellIs" dxfId="787" priority="783" operator="equal">
      <formula>"Green"</formula>
    </cfRule>
    <cfRule type="cellIs" dxfId="786" priority="784" operator="equal">
      <formula>"Yellow"</formula>
    </cfRule>
    <cfRule type="cellIs" dxfId="785" priority="785" operator="equal">
      <formula>"Orange"</formula>
    </cfRule>
    <cfRule type="cellIs" dxfId="784" priority="786" operator="equal">
      <formula>"Brown"</formula>
    </cfRule>
    <cfRule type="cellIs" dxfId="783" priority="787" operator="equal">
      <formula>"Red"</formula>
    </cfRule>
    <cfRule type="cellIs" dxfId="782" priority="788" operator="equal">
      <formula>"D Red"</formula>
    </cfRule>
  </conditionalFormatting>
  <conditionalFormatting sqref="G15">
    <cfRule type="cellIs" dxfId="781" priority="777" operator="equal">
      <formula>"Green"</formula>
    </cfRule>
    <cfRule type="cellIs" dxfId="780" priority="778" operator="equal">
      <formula>"Yellow"</formula>
    </cfRule>
    <cfRule type="cellIs" dxfId="779" priority="779" operator="equal">
      <formula>"Orange"</formula>
    </cfRule>
    <cfRule type="cellIs" dxfId="778" priority="780" operator="equal">
      <formula>"Brown"</formula>
    </cfRule>
    <cfRule type="cellIs" dxfId="777" priority="781" operator="equal">
      <formula>"Red"</formula>
    </cfRule>
    <cfRule type="cellIs" dxfId="776" priority="782" operator="equal">
      <formula>"D Red"</formula>
    </cfRule>
  </conditionalFormatting>
  <conditionalFormatting sqref="H16">
    <cfRule type="cellIs" dxfId="775" priority="768" operator="equal">
      <formula>"""AEB"""</formula>
    </cfRule>
    <cfRule type="cellIs" dxfId="774" priority="769" operator="equal">
      <formula>"Green"</formula>
    </cfRule>
    <cfRule type="cellIs" dxfId="773" priority="770" operator="equal">
      <formula>"Yellow"</formula>
    </cfRule>
    <cfRule type="cellIs" dxfId="772" priority="771" operator="equal">
      <formula>"Orange"</formula>
    </cfRule>
    <cfRule type="cellIs" dxfId="771" priority="772" operator="equal">
      <formula>"Brown"</formula>
    </cfRule>
    <cfRule type="cellIs" dxfId="770" priority="773" operator="equal">
      <formula>"Red"</formula>
    </cfRule>
  </conditionalFormatting>
  <conditionalFormatting sqref="I14">
    <cfRule type="cellIs" dxfId="769" priority="762" operator="equal">
      <formula>"Green"</formula>
    </cfRule>
    <cfRule type="cellIs" dxfId="768" priority="763" operator="equal">
      <formula>"Yellow"</formula>
    </cfRule>
    <cfRule type="cellIs" dxfId="767" priority="764" operator="equal">
      <formula>"Orange"</formula>
    </cfRule>
    <cfRule type="cellIs" dxfId="766" priority="765" operator="equal">
      <formula>"Brown"</formula>
    </cfRule>
    <cfRule type="cellIs" dxfId="765" priority="766" operator="equal">
      <formula>"Red"</formula>
    </cfRule>
    <cfRule type="cellIs" dxfId="764" priority="767" operator="equal">
      <formula>"D Red"</formula>
    </cfRule>
  </conditionalFormatting>
  <conditionalFormatting sqref="I15">
    <cfRule type="cellIs" dxfId="763" priority="756" operator="equal">
      <formula>"Green"</formula>
    </cfRule>
    <cfRule type="cellIs" dxfId="762" priority="757" operator="equal">
      <formula>"Yellow"</formula>
    </cfRule>
    <cfRule type="cellIs" dxfId="761" priority="758" operator="equal">
      <formula>"Orange"</formula>
    </cfRule>
    <cfRule type="cellIs" dxfId="760" priority="759" operator="equal">
      <formula>"Brown"</formula>
    </cfRule>
    <cfRule type="cellIs" dxfId="759" priority="760" operator="equal">
      <formula>"Red"</formula>
    </cfRule>
    <cfRule type="cellIs" dxfId="758" priority="761" operator="equal">
      <formula>"D Red"</formula>
    </cfRule>
  </conditionalFormatting>
  <conditionalFormatting sqref="H10:I16">
    <cfRule type="expression" dxfId="757" priority="755">
      <formula>OR(F10="Green",F10="")</formula>
    </cfRule>
  </conditionalFormatting>
  <conditionalFormatting sqref="G10:I16">
    <cfRule type="cellIs" dxfId="756" priority="774" operator="equal">
      <formula>"Green"</formula>
    </cfRule>
    <cfRule type="cellIs" dxfId="755" priority="775" operator="equal">
      <formula>"Orange"</formula>
    </cfRule>
    <cfRule type="cellIs" dxfId="754" priority="776" operator="equal">
      <formula>"Grey"</formula>
    </cfRule>
  </conditionalFormatting>
  <conditionalFormatting sqref="I12:I15">
    <cfRule type="cellIs" dxfId="753" priority="744" operator="equal">
      <formula>"Green"</formula>
    </cfRule>
    <cfRule type="cellIs" dxfId="752" priority="745" operator="equal">
      <formula>"Yellow"</formula>
    </cfRule>
    <cfRule type="cellIs" dxfId="751" priority="746" operator="equal">
      <formula>"Orange"</formula>
    </cfRule>
    <cfRule type="cellIs" dxfId="750" priority="747" operator="equal">
      <formula>"Brown"</formula>
    </cfRule>
    <cfRule type="cellIs" dxfId="749" priority="748" operator="equal">
      <formula>"Red"</formula>
    </cfRule>
    <cfRule type="cellIs" dxfId="748" priority="749" operator="equal">
      <formula>"D Red"</formula>
    </cfRule>
  </conditionalFormatting>
  <conditionalFormatting sqref="I12:I15">
    <cfRule type="cellIs" dxfId="747" priority="743" operator="equal">
      <formula>"""AEB"""</formula>
    </cfRule>
    <cfRule type="cellIs" dxfId="746" priority="750" operator="equal">
      <formula>"Green"</formula>
    </cfRule>
    <cfRule type="cellIs" dxfId="745" priority="751" operator="equal">
      <formula>"Yellow"</formula>
    </cfRule>
    <cfRule type="cellIs" dxfId="744" priority="752" operator="equal">
      <formula>"Orange"</formula>
    </cfRule>
    <cfRule type="cellIs" dxfId="743" priority="753" operator="equal">
      <formula>"Brown"</formula>
    </cfRule>
    <cfRule type="cellIs" dxfId="742" priority="754" operator="equal">
      <formula>"Red"</formula>
    </cfRule>
  </conditionalFormatting>
  <conditionalFormatting sqref="F31:G31 F33 F19:G23 F25:G29">
    <cfRule type="cellIs" dxfId="741" priority="732" operator="equal">
      <formula>"Green"</formula>
    </cfRule>
    <cfRule type="cellIs" dxfId="740" priority="733" operator="equal">
      <formula>"Yellow"</formula>
    </cfRule>
    <cfRule type="cellIs" dxfId="739" priority="734" operator="equal">
      <formula>"Orange"</formula>
    </cfRule>
    <cfRule type="cellIs" dxfId="738" priority="735" operator="equal">
      <formula>"Brown"</formula>
    </cfRule>
    <cfRule type="cellIs" dxfId="737" priority="736" operator="equal">
      <formula>"Red"</formula>
    </cfRule>
    <cfRule type="cellIs" dxfId="736" priority="737" operator="equal">
      <formula>"D Red"</formula>
    </cfRule>
  </conditionalFormatting>
  <conditionalFormatting sqref="F31:G31 F33 F19:G23 F25:G29">
    <cfRule type="cellIs" dxfId="735" priority="731" operator="equal">
      <formula>"""AEB"""</formula>
    </cfRule>
    <cfRule type="cellIs" dxfId="734" priority="738" operator="equal">
      <formula>"Green"</formula>
    </cfRule>
    <cfRule type="cellIs" dxfId="733" priority="739" operator="equal">
      <formula>"Yellow"</formula>
    </cfRule>
    <cfRule type="cellIs" dxfId="732" priority="740" operator="equal">
      <formula>"Orange"</formula>
    </cfRule>
    <cfRule type="cellIs" dxfId="731" priority="741" operator="equal">
      <formula>"Brown"</formula>
    </cfRule>
    <cfRule type="cellIs" dxfId="730" priority="742" operator="equal">
      <formula>"Red"</formula>
    </cfRule>
  </conditionalFormatting>
  <conditionalFormatting sqref="F19:F23 F25:F29">
    <cfRule type="cellIs" dxfId="729" priority="725" operator="equal">
      <formula>"""AEB"""</formula>
    </cfRule>
    <cfRule type="cellIs" dxfId="728" priority="726" operator="equal">
      <formula>"Green"</formula>
    </cfRule>
    <cfRule type="cellIs" dxfId="727" priority="727" operator="equal">
      <formula>"Yellow"</formula>
    </cfRule>
    <cfRule type="cellIs" dxfId="726" priority="728" operator="equal">
      <formula>"Orange"</formula>
    </cfRule>
    <cfRule type="cellIs" dxfId="725" priority="729" operator="equal">
      <formula>"Brown"</formula>
    </cfRule>
    <cfRule type="cellIs" dxfId="724" priority="730" operator="equal">
      <formula>"Red"</formula>
    </cfRule>
  </conditionalFormatting>
  <conditionalFormatting sqref="F19:F21">
    <cfRule type="cellIs" dxfId="723" priority="719" operator="equal">
      <formula>"""AEB"""</formula>
    </cfRule>
    <cfRule type="cellIs" dxfId="722" priority="720" operator="equal">
      <formula>"Green"</formula>
    </cfRule>
    <cfRule type="cellIs" dxfId="721" priority="721" operator="equal">
      <formula>"Yellow"</formula>
    </cfRule>
    <cfRule type="cellIs" dxfId="720" priority="722" operator="equal">
      <formula>"Orange"</formula>
    </cfRule>
    <cfRule type="cellIs" dxfId="719" priority="723" operator="equal">
      <formula>"Brown"</formula>
    </cfRule>
    <cfRule type="cellIs" dxfId="718" priority="724" operator="equal">
      <formula>"Red"</formula>
    </cfRule>
  </conditionalFormatting>
  <conditionalFormatting sqref="G20">
    <cfRule type="cellIs" dxfId="717" priority="713" operator="equal">
      <formula>"Green"</formula>
    </cfRule>
    <cfRule type="cellIs" dxfId="716" priority="714" operator="equal">
      <formula>"Yellow"</formula>
    </cfRule>
    <cfRule type="cellIs" dxfId="715" priority="715" operator="equal">
      <formula>"Orange"</formula>
    </cfRule>
    <cfRule type="cellIs" dxfId="714" priority="716" operator="equal">
      <formula>"Brown"</formula>
    </cfRule>
    <cfRule type="cellIs" dxfId="713" priority="717" operator="equal">
      <formula>"Red"</formula>
    </cfRule>
    <cfRule type="cellIs" dxfId="712" priority="718" operator="equal">
      <formula>"D Red"</formula>
    </cfRule>
  </conditionalFormatting>
  <conditionalFormatting sqref="G21">
    <cfRule type="cellIs" dxfId="711" priority="707" operator="equal">
      <formula>"Green"</formula>
    </cfRule>
    <cfRule type="cellIs" dxfId="710" priority="708" operator="equal">
      <formula>"Yellow"</formula>
    </cfRule>
    <cfRule type="cellIs" dxfId="709" priority="709" operator="equal">
      <formula>"Orange"</formula>
    </cfRule>
    <cfRule type="cellIs" dxfId="708" priority="710" operator="equal">
      <formula>"Brown"</formula>
    </cfRule>
    <cfRule type="cellIs" dxfId="707" priority="711" operator="equal">
      <formula>"Red"</formula>
    </cfRule>
    <cfRule type="cellIs" dxfId="706" priority="712" operator="equal">
      <formula>"D Red"</formula>
    </cfRule>
  </conditionalFormatting>
  <conditionalFormatting sqref="F28:F29">
    <cfRule type="cellIs" dxfId="705" priority="701" operator="equal">
      <formula>"""AEB"""</formula>
    </cfRule>
    <cfRule type="cellIs" dxfId="704" priority="702" operator="equal">
      <formula>"Green"</formula>
    </cfRule>
    <cfRule type="cellIs" dxfId="703" priority="703" operator="equal">
      <formula>"Yellow"</formula>
    </cfRule>
    <cfRule type="cellIs" dxfId="702" priority="704" operator="equal">
      <formula>"Orange"</formula>
    </cfRule>
    <cfRule type="cellIs" dxfId="701" priority="705" operator="equal">
      <formula>"Brown"</formula>
    </cfRule>
    <cfRule type="cellIs" dxfId="700" priority="706" operator="equal">
      <formula>"Red"</formula>
    </cfRule>
  </conditionalFormatting>
  <conditionalFormatting sqref="F25:F27">
    <cfRule type="cellIs" dxfId="699" priority="695" operator="equal">
      <formula>"""AEB"""</formula>
    </cfRule>
    <cfRule type="cellIs" dxfId="698" priority="696" operator="equal">
      <formula>"Green"</formula>
    </cfRule>
    <cfRule type="cellIs" dxfId="697" priority="697" operator="equal">
      <formula>"Yellow"</formula>
    </cfRule>
    <cfRule type="cellIs" dxfId="696" priority="698" operator="equal">
      <formula>"Orange"</formula>
    </cfRule>
    <cfRule type="cellIs" dxfId="695" priority="699" operator="equal">
      <formula>"Brown"</formula>
    </cfRule>
    <cfRule type="cellIs" dxfId="694" priority="700" operator="equal">
      <formula>"Red"</formula>
    </cfRule>
  </conditionalFormatting>
  <conditionalFormatting sqref="G26">
    <cfRule type="cellIs" dxfId="693" priority="689" operator="equal">
      <formula>"Green"</formula>
    </cfRule>
    <cfRule type="cellIs" dxfId="692" priority="690" operator="equal">
      <formula>"Yellow"</formula>
    </cfRule>
    <cfRule type="cellIs" dxfId="691" priority="691" operator="equal">
      <formula>"Orange"</formula>
    </cfRule>
    <cfRule type="cellIs" dxfId="690" priority="692" operator="equal">
      <formula>"Brown"</formula>
    </cfRule>
    <cfRule type="cellIs" dxfId="689" priority="693" operator="equal">
      <formula>"Red"</formula>
    </cfRule>
    <cfRule type="cellIs" dxfId="688" priority="694" operator="equal">
      <formula>"D Red"</formula>
    </cfRule>
  </conditionalFormatting>
  <conditionalFormatting sqref="G27">
    <cfRule type="cellIs" dxfId="687" priority="683" operator="equal">
      <formula>"Green"</formula>
    </cfRule>
    <cfRule type="cellIs" dxfId="686" priority="684" operator="equal">
      <formula>"Yellow"</formula>
    </cfRule>
    <cfRule type="cellIs" dxfId="685" priority="685" operator="equal">
      <formula>"Orange"</formula>
    </cfRule>
    <cfRule type="cellIs" dxfId="684" priority="686" operator="equal">
      <formula>"Brown"</formula>
    </cfRule>
    <cfRule type="cellIs" dxfId="683" priority="687" operator="equal">
      <formula>"Red"</formula>
    </cfRule>
    <cfRule type="cellIs" dxfId="682" priority="688" operator="equal">
      <formula>"D Red"</formula>
    </cfRule>
  </conditionalFormatting>
  <conditionalFormatting sqref="F31">
    <cfRule type="cellIs" dxfId="681" priority="677" operator="equal">
      <formula>"""AEB"""</formula>
    </cfRule>
    <cfRule type="cellIs" dxfId="680" priority="678" operator="equal">
      <formula>"Green"</formula>
    </cfRule>
    <cfRule type="cellIs" dxfId="679" priority="679" operator="equal">
      <formula>"Yellow"</formula>
    </cfRule>
    <cfRule type="cellIs" dxfId="678" priority="680" operator="equal">
      <formula>"Orange"</formula>
    </cfRule>
    <cfRule type="cellIs" dxfId="677" priority="681" operator="equal">
      <formula>"Brown"</formula>
    </cfRule>
    <cfRule type="cellIs" dxfId="676" priority="682" operator="equal">
      <formula>"Red"</formula>
    </cfRule>
  </conditionalFormatting>
  <conditionalFormatting sqref="F33">
    <cfRule type="cellIs" dxfId="675" priority="671" operator="equal">
      <formula>"""AEB"""</formula>
    </cfRule>
    <cfRule type="cellIs" dxfId="674" priority="672" operator="equal">
      <formula>"Green"</formula>
    </cfRule>
    <cfRule type="cellIs" dxfId="673" priority="673" operator="equal">
      <formula>"Yellow"</formula>
    </cfRule>
    <cfRule type="cellIs" dxfId="672" priority="674" operator="equal">
      <formula>"Orange"</formula>
    </cfRule>
    <cfRule type="cellIs" dxfId="671" priority="675" operator="equal">
      <formula>"Brown"</formula>
    </cfRule>
    <cfRule type="cellIs" dxfId="670" priority="676" operator="equal">
      <formula>"Red"</formula>
    </cfRule>
  </conditionalFormatting>
  <conditionalFormatting sqref="G33 G36 G39 F41:G41">
    <cfRule type="cellIs" dxfId="669" priority="665" operator="equal">
      <formula>"Green"</formula>
    </cfRule>
    <cfRule type="cellIs" dxfId="668" priority="666" operator="equal">
      <formula>"Yellow"</formula>
    </cfRule>
    <cfRule type="cellIs" dxfId="667" priority="667" operator="equal">
      <formula>"Orange"</formula>
    </cfRule>
    <cfRule type="cellIs" dxfId="666" priority="668" operator="equal">
      <formula>"Brown"</formula>
    </cfRule>
    <cfRule type="cellIs" dxfId="665" priority="669" operator="equal">
      <formula>"Red"</formula>
    </cfRule>
    <cfRule type="cellIs" dxfId="664" priority="670" operator="equal">
      <formula>"D Red"</formula>
    </cfRule>
  </conditionalFormatting>
  <conditionalFormatting sqref="G33 G36 G39 F41:G41">
    <cfRule type="cellIs" dxfId="663" priority="659" operator="equal">
      <formula>"Green"</formula>
    </cfRule>
    <cfRule type="cellIs" dxfId="662" priority="660" operator="equal">
      <formula>"Yellow"</formula>
    </cfRule>
    <cfRule type="cellIs" dxfId="661" priority="661" operator="equal">
      <formula>"Orange"</formula>
    </cfRule>
    <cfRule type="cellIs" dxfId="660" priority="662" operator="equal">
      <formula>"Brown"</formula>
    </cfRule>
    <cfRule type="cellIs" dxfId="659" priority="663" operator="equal">
      <formula>"Red"</formula>
    </cfRule>
    <cfRule type="cellIs" dxfId="658" priority="664" operator="equal">
      <formula>"D Red"</formula>
    </cfRule>
  </conditionalFormatting>
  <conditionalFormatting sqref="F31">
    <cfRule type="cellIs" dxfId="657" priority="653" operator="equal">
      <formula>"""AEB"""</formula>
    </cfRule>
    <cfRule type="cellIs" dxfId="656" priority="654" operator="equal">
      <formula>"Green"</formula>
    </cfRule>
    <cfRule type="cellIs" dxfId="655" priority="655" operator="equal">
      <formula>"Yellow"</formula>
    </cfRule>
    <cfRule type="cellIs" dxfId="654" priority="656" operator="equal">
      <formula>"Orange"</formula>
    </cfRule>
    <cfRule type="cellIs" dxfId="653" priority="657" operator="equal">
      <formula>"Brown"</formula>
    </cfRule>
    <cfRule type="cellIs" dxfId="652" priority="658" operator="equal">
      <formula>"Red"</formula>
    </cfRule>
  </conditionalFormatting>
  <conditionalFormatting sqref="F33">
    <cfRule type="cellIs" dxfId="651" priority="647" operator="equal">
      <formula>"""AEB"""</formula>
    </cfRule>
    <cfRule type="cellIs" dxfId="650" priority="648" operator="equal">
      <formula>"Green"</formula>
    </cfRule>
    <cfRule type="cellIs" dxfId="649" priority="649" operator="equal">
      <formula>"Yellow"</formula>
    </cfRule>
    <cfRule type="cellIs" dxfId="648" priority="650" operator="equal">
      <formula>"Orange"</formula>
    </cfRule>
    <cfRule type="cellIs" dxfId="647" priority="651" operator="equal">
      <formula>"Brown"</formula>
    </cfRule>
    <cfRule type="cellIs" dxfId="646" priority="652" operator="equal">
      <formula>"Red"</formula>
    </cfRule>
  </conditionalFormatting>
  <conditionalFormatting sqref="F33">
    <cfRule type="cellIs" dxfId="645" priority="641" operator="equal">
      <formula>"""AEB"""</formula>
    </cfRule>
    <cfRule type="cellIs" dxfId="644" priority="642" operator="equal">
      <formula>"Green"</formula>
    </cfRule>
    <cfRule type="cellIs" dxfId="643" priority="643" operator="equal">
      <formula>"Yellow"</formula>
    </cfRule>
    <cfRule type="cellIs" dxfId="642" priority="644" operator="equal">
      <formula>"Orange"</formula>
    </cfRule>
    <cfRule type="cellIs" dxfId="641" priority="645" operator="equal">
      <formula>"Brown"</formula>
    </cfRule>
    <cfRule type="cellIs" dxfId="640" priority="646" operator="equal">
      <formula>"Red"</formula>
    </cfRule>
  </conditionalFormatting>
  <conditionalFormatting sqref="F18:G18">
    <cfRule type="cellIs" dxfId="639" priority="627" operator="equal">
      <formula>"Green"</formula>
    </cfRule>
    <cfRule type="cellIs" dxfId="638" priority="628" operator="equal">
      <formula>"Yellow"</formula>
    </cfRule>
    <cfRule type="cellIs" dxfId="637" priority="629" operator="equal">
      <formula>"Orange"</formula>
    </cfRule>
    <cfRule type="cellIs" dxfId="636" priority="630" operator="equal">
      <formula>"Brown"</formula>
    </cfRule>
    <cfRule type="cellIs" dxfId="635" priority="631" operator="equal">
      <formula>"Red"</formula>
    </cfRule>
    <cfRule type="cellIs" dxfId="634" priority="632" operator="equal">
      <formula>"D Red"</formula>
    </cfRule>
  </conditionalFormatting>
  <conditionalFormatting sqref="F18:G18">
    <cfRule type="cellIs" dxfId="633" priority="626" operator="equal">
      <formula>"""AEB"""</formula>
    </cfRule>
    <cfRule type="cellIs" dxfId="632" priority="633" operator="equal">
      <formula>"Green"</formula>
    </cfRule>
    <cfRule type="cellIs" dxfId="631" priority="634" operator="equal">
      <formula>"Yellow"</formula>
    </cfRule>
    <cfRule type="cellIs" dxfId="630" priority="635" operator="equal">
      <formula>"Orange"</formula>
    </cfRule>
    <cfRule type="cellIs" dxfId="629" priority="636" operator="equal">
      <formula>"Brown"</formula>
    </cfRule>
    <cfRule type="cellIs" dxfId="628" priority="637" operator="equal">
      <formula>"Red"</formula>
    </cfRule>
  </conditionalFormatting>
  <conditionalFormatting sqref="F18">
    <cfRule type="cellIs" dxfId="627" priority="620" operator="equal">
      <formula>"""AEB"""</formula>
    </cfRule>
    <cfRule type="cellIs" dxfId="626" priority="621" operator="equal">
      <formula>"Green"</formula>
    </cfRule>
    <cfRule type="cellIs" dxfId="625" priority="622" operator="equal">
      <formula>"Yellow"</formula>
    </cfRule>
    <cfRule type="cellIs" dxfId="624" priority="623" operator="equal">
      <formula>"Orange"</formula>
    </cfRule>
    <cfRule type="cellIs" dxfId="623" priority="624" operator="equal">
      <formula>"Brown"</formula>
    </cfRule>
    <cfRule type="cellIs" dxfId="622" priority="625" operator="equal">
      <formula>"Red"</formula>
    </cfRule>
  </conditionalFormatting>
  <conditionalFormatting sqref="F18">
    <cfRule type="cellIs" dxfId="621" priority="614" operator="equal">
      <formula>"""AEB"""</formula>
    </cfRule>
    <cfRule type="cellIs" dxfId="620" priority="615" operator="equal">
      <formula>"Green"</formula>
    </cfRule>
    <cfRule type="cellIs" dxfId="619" priority="616" operator="equal">
      <formula>"Yellow"</formula>
    </cfRule>
    <cfRule type="cellIs" dxfId="618" priority="617" operator="equal">
      <formula>"Orange"</formula>
    </cfRule>
    <cfRule type="cellIs" dxfId="617" priority="618" operator="equal">
      <formula>"Brown"</formula>
    </cfRule>
    <cfRule type="cellIs" dxfId="616" priority="619" operator="equal">
      <formula>"Red"</formula>
    </cfRule>
  </conditionalFormatting>
  <conditionalFormatting sqref="F24:G24">
    <cfRule type="cellIs" dxfId="615" priority="603" operator="equal">
      <formula>"Green"</formula>
    </cfRule>
    <cfRule type="cellIs" dxfId="614" priority="604" operator="equal">
      <formula>"Yellow"</formula>
    </cfRule>
    <cfRule type="cellIs" dxfId="613" priority="605" operator="equal">
      <formula>"Orange"</formula>
    </cfRule>
    <cfRule type="cellIs" dxfId="612" priority="606" operator="equal">
      <formula>"Brown"</formula>
    </cfRule>
    <cfRule type="cellIs" dxfId="611" priority="607" operator="equal">
      <formula>"Red"</formula>
    </cfRule>
    <cfRule type="cellIs" dxfId="610" priority="608" operator="equal">
      <formula>"D Red"</formula>
    </cfRule>
  </conditionalFormatting>
  <conditionalFormatting sqref="F24:G24">
    <cfRule type="cellIs" dxfId="609" priority="602" operator="equal">
      <formula>"""AEB"""</formula>
    </cfRule>
    <cfRule type="cellIs" dxfId="608" priority="609" operator="equal">
      <formula>"Green"</formula>
    </cfRule>
    <cfRule type="cellIs" dxfId="607" priority="610" operator="equal">
      <formula>"Yellow"</formula>
    </cfRule>
    <cfRule type="cellIs" dxfId="606" priority="611" operator="equal">
      <formula>"Orange"</formula>
    </cfRule>
    <cfRule type="cellIs" dxfId="605" priority="612" operator="equal">
      <formula>"Brown"</formula>
    </cfRule>
    <cfRule type="cellIs" dxfId="604" priority="613" operator="equal">
      <formula>"Red"</formula>
    </cfRule>
  </conditionalFormatting>
  <conditionalFormatting sqref="F24">
    <cfRule type="cellIs" dxfId="603" priority="596" operator="equal">
      <formula>"""AEB"""</formula>
    </cfRule>
    <cfRule type="cellIs" dxfId="602" priority="597" operator="equal">
      <formula>"Green"</formula>
    </cfRule>
    <cfRule type="cellIs" dxfId="601" priority="598" operator="equal">
      <formula>"Yellow"</formula>
    </cfRule>
    <cfRule type="cellIs" dxfId="600" priority="599" operator="equal">
      <formula>"Orange"</formula>
    </cfRule>
    <cfRule type="cellIs" dxfId="599" priority="600" operator="equal">
      <formula>"Brown"</formula>
    </cfRule>
    <cfRule type="cellIs" dxfId="598" priority="601" operator="equal">
      <formula>"Red"</formula>
    </cfRule>
  </conditionalFormatting>
  <conditionalFormatting sqref="F24">
    <cfRule type="cellIs" dxfId="597" priority="590" operator="equal">
      <formula>"""AEB"""</formula>
    </cfRule>
    <cfRule type="cellIs" dxfId="596" priority="591" operator="equal">
      <formula>"Green"</formula>
    </cfRule>
    <cfRule type="cellIs" dxfId="595" priority="592" operator="equal">
      <formula>"Yellow"</formula>
    </cfRule>
    <cfRule type="cellIs" dxfId="594" priority="593" operator="equal">
      <formula>"Orange"</formula>
    </cfRule>
    <cfRule type="cellIs" dxfId="593" priority="594" operator="equal">
      <formula>"Brown"</formula>
    </cfRule>
    <cfRule type="cellIs" dxfId="592" priority="595" operator="equal">
      <formula>"Red"</formula>
    </cfRule>
  </conditionalFormatting>
  <conditionalFormatting sqref="G34">
    <cfRule type="cellIs" dxfId="591" priority="584" operator="equal">
      <formula>"Green"</formula>
    </cfRule>
    <cfRule type="cellIs" dxfId="590" priority="585" operator="equal">
      <formula>"Yellow"</formula>
    </cfRule>
    <cfRule type="cellIs" dxfId="589" priority="586" operator="equal">
      <formula>"Orange"</formula>
    </cfRule>
    <cfRule type="cellIs" dxfId="588" priority="587" operator="equal">
      <formula>"Brown"</formula>
    </cfRule>
    <cfRule type="cellIs" dxfId="587" priority="588" operator="equal">
      <formula>"Red"</formula>
    </cfRule>
    <cfRule type="cellIs" dxfId="586" priority="589" operator="equal">
      <formula>"D Red"</formula>
    </cfRule>
  </conditionalFormatting>
  <conditionalFormatting sqref="G34">
    <cfRule type="cellIs" dxfId="585" priority="578" operator="equal">
      <formula>"Green"</formula>
    </cfRule>
    <cfRule type="cellIs" dxfId="584" priority="579" operator="equal">
      <formula>"Yellow"</formula>
    </cfRule>
    <cfRule type="cellIs" dxfId="583" priority="580" operator="equal">
      <formula>"Orange"</formula>
    </cfRule>
    <cfRule type="cellIs" dxfId="582" priority="581" operator="equal">
      <formula>"Brown"</formula>
    </cfRule>
    <cfRule type="cellIs" dxfId="581" priority="582" operator="equal">
      <formula>"Red"</formula>
    </cfRule>
    <cfRule type="cellIs" dxfId="580" priority="583" operator="equal">
      <formula>"D Red"</formula>
    </cfRule>
  </conditionalFormatting>
  <conditionalFormatting sqref="F35">
    <cfRule type="cellIs" dxfId="579" priority="567" operator="equal">
      <formula>"Green"</formula>
    </cfRule>
    <cfRule type="cellIs" dxfId="578" priority="568" operator="equal">
      <formula>"Yellow"</formula>
    </cfRule>
    <cfRule type="cellIs" dxfId="577" priority="569" operator="equal">
      <formula>"Orange"</formula>
    </cfRule>
    <cfRule type="cellIs" dxfId="576" priority="570" operator="equal">
      <formula>"Brown"</formula>
    </cfRule>
    <cfRule type="cellIs" dxfId="575" priority="571" operator="equal">
      <formula>"Red"</formula>
    </cfRule>
    <cfRule type="cellIs" dxfId="574" priority="572" operator="equal">
      <formula>"D Red"</formula>
    </cfRule>
  </conditionalFormatting>
  <conditionalFormatting sqref="F35">
    <cfRule type="cellIs" dxfId="573" priority="566" operator="equal">
      <formula>"""AEB"""</formula>
    </cfRule>
    <cfRule type="cellIs" dxfId="572" priority="573" operator="equal">
      <formula>"Green"</formula>
    </cfRule>
    <cfRule type="cellIs" dxfId="571" priority="574" operator="equal">
      <formula>"Yellow"</formula>
    </cfRule>
    <cfRule type="cellIs" dxfId="570" priority="575" operator="equal">
      <formula>"Orange"</formula>
    </cfRule>
    <cfRule type="cellIs" dxfId="569" priority="576" operator="equal">
      <formula>"Brown"</formula>
    </cfRule>
    <cfRule type="cellIs" dxfId="568" priority="577" operator="equal">
      <formula>"Red"</formula>
    </cfRule>
  </conditionalFormatting>
  <conditionalFormatting sqref="F35">
    <cfRule type="cellIs" dxfId="567" priority="560" operator="equal">
      <formula>"""AEB"""</formula>
    </cfRule>
    <cfRule type="cellIs" dxfId="566" priority="561" operator="equal">
      <formula>"Green"</formula>
    </cfRule>
    <cfRule type="cellIs" dxfId="565" priority="562" operator="equal">
      <formula>"Yellow"</formula>
    </cfRule>
    <cfRule type="cellIs" dxfId="564" priority="563" operator="equal">
      <formula>"Orange"</formula>
    </cfRule>
    <cfRule type="cellIs" dxfId="563" priority="564" operator="equal">
      <formula>"Brown"</formula>
    </cfRule>
    <cfRule type="cellIs" dxfId="562" priority="565" operator="equal">
      <formula>"Red"</formula>
    </cfRule>
  </conditionalFormatting>
  <conditionalFormatting sqref="G35">
    <cfRule type="cellIs" dxfId="561" priority="554" operator="equal">
      <formula>"Green"</formula>
    </cfRule>
    <cfRule type="cellIs" dxfId="560" priority="555" operator="equal">
      <formula>"Yellow"</formula>
    </cfRule>
    <cfRule type="cellIs" dxfId="559" priority="556" operator="equal">
      <formula>"Orange"</formula>
    </cfRule>
    <cfRule type="cellIs" dxfId="558" priority="557" operator="equal">
      <formula>"Brown"</formula>
    </cfRule>
    <cfRule type="cellIs" dxfId="557" priority="558" operator="equal">
      <formula>"Red"</formula>
    </cfRule>
    <cfRule type="cellIs" dxfId="556" priority="559" operator="equal">
      <formula>"D Red"</formula>
    </cfRule>
  </conditionalFormatting>
  <conditionalFormatting sqref="G35">
    <cfRule type="cellIs" dxfId="555" priority="548" operator="equal">
      <formula>"Green"</formula>
    </cfRule>
    <cfRule type="cellIs" dxfId="554" priority="549" operator="equal">
      <formula>"Yellow"</formula>
    </cfRule>
    <cfRule type="cellIs" dxfId="553" priority="550" operator="equal">
      <formula>"Orange"</formula>
    </cfRule>
    <cfRule type="cellIs" dxfId="552" priority="551" operator="equal">
      <formula>"Brown"</formula>
    </cfRule>
    <cfRule type="cellIs" dxfId="551" priority="552" operator="equal">
      <formula>"Red"</formula>
    </cfRule>
    <cfRule type="cellIs" dxfId="550" priority="553" operator="equal">
      <formula>"D Red"</formula>
    </cfRule>
  </conditionalFormatting>
  <conditionalFormatting sqref="F35">
    <cfRule type="cellIs" dxfId="549" priority="542" operator="equal">
      <formula>"""AEB"""</formula>
    </cfRule>
    <cfRule type="cellIs" dxfId="548" priority="543" operator="equal">
      <formula>"Green"</formula>
    </cfRule>
    <cfRule type="cellIs" dxfId="547" priority="544" operator="equal">
      <formula>"Yellow"</formula>
    </cfRule>
    <cfRule type="cellIs" dxfId="546" priority="545" operator="equal">
      <formula>"Orange"</formula>
    </cfRule>
    <cfRule type="cellIs" dxfId="545" priority="546" operator="equal">
      <formula>"Brown"</formula>
    </cfRule>
    <cfRule type="cellIs" dxfId="544" priority="547" operator="equal">
      <formula>"Red"</formula>
    </cfRule>
  </conditionalFormatting>
  <conditionalFormatting sqref="F35">
    <cfRule type="cellIs" dxfId="543" priority="536" operator="equal">
      <formula>"""AEB"""</formula>
    </cfRule>
    <cfRule type="cellIs" dxfId="542" priority="537" operator="equal">
      <formula>"Green"</formula>
    </cfRule>
    <cfRule type="cellIs" dxfId="541" priority="538" operator="equal">
      <formula>"Yellow"</formula>
    </cfRule>
    <cfRule type="cellIs" dxfId="540" priority="539" operator="equal">
      <formula>"Orange"</formula>
    </cfRule>
    <cfRule type="cellIs" dxfId="539" priority="540" operator="equal">
      <formula>"Brown"</formula>
    </cfRule>
    <cfRule type="cellIs" dxfId="538" priority="541" operator="equal">
      <formula>"Red"</formula>
    </cfRule>
  </conditionalFormatting>
  <conditionalFormatting sqref="F38">
    <cfRule type="cellIs" dxfId="537" priority="525" operator="equal">
      <formula>"Green"</formula>
    </cfRule>
    <cfRule type="cellIs" dxfId="536" priority="526" operator="equal">
      <formula>"Yellow"</formula>
    </cfRule>
    <cfRule type="cellIs" dxfId="535" priority="527" operator="equal">
      <formula>"Orange"</formula>
    </cfRule>
    <cfRule type="cellIs" dxfId="534" priority="528" operator="equal">
      <formula>"Brown"</formula>
    </cfRule>
    <cfRule type="cellIs" dxfId="533" priority="529" operator="equal">
      <formula>"Red"</formula>
    </cfRule>
    <cfRule type="cellIs" dxfId="532" priority="530" operator="equal">
      <formula>"D Red"</formula>
    </cfRule>
  </conditionalFormatting>
  <conditionalFormatting sqref="F38">
    <cfRule type="cellIs" dxfId="531" priority="524" operator="equal">
      <formula>"""AEB"""</formula>
    </cfRule>
    <cfRule type="cellIs" dxfId="530" priority="531" operator="equal">
      <formula>"Green"</formula>
    </cfRule>
    <cfRule type="cellIs" dxfId="529" priority="532" operator="equal">
      <formula>"Yellow"</formula>
    </cfRule>
    <cfRule type="cellIs" dxfId="528" priority="533" operator="equal">
      <formula>"Orange"</formula>
    </cfRule>
    <cfRule type="cellIs" dxfId="527" priority="534" operator="equal">
      <formula>"Brown"</formula>
    </cfRule>
    <cfRule type="cellIs" dxfId="526" priority="535" operator="equal">
      <formula>"Red"</formula>
    </cfRule>
  </conditionalFormatting>
  <conditionalFormatting sqref="F38">
    <cfRule type="cellIs" dxfId="525" priority="518" operator="equal">
      <formula>"""AEB"""</formula>
    </cfRule>
    <cfRule type="cellIs" dxfId="524" priority="519" operator="equal">
      <formula>"Green"</formula>
    </cfRule>
    <cfRule type="cellIs" dxfId="523" priority="520" operator="equal">
      <formula>"Yellow"</formula>
    </cfRule>
    <cfRule type="cellIs" dxfId="522" priority="521" operator="equal">
      <formula>"Orange"</formula>
    </cfRule>
    <cfRule type="cellIs" dxfId="521" priority="522" operator="equal">
      <formula>"Brown"</formula>
    </cfRule>
    <cfRule type="cellIs" dxfId="520" priority="523" operator="equal">
      <formula>"Red"</formula>
    </cfRule>
  </conditionalFormatting>
  <conditionalFormatting sqref="G38">
    <cfRule type="cellIs" dxfId="519" priority="512" operator="equal">
      <formula>"Green"</formula>
    </cfRule>
    <cfRule type="cellIs" dxfId="518" priority="513" operator="equal">
      <formula>"Yellow"</formula>
    </cfRule>
    <cfRule type="cellIs" dxfId="517" priority="514" operator="equal">
      <formula>"Orange"</formula>
    </cfRule>
    <cfRule type="cellIs" dxfId="516" priority="515" operator="equal">
      <formula>"Brown"</formula>
    </cfRule>
    <cfRule type="cellIs" dxfId="515" priority="516" operator="equal">
      <formula>"Red"</formula>
    </cfRule>
    <cfRule type="cellIs" dxfId="514" priority="517" operator="equal">
      <formula>"D Red"</formula>
    </cfRule>
  </conditionalFormatting>
  <conditionalFormatting sqref="G38">
    <cfRule type="cellIs" dxfId="513" priority="506" operator="equal">
      <formula>"Green"</formula>
    </cfRule>
    <cfRule type="cellIs" dxfId="512" priority="507" operator="equal">
      <formula>"Yellow"</formula>
    </cfRule>
    <cfRule type="cellIs" dxfId="511" priority="508" operator="equal">
      <formula>"Orange"</formula>
    </cfRule>
    <cfRule type="cellIs" dxfId="510" priority="509" operator="equal">
      <formula>"Brown"</formula>
    </cfRule>
    <cfRule type="cellIs" dxfId="509" priority="510" operator="equal">
      <formula>"Red"</formula>
    </cfRule>
    <cfRule type="cellIs" dxfId="508" priority="511" operator="equal">
      <formula>"D Red"</formula>
    </cfRule>
  </conditionalFormatting>
  <conditionalFormatting sqref="F38">
    <cfRule type="cellIs" dxfId="507" priority="500" operator="equal">
      <formula>"""AEB"""</formula>
    </cfRule>
    <cfRule type="cellIs" dxfId="506" priority="501" operator="equal">
      <formula>"Green"</formula>
    </cfRule>
    <cfRule type="cellIs" dxfId="505" priority="502" operator="equal">
      <formula>"Yellow"</formula>
    </cfRule>
    <cfRule type="cellIs" dxfId="504" priority="503" operator="equal">
      <formula>"Orange"</formula>
    </cfRule>
    <cfRule type="cellIs" dxfId="503" priority="504" operator="equal">
      <formula>"Brown"</formula>
    </cfRule>
    <cfRule type="cellIs" dxfId="502" priority="505" operator="equal">
      <formula>"Red"</formula>
    </cfRule>
  </conditionalFormatting>
  <conditionalFormatting sqref="F38">
    <cfRule type="cellIs" dxfId="501" priority="494" operator="equal">
      <formula>"""AEB"""</formula>
    </cfRule>
    <cfRule type="cellIs" dxfId="500" priority="495" operator="equal">
      <formula>"Green"</formula>
    </cfRule>
    <cfRule type="cellIs" dxfId="499" priority="496" operator="equal">
      <formula>"Yellow"</formula>
    </cfRule>
    <cfRule type="cellIs" dxfId="498" priority="497" operator="equal">
      <formula>"Orange"</formula>
    </cfRule>
    <cfRule type="cellIs" dxfId="497" priority="498" operator="equal">
      <formula>"Brown"</formula>
    </cfRule>
    <cfRule type="cellIs" dxfId="496" priority="499" operator="equal">
      <formula>"Red"</formula>
    </cfRule>
  </conditionalFormatting>
  <conditionalFormatting sqref="F40">
    <cfRule type="cellIs" dxfId="495" priority="483" operator="equal">
      <formula>"Green"</formula>
    </cfRule>
    <cfRule type="cellIs" dxfId="494" priority="484" operator="equal">
      <formula>"Yellow"</formula>
    </cfRule>
    <cfRule type="cellIs" dxfId="493" priority="485" operator="equal">
      <formula>"Orange"</formula>
    </cfRule>
    <cfRule type="cellIs" dxfId="492" priority="486" operator="equal">
      <formula>"Brown"</formula>
    </cfRule>
    <cfRule type="cellIs" dxfId="491" priority="487" operator="equal">
      <formula>"Red"</formula>
    </cfRule>
    <cfRule type="cellIs" dxfId="490" priority="488" operator="equal">
      <formula>"D Red"</formula>
    </cfRule>
  </conditionalFormatting>
  <conditionalFormatting sqref="F40">
    <cfRule type="cellIs" dxfId="489" priority="482" operator="equal">
      <formula>"""AEB"""</formula>
    </cfRule>
    <cfRule type="cellIs" dxfId="488" priority="489" operator="equal">
      <formula>"Green"</formula>
    </cfRule>
    <cfRule type="cellIs" dxfId="487" priority="490" operator="equal">
      <formula>"Yellow"</formula>
    </cfRule>
    <cfRule type="cellIs" dxfId="486" priority="491" operator="equal">
      <formula>"Orange"</formula>
    </cfRule>
    <cfRule type="cellIs" dxfId="485" priority="492" operator="equal">
      <formula>"Brown"</formula>
    </cfRule>
    <cfRule type="cellIs" dxfId="484" priority="493" operator="equal">
      <formula>"Red"</formula>
    </cfRule>
  </conditionalFormatting>
  <conditionalFormatting sqref="F40">
    <cfRule type="cellIs" dxfId="483" priority="476" operator="equal">
      <formula>"""AEB"""</formula>
    </cfRule>
    <cfRule type="cellIs" dxfId="482" priority="477" operator="equal">
      <formula>"Green"</formula>
    </cfRule>
    <cfRule type="cellIs" dxfId="481" priority="478" operator="equal">
      <formula>"Yellow"</formula>
    </cfRule>
    <cfRule type="cellIs" dxfId="480" priority="479" operator="equal">
      <formula>"Orange"</formula>
    </cfRule>
    <cfRule type="cellIs" dxfId="479" priority="480" operator="equal">
      <formula>"Brown"</formula>
    </cfRule>
    <cfRule type="cellIs" dxfId="478" priority="481" operator="equal">
      <formula>"Red"</formula>
    </cfRule>
  </conditionalFormatting>
  <conditionalFormatting sqref="G40">
    <cfRule type="cellIs" dxfId="477" priority="470" operator="equal">
      <formula>"Green"</formula>
    </cfRule>
    <cfRule type="cellIs" dxfId="476" priority="471" operator="equal">
      <formula>"Yellow"</formula>
    </cfRule>
    <cfRule type="cellIs" dxfId="475" priority="472" operator="equal">
      <formula>"Orange"</formula>
    </cfRule>
    <cfRule type="cellIs" dxfId="474" priority="473" operator="equal">
      <formula>"Brown"</formula>
    </cfRule>
    <cfRule type="cellIs" dxfId="473" priority="474" operator="equal">
      <formula>"Red"</formula>
    </cfRule>
    <cfRule type="cellIs" dxfId="472" priority="475" operator="equal">
      <formula>"D Red"</formula>
    </cfRule>
  </conditionalFormatting>
  <conditionalFormatting sqref="G40">
    <cfRule type="cellIs" dxfId="471" priority="464" operator="equal">
      <formula>"Green"</formula>
    </cfRule>
    <cfRule type="cellIs" dxfId="470" priority="465" operator="equal">
      <formula>"Yellow"</formula>
    </cfRule>
    <cfRule type="cellIs" dxfId="469" priority="466" operator="equal">
      <formula>"Orange"</formula>
    </cfRule>
    <cfRule type="cellIs" dxfId="468" priority="467" operator="equal">
      <formula>"Brown"</formula>
    </cfRule>
    <cfRule type="cellIs" dxfId="467" priority="468" operator="equal">
      <formula>"Red"</formula>
    </cfRule>
    <cfRule type="cellIs" dxfId="466" priority="469" operator="equal">
      <formula>"D Red"</formula>
    </cfRule>
  </conditionalFormatting>
  <conditionalFormatting sqref="F40">
    <cfRule type="cellIs" dxfId="465" priority="458" operator="equal">
      <formula>"""AEB"""</formula>
    </cfRule>
    <cfRule type="cellIs" dxfId="464" priority="459" operator="equal">
      <formula>"Green"</formula>
    </cfRule>
    <cfRule type="cellIs" dxfId="463" priority="460" operator="equal">
      <formula>"Yellow"</formula>
    </cfRule>
    <cfRule type="cellIs" dxfId="462" priority="461" operator="equal">
      <formula>"Orange"</formula>
    </cfRule>
    <cfRule type="cellIs" dxfId="461" priority="462" operator="equal">
      <formula>"Brown"</formula>
    </cfRule>
    <cfRule type="cellIs" dxfId="460" priority="463" operator="equal">
      <formula>"Red"</formula>
    </cfRule>
  </conditionalFormatting>
  <conditionalFormatting sqref="F40">
    <cfRule type="cellIs" dxfId="459" priority="452" operator="equal">
      <formula>"""AEB"""</formula>
    </cfRule>
    <cfRule type="cellIs" dxfId="458" priority="453" operator="equal">
      <formula>"Green"</formula>
    </cfRule>
    <cfRule type="cellIs" dxfId="457" priority="454" operator="equal">
      <formula>"Yellow"</formula>
    </cfRule>
    <cfRule type="cellIs" dxfId="456" priority="455" operator="equal">
      <formula>"Orange"</formula>
    </cfRule>
    <cfRule type="cellIs" dxfId="455" priority="456" operator="equal">
      <formula>"Brown"</formula>
    </cfRule>
    <cfRule type="cellIs" dxfId="454" priority="457" operator="equal">
      <formula>"Red"</formula>
    </cfRule>
  </conditionalFormatting>
  <conditionalFormatting sqref="F31:G31 F18:G29 F33 F35 F38 F40">
    <cfRule type="cellIs" dxfId="453" priority="638" operator="equal">
      <formula>"Green"</formula>
    </cfRule>
    <cfRule type="cellIs" dxfId="452" priority="639" operator="equal">
      <formula>"Orange"</formula>
    </cfRule>
    <cfRule type="cellIs" dxfId="451" priority="640" operator="equal">
      <formula>"Grey"</formula>
    </cfRule>
  </conditionalFormatting>
  <conditionalFormatting sqref="G31">
    <cfRule type="cellIs" dxfId="450" priority="446" operator="equal">
      <formula>"""AEB"""</formula>
    </cfRule>
    <cfRule type="cellIs" dxfId="449" priority="447" operator="equal">
      <formula>"Green"</formula>
    </cfRule>
    <cfRule type="cellIs" dxfId="448" priority="448" operator="equal">
      <formula>"Yellow"</formula>
    </cfRule>
    <cfRule type="cellIs" dxfId="447" priority="449" operator="equal">
      <formula>"Orange"</formula>
    </cfRule>
    <cfRule type="cellIs" dxfId="446" priority="450" operator="equal">
      <formula>"Brown"</formula>
    </cfRule>
    <cfRule type="cellIs" dxfId="445" priority="451" operator="equal">
      <formula>"Red"</formula>
    </cfRule>
  </conditionalFormatting>
  <conditionalFormatting sqref="G31">
    <cfRule type="cellIs" dxfId="444" priority="440" operator="equal">
      <formula>"""AEB"""</formula>
    </cfRule>
    <cfRule type="cellIs" dxfId="443" priority="441" operator="equal">
      <formula>"Green"</formula>
    </cfRule>
    <cfRule type="cellIs" dxfId="442" priority="442" operator="equal">
      <formula>"Yellow"</formula>
    </cfRule>
    <cfRule type="cellIs" dxfId="441" priority="443" operator="equal">
      <formula>"Orange"</formula>
    </cfRule>
    <cfRule type="cellIs" dxfId="440" priority="444" operator="equal">
      <formula>"Brown"</formula>
    </cfRule>
    <cfRule type="cellIs" dxfId="439" priority="445" operator="equal">
      <formula>"Red"</formula>
    </cfRule>
  </conditionalFormatting>
  <conditionalFormatting sqref="G31">
    <cfRule type="expression" dxfId="438" priority="439">
      <formula>OR(E31="Green",E31="")</formula>
    </cfRule>
  </conditionalFormatting>
  <conditionalFormatting sqref="G31">
    <cfRule type="expression" dxfId="437" priority="438">
      <formula>OR(E31="Green",E31="")</formula>
    </cfRule>
  </conditionalFormatting>
  <conditionalFormatting sqref="F22">
    <cfRule type="cellIs" dxfId="436" priority="432" operator="equal">
      <formula>"""AEB"""</formula>
    </cfRule>
    <cfRule type="cellIs" dxfId="435" priority="433" operator="equal">
      <formula>"Green"</formula>
    </cfRule>
    <cfRule type="cellIs" dxfId="434" priority="434" operator="equal">
      <formula>"Yellow"</formula>
    </cfRule>
    <cfRule type="cellIs" dxfId="433" priority="435" operator="equal">
      <formula>"Orange"</formula>
    </cfRule>
    <cfRule type="cellIs" dxfId="432" priority="436" operator="equal">
      <formula>"Brown"</formula>
    </cfRule>
    <cfRule type="cellIs" dxfId="431" priority="437" operator="equal">
      <formula>"Red"</formula>
    </cfRule>
  </conditionalFormatting>
  <conditionalFormatting sqref="F23">
    <cfRule type="cellIs" dxfId="430" priority="426" operator="equal">
      <formula>"""AEB"""</formula>
    </cfRule>
    <cfRule type="cellIs" dxfId="429" priority="427" operator="equal">
      <formula>"Green"</formula>
    </cfRule>
    <cfRule type="cellIs" dxfId="428" priority="428" operator="equal">
      <formula>"Yellow"</formula>
    </cfRule>
    <cfRule type="cellIs" dxfId="427" priority="429" operator="equal">
      <formula>"Orange"</formula>
    </cfRule>
    <cfRule type="cellIs" dxfId="426" priority="430" operator="equal">
      <formula>"Brown"</formula>
    </cfRule>
    <cfRule type="cellIs" dxfId="425" priority="431" operator="equal">
      <formula>"Red"</formula>
    </cfRule>
  </conditionalFormatting>
  <conditionalFormatting sqref="F24">
    <cfRule type="cellIs" dxfId="424" priority="415" operator="equal">
      <formula>"Green"</formula>
    </cfRule>
    <cfRule type="cellIs" dxfId="423" priority="416" operator="equal">
      <formula>"Yellow"</formula>
    </cfRule>
    <cfRule type="cellIs" dxfId="422" priority="417" operator="equal">
      <formula>"Orange"</formula>
    </cfRule>
    <cfRule type="cellIs" dxfId="421" priority="418" operator="equal">
      <formula>"Brown"</formula>
    </cfRule>
    <cfRule type="cellIs" dxfId="420" priority="419" operator="equal">
      <formula>"Red"</formula>
    </cfRule>
    <cfRule type="cellIs" dxfId="419" priority="420" operator="equal">
      <formula>"D Red"</formula>
    </cfRule>
  </conditionalFormatting>
  <conditionalFormatting sqref="F24">
    <cfRule type="cellIs" dxfId="418" priority="414" operator="equal">
      <formula>"""AEB"""</formula>
    </cfRule>
    <cfRule type="cellIs" dxfId="417" priority="421" operator="equal">
      <formula>"Green"</formula>
    </cfRule>
    <cfRule type="cellIs" dxfId="416" priority="422" operator="equal">
      <formula>"Yellow"</formula>
    </cfRule>
    <cfRule type="cellIs" dxfId="415" priority="423" operator="equal">
      <formula>"Orange"</formula>
    </cfRule>
    <cfRule type="cellIs" dxfId="414" priority="424" operator="equal">
      <formula>"Brown"</formula>
    </cfRule>
    <cfRule type="cellIs" dxfId="413" priority="425" operator="equal">
      <formula>"Red"</formula>
    </cfRule>
  </conditionalFormatting>
  <conditionalFormatting sqref="F24">
    <cfRule type="cellIs" dxfId="412" priority="408" operator="equal">
      <formula>"""AEB"""</formula>
    </cfRule>
    <cfRule type="cellIs" dxfId="411" priority="409" operator="equal">
      <formula>"Green"</formula>
    </cfRule>
    <cfRule type="cellIs" dxfId="410" priority="410" operator="equal">
      <formula>"Yellow"</formula>
    </cfRule>
    <cfRule type="cellIs" dxfId="409" priority="411" operator="equal">
      <formula>"Orange"</formula>
    </cfRule>
    <cfRule type="cellIs" dxfId="408" priority="412" operator="equal">
      <formula>"Brown"</formula>
    </cfRule>
    <cfRule type="cellIs" dxfId="407" priority="413" operator="equal">
      <formula>"Red"</formula>
    </cfRule>
  </conditionalFormatting>
  <conditionalFormatting sqref="F24">
    <cfRule type="cellIs" dxfId="406" priority="402" operator="equal">
      <formula>"""AEB"""</formula>
    </cfRule>
    <cfRule type="cellIs" dxfId="405" priority="403" operator="equal">
      <formula>"Green"</formula>
    </cfRule>
    <cfRule type="cellIs" dxfId="404" priority="404" operator="equal">
      <formula>"Yellow"</formula>
    </cfRule>
    <cfRule type="cellIs" dxfId="403" priority="405" operator="equal">
      <formula>"Orange"</formula>
    </cfRule>
    <cfRule type="cellIs" dxfId="402" priority="406" operator="equal">
      <formula>"Brown"</formula>
    </cfRule>
    <cfRule type="cellIs" dxfId="401" priority="407" operator="equal">
      <formula>"Red"</formula>
    </cfRule>
  </conditionalFormatting>
  <conditionalFormatting sqref="F25">
    <cfRule type="cellIs" dxfId="400" priority="396" operator="equal">
      <formula>"""AEB"""</formula>
    </cfRule>
    <cfRule type="cellIs" dxfId="399" priority="397" operator="equal">
      <formula>"Green"</formula>
    </cfRule>
    <cfRule type="cellIs" dxfId="398" priority="398" operator="equal">
      <formula>"Yellow"</formula>
    </cfRule>
    <cfRule type="cellIs" dxfId="397" priority="399" operator="equal">
      <formula>"Orange"</formula>
    </cfRule>
    <cfRule type="cellIs" dxfId="396" priority="400" operator="equal">
      <formula>"Brown"</formula>
    </cfRule>
    <cfRule type="cellIs" dxfId="395" priority="401" operator="equal">
      <formula>"Red"</formula>
    </cfRule>
  </conditionalFormatting>
  <conditionalFormatting sqref="F26">
    <cfRule type="cellIs" dxfId="394" priority="390" operator="equal">
      <formula>"""AEB"""</formula>
    </cfRule>
    <cfRule type="cellIs" dxfId="393" priority="391" operator="equal">
      <formula>"Green"</formula>
    </cfRule>
    <cfRule type="cellIs" dxfId="392" priority="392" operator="equal">
      <formula>"Yellow"</formula>
    </cfRule>
    <cfRule type="cellIs" dxfId="391" priority="393" operator="equal">
      <formula>"Orange"</formula>
    </cfRule>
    <cfRule type="cellIs" dxfId="390" priority="394" operator="equal">
      <formula>"Brown"</formula>
    </cfRule>
    <cfRule type="cellIs" dxfId="389" priority="395" operator="equal">
      <formula>"Red"</formula>
    </cfRule>
  </conditionalFormatting>
  <conditionalFormatting sqref="F27">
    <cfRule type="cellIs" dxfId="388" priority="384" operator="equal">
      <formula>"""AEB"""</formula>
    </cfRule>
    <cfRule type="cellIs" dxfId="387" priority="385" operator="equal">
      <formula>"Green"</formula>
    </cfRule>
    <cfRule type="cellIs" dxfId="386" priority="386" operator="equal">
      <formula>"Yellow"</formula>
    </cfRule>
    <cfRule type="cellIs" dxfId="385" priority="387" operator="equal">
      <formula>"Orange"</formula>
    </cfRule>
    <cfRule type="cellIs" dxfId="384" priority="388" operator="equal">
      <formula>"Brown"</formula>
    </cfRule>
    <cfRule type="cellIs" dxfId="383" priority="389" operator="equal">
      <formula>"Red"</formula>
    </cfRule>
  </conditionalFormatting>
  <conditionalFormatting sqref="F28">
    <cfRule type="cellIs" dxfId="382" priority="378" operator="equal">
      <formula>"""AEB"""</formula>
    </cfRule>
    <cfRule type="cellIs" dxfId="381" priority="379" operator="equal">
      <formula>"Green"</formula>
    </cfRule>
    <cfRule type="cellIs" dxfId="380" priority="380" operator="equal">
      <formula>"Yellow"</formula>
    </cfRule>
    <cfRule type="cellIs" dxfId="379" priority="381" operator="equal">
      <formula>"Orange"</formula>
    </cfRule>
    <cfRule type="cellIs" dxfId="378" priority="382" operator="equal">
      <formula>"Brown"</formula>
    </cfRule>
    <cfRule type="cellIs" dxfId="377" priority="383" operator="equal">
      <formula>"Red"</formula>
    </cfRule>
  </conditionalFormatting>
  <conditionalFormatting sqref="F29">
    <cfRule type="cellIs" dxfId="376" priority="372" operator="equal">
      <formula>"""AEB"""</formula>
    </cfRule>
    <cfRule type="cellIs" dxfId="375" priority="373" operator="equal">
      <formula>"Green"</formula>
    </cfRule>
    <cfRule type="cellIs" dxfId="374" priority="374" operator="equal">
      <formula>"Yellow"</formula>
    </cfRule>
    <cfRule type="cellIs" dxfId="373" priority="375" operator="equal">
      <formula>"Orange"</formula>
    </cfRule>
    <cfRule type="cellIs" dxfId="372" priority="376" operator="equal">
      <formula>"Brown"</formula>
    </cfRule>
    <cfRule type="cellIs" dxfId="371" priority="377" operator="equal">
      <formula>"Red"</formula>
    </cfRule>
  </conditionalFormatting>
  <conditionalFormatting sqref="H36 H39 H41">
    <cfRule type="cellIs" dxfId="370" priority="361" operator="equal">
      <formula>"Green"</formula>
    </cfRule>
    <cfRule type="cellIs" dxfId="369" priority="362" operator="equal">
      <formula>"Yellow"</formula>
    </cfRule>
    <cfRule type="cellIs" dxfId="368" priority="363" operator="equal">
      <formula>"Orange"</formula>
    </cfRule>
    <cfRule type="cellIs" dxfId="367" priority="364" operator="equal">
      <formula>"Brown"</formula>
    </cfRule>
    <cfRule type="cellIs" dxfId="366" priority="365" operator="equal">
      <formula>"Red"</formula>
    </cfRule>
    <cfRule type="cellIs" dxfId="365" priority="366" operator="equal">
      <formula>"D Red"</formula>
    </cfRule>
  </conditionalFormatting>
  <conditionalFormatting sqref="H36 H39 H41">
    <cfRule type="cellIs" dxfId="364" priority="360" operator="equal">
      <formula>"""AEB"""</formula>
    </cfRule>
    <cfRule type="cellIs" dxfId="363" priority="367" operator="equal">
      <formula>"Green"</formula>
    </cfRule>
    <cfRule type="cellIs" dxfId="362" priority="368" operator="equal">
      <formula>"Yellow"</formula>
    </cfRule>
    <cfRule type="cellIs" dxfId="361" priority="369" operator="equal">
      <formula>"Orange"</formula>
    </cfRule>
    <cfRule type="cellIs" dxfId="360" priority="370" operator="equal">
      <formula>"Brown"</formula>
    </cfRule>
    <cfRule type="cellIs" dxfId="359" priority="371" operator="equal">
      <formula>"Red"</formula>
    </cfRule>
  </conditionalFormatting>
  <conditionalFormatting sqref="H41">
    <cfRule type="cellIs" dxfId="358" priority="354" operator="equal">
      <formula>"""AEB"""</formula>
    </cfRule>
    <cfRule type="cellIs" dxfId="357" priority="355" operator="equal">
      <formula>"Green"</formula>
    </cfRule>
    <cfRule type="cellIs" dxfId="356" priority="356" operator="equal">
      <formula>"Yellow"</formula>
    </cfRule>
    <cfRule type="cellIs" dxfId="355" priority="357" operator="equal">
      <formula>"Orange"</formula>
    </cfRule>
    <cfRule type="cellIs" dxfId="354" priority="358" operator="equal">
      <formula>"Brown"</formula>
    </cfRule>
    <cfRule type="cellIs" dxfId="353" priority="359" operator="equal">
      <formula>"Red"</formula>
    </cfRule>
  </conditionalFormatting>
  <conditionalFormatting sqref="H36">
    <cfRule type="cellIs" dxfId="352" priority="348" operator="equal">
      <formula>"""AEB"""</formula>
    </cfRule>
    <cfRule type="cellIs" dxfId="351" priority="349" operator="equal">
      <formula>"Green"</formula>
    </cfRule>
    <cfRule type="cellIs" dxfId="350" priority="350" operator="equal">
      <formula>"Yellow"</formula>
    </cfRule>
    <cfRule type="cellIs" dxfId="349" priority="351" operator="equal">
      <formula>"Orange"</formula>
    </cfRule>
    <cfRule type="cellIs" dxfId="348" priority="352" operator="equal">
      <formula>"Brown"</formula>
    </cfRule>
    <cfRule type="cellIs" dxfId="347" priority="353" operator="equal">
      <formula>"Red"</formula>
    </cfRule>
  </conditionalFormatting>
  <conditionalFormatting sqref="H39">
    <cfRule type="cellIs" dxfId="346" priority="342" operator="equal">
      <formula>"""AEB"""</formula>
    </cfRule>
    <cfRule type="cellIs" dxfId="345" priority="343" operator="equal">
      <formula>"Green"</formula>
    </cfRule>
    <cfRule type="cellIs" dxfId="344" priority="344" operator="equal">
      <formula>"Yellow"</formula>
    </cfRule>
    <cfRule type="cellIs" dxfId="343" priority="345" operator="equal">
      <formula>"Orange"</formula>
    </cfRule>
    <cfRule type="cellIs" dxfId="342" priority="346" operator="equal">
      <formula>"Brown"</formula>
    </cfRule>
    <cfRule type="cellIs" dxfId="341" priority="347" operator="equal">
      <formula>"Red"</formula>
    </cfRule>
  </conditionalFormatting>
  <conditionalFormatting sqref="H36 H39 H41">
    <cfRule type="cellIs" dxfId="340" priority="336" operator="equal">
      <formula>"""AEB"""</formula>
    </cfRule>
    <cfRule type="cellIs" dxfId="339" priority="337" operator="equal">
      <formula>"Green"</formula>
    </cfRule>
    <cfRule type="cellIs" dxfId="338" priority="338" operator="equal">
      <formula>"Yellow"</formula>
    </cfRule>
    <cfRule type="cellIs" dxfId="337" priority="339" operator="equal">
      <formula>"Orange"</formula>
    </cfRule>
    <cfRule type="cellIs" dxfId="336" priority="340" operator="equal">
      <formula>"Brown"</formula>
    </cfRule>
    <cfRule type="cellIs" dxfId="335" priority="341" operator="equal">
      <formula>"Red"</formula>
    </cfRule>
  </conditionalFormatting>
  <conditionalFormatting sqref="H36 H39 H41">
    <cfRule type="cellIs" dxfId="334" priority="330" operator="equal">
      <formula>"""AEB"""</formula>
    </cfRule>
    <cfRule type="cellIs" dxfId="333" priority="331" operator="equal">
      <formula>"Green"</formula>
    </cfRule>
    <cfRule type="cellIs" dxfId="332" priority="332" operator="equal">
      <formula>"Yellow"</formula>
    </cfRule>
    <cfRule type="cellIs" dxfId="331" priority="333" operator="equal">
      <formula>"Orange"</formula>
    </cfRule>
    <cfRule type="cellIs" dxfId="330" priority="334" operator="equal">
      <formula>"Brown"</formula>
    </cfRule>
    <cfRule type="cellIs" dxfId="329" priority="335" operator="equal">
      <formula>"Red"</formula>
    </cfRule>
  </conditionalFormatting>
  <conditionalFormatting sqref="H19:H23 H25:H29">
    <cfRule type="cellIs" dxfId="328" priority="321" operator="equal">
      <formula>"""AEB"""</formula>
    </cfRule>
    <cfRule type="cellIs" dxfId="327" priority="322" operator="equal">
      <formula>"Green"</formula>
    </cfRule>
    <cfRule type="cellIs" dxfId="326" priority="323" operator="equal">
      <formula>"Yellow"</formula>
    </cfRule>
    <cfRule type="cellIs" dxfId="325" priority="324" operator="equal">
      <formula>"Orange"</formula>
    </cfRule>
    <cfRule type="cellIs" dxfId="324" priority="325" operator="equal">
      <formula>"Brown"</formula>
    </cfRule>
    <cfRule type="cellIs" dxfId="323" priority="326" operator="equal">
      <formula>"Red"</formula>
    </cfRule>
  </conditionalFormatting>
  <conditionalFormatting sqref="H19:H21">
    <cfRule type="cellIs" dxfId="322" priority="315" operator="equal">
      <formula>"""AEB"""</formula>
    </cfRule>
    <cfRule type="cellIs" dxfId="321" priority="316" operator="equal">
      <formula>"Green"</formula>
    </cfRule>
    <cfRule type="cellIs" dxfId="320" priority="317" operator="equal">
      <formula>"Yellow"</formula>
    </cfRule>
    <cfRule type="cellIs" dxfId="319" priority="318" operator="equal">
      <formula>"Orange"</formula>
    </cfRule>
    <cfRule type="cellIs" dxfId="318" priority="319" operator="equal">
      <formula>"Brown"</formula>
    </cfRule>
    <cfRule type="cellIs" dxfId="317" priority="320" operator="equal">
      <formula>"Red"</formula>
    </cfRule>
  </conditionalFormatting>
  <conditionalFormatting sqref="I20">
    <cfRule type="cellIs" dxfId="316" priority="309" operator="equal">
      <formula>"Green"</formula>
    </cfRule>
    <cfRule type="cellIs" dxfId="315" priority="310" operator="equal">
      <formula>"Yellow"</formula>
    </cfRule>
    <cfRule type="cellIs" dxfId="314" priority="311" operator="equal">
      <formula>"Orange"</formula>
    </cfRule>
    <cfRule type="cellIs" dxfId="313" priority="312" operator="equal">
      <formula>"Brown"</formula>
    </cfRule>
    <cfRule type="cellIs" dxfId="312" priority="313" operator="equal">
      <formula>"Red"</formula>
    </cfRule>
    <cfRule type="cellIs" dxfId="311" priority="314" operator="equal">
      <formula>"D Red"</formula>
    </cfRule>
  </conditionalFormatting>
  <conditionalFormatting sqref="I21">
    <cfRule type="cellIs" dxfId="310" priority="303" operator="equal">
      <formula>"Green"</formula>
    </cfRule>
    <cfRule type="cellIs" dxfId="309" priority="304" operator="equal">
      <formula>"Yellow"</formula>
    </cfRule>
    <cfRule type="cellIs" dxfId="308" priority="305" operator="equal">
      <formula>"Orange"</formula>
    </cfRule>
    <cfRule type="cellIs" dxfId="307" priority="306" operator="equal">
      <formula>"Brown"</formula>
    </cfRule>
    <cfRule type="cellIs" dxfId="306" priority="307" operator="equal">
      <formula>"Red"</formula>
    </cfRule>
    <cfRule type="cellIs" dxfId="305" priority="308" operator="equal">
      <formula>"D Red"</formula>
    </cfRule>
  </conditionalFormatting>
  <conditionalFormatting sqref="H28:H29">
    <cfRule type="cellIs" dxfId="304" priority="297" operator="equal">
      <formula>"""AEB"""</formula>
    </cfRule>
    <cfRule type="cellIs" dxfId="303" priority="298" operator="equal">
      <formula>"Green"</formula>
    </cfRule>
    <cfRule type="cellIs" dxfId="302" priority="299" operator="equal">
      <formula>"Yellow"</formula>
    </cfRule>
    <cfRule type="cellIs" dxfId="301" priority="300" operator="equal">
      <formula>"Orange"</formula>
    </cfRule>
    <cfRule type="cellIs" dxfId="300" priority="301" operator="equal">
      <formula>"Brown"</formula>
    </cfRule>
    <cfRule type="cellIs" dxfId="299" priority="302" operator="equal">
      <formula>"Red"</formula>
    </cfRule>
  </conditionalFormatting>
  <conditionalFormatting sqref="H25:H27">
    <cfRule type="cellIs" dxfId="298" priority="291" operator="equal">
      <formula>"""AEB"""</formula>
    </cfRule>
    <cfRule type="cellIs" dxfId="297" priority="292" operator="equal">
      <formula>"Green"</formula>
    </cfRule>
    <cfRule type="cellIs" dxfId="296" priority="293" operator="equal">
      <formula>"Yellow"</formula>
    </cfRule>
    <cfRule type="cellIs" dxfId="295" priority="294" operator="equal">
      <formula>"Orange"</formula>
    </cfRule>
    <cfRule type="cellIs" dxfId="294" priority="295" operator="equal">
      <formula>"Brown"</formula>
    </cfRule>
    <cfRule type="cellIs" dxfId="293" priority="296" operator="equal">
      <formula>"Red"</formula>
    </cfRule>
  </conditionalFormatting>
  <conditionalFormatting sqref="I26">
    <cfRule type="cellIs" dxfId="292" priority="285" operator="equal">
      <formula>"Green"</formula>
    </cfRule>
    <cfRule type="cellIs" dxfId="291" priority="286" operator="equal">
      <formula>"Yellow"</formula>
    </cfRule>
    <cfRule type="cellIs" dxfId="290" priority="287" operator="equal">
      <formula>"Orange"</formula>
    </cfRule>
    <cfRule type="cellIs" dxfId="289" priority="288" operator="equal">
      <formula>"Brown"</formula>
    </cfRule>
    <cfRule type="cellIs" dxfId="288" priority="289" operator="equal">
      <formula>"Red"</formula>
    </cfRule>
    <cfRule type="cellIs" dxfId="287" priority="290" operator="equal">
      <formula>"D Red"</formula>
    </cfRule>
  </conditionalFormatting>
  <conditionalFormatting sqref="I27">
    <cfRule type="cellIs" dxfId="286" priority="279" operator="equal">
      <formula>"Green"</formula>
    </cfRule>
    <cfRule type="cellIs" dxfId="285" priority="280" operator="equal">
      <formula>"Yellow"</formula>
    </cfRule>
    <cfRule type="cellIs" dxfId="284" priority="281" operator="equal">
      <formula>"Orange"</formula>
    </cfRule>
    <cfRule type="cellIs" dxfId="283" priority="282" operator="equal">
      <formula>"Brown"</formula>
    </cfRule>
    <cfRule type="cellIs" dxfId="282" priority="283" operator="equal">
      <formula>"Red"</formula>
    </cfRule>
    <cfRule type="cellIs" dxfId="281" priority="284" operator="equal">
      <formula>"D Red"</formula>
    </cfRule>
  </conditionalFormatting>
  <conditionalFormatting sqref="H31">
    <cfRule type="cellIs" dxfId="280" priority="273" operator="equal">
      <formula>"""AEB"""</formula>
    </cfRule>
    <cfRule type="cellIs" dxfId="279" priority="274" operator="equal">
      <formula>"Green"</formula>
    </cfRule>
    <cfRule type="cellIs" dxfId="278" priority="275" operator="equal">
      <formula>"Yellow"</formula>
    </cfRule>
    <cfRule type="cellIs" dxfId="277" priority="276" operator="equal">
      <formula>"Orange"</formula>
    </cfRule>
    <cfRule type="cellIs" dxfId="276" priority="277" operator="equal">
      <formula>"Brown"</formula>
    </cfRule>
    <cfRule type="cellIs" dxfId="275" priority="278" operator="equal">
      <formula>"Red"</formula>
    </cfRule>
  </conditionalFormatting>
  <conditionalFormatting sqref="H33">
    <cfRule type="cellIs" dxfId="274" priority="267" operator="equal">
      <formula>"""AEB"""</formula>
    </cfRule>
    <cfRule type="cellIs" dxfId="273" priority="268" operator="equal">
      <formula>"Green"</formula>
    </cfRule>
    <cfRule type="cellIs" dxfId="272" priority="269" operator="equal">
      <formula>"Yellow"</formula>
    </cfRule>
    <cfRule type="cellIs" dxfId="271" priority="270" operator="equal">
      <formula>"Orange"</formula>
    </cfRule>
    <cfRule type="cellIs" dxfId="270" priority="271" operator="equal">
      <formula>"Brown"</formula>
    </cfRule>
    <cfRule type="cellIs" dxfId="269" priority="272" operator="equal">
      <formula>"Red"</formula>
    </cfRule>
  </conditionalFormatting>
  <conditionalFormatting sqref="I33 I36 I39 I41">
    <cfRule type="cellIs" dxfId="268" priority="261" operator="equal">
      <formula>"Green"</formula>
    </cfRule>
    <cfRule type="cellIs" dxfId="267" priority="262" operator="equal">
      <formula>"Yellow"</formula>
    </cfRule>
    <cfRule type="cellIs" dxfId="266" priority="263" operator="equal">
      <formula>"Orange"</formula>
    </cfRule>
    <cfRule type="cellIs" dxfId="265" priority="264" operator="equal">
      <formula>"Brown"</formula>
    </cfRule>
    <cfRule type="cellIs" dxfId="264" priority="265" operator="equal">
      <formula>"Red"</formula>
    </cfRule>
    <cfRule type="cellIs" dxfId="263" priority="266" operator="equal">
      <formula>"D Red"</formula>
    </cfRule>
  </conditionalFormatting>
  <conditionalFormatting sqref="I33 I36 I39 I41">
    <cfRule type="cellIs" dxfId="262" priority="255" operator="equal">
      <formula>"Green"</formula>
    </cfRule>
    <cfRule type="cellIs" dxfId="261" priority="256" operator="equal">
      <formula>"Yellow"</formula>
    </cfRule>
    <cfRule type="cellIs" dxfId="260" priority="257" operator="equal">
      <formula>"Orange"</formula>
    </cfRule>
    <cfRule type="cellIs" dxfId="259" priority="258" operator="equal">
      <formula>"Brown"</formula>
    </cfRule>
    <cfRule type="cellIs" dxfId="258" priority="259" operator="equal">
      <formula>"Red"</formula>
    </cfRule>
    <cfRule type="cellIs" dxfId="257" priority="260" operator="equal">
      <formula>"D Red"</formula>
    </cfRule>
  </conditionalFormatting>
  <conditionalFormatting sqref="H31">
    <cfRule type="cellIs" dxfId="256" priority="249" operator="equal">
      <formula>"""AEB"""</formula>
    </cfRule>
    <cfRule type="cellIs" dxfId="255" priority="250" operator="equal">
      <formula>"Green"</formula>
    </cfRule>
    <cfRule type="cellIs" dxfId="254" priority="251" operator="equal">
      <formula>"Yellow"</formula>
    </cfRule>
    <cfRule type="cellIs" dxfId="253" priority="252" operator="equal">
      <formula>"Orange"</formula>
    </cfRule>
    <cfRule type="cellIs" dxfId="252" priority="253" operator="equal">
      <formula>"Brown"</formula>
    </cfRule>
    <cfRule type="cellIs" dxfId="251" priority="254" operator="equal">
      <formula>"Red"</formula>
    </cfRule>
  </conditionalFormatting>
  <conditionalFormatting sqref="H33">
    <cfRule type="cellIs" dxfId="250" priority="243" operator="equal">
      <formula>"""AEB"""</formula>
    </cfRule>
    <cfRule type="cellIs" dxfId="249" priority="244" operator="equal">
      <formula>"Green"</formula>
    </cfRule>
    <cfRule type="cellIs" dxfId="248" priority="245" operator="equal">
      <formula>"Yellow"</formula>
    </cfRule>
    <cfRule type="cellIs" dxfId="247" priority="246" operator="equal">
      <formula>"Orange"</formula>
    </cfRule>
    <cfRule type="cellIs" dxfId="246" priority="247" operator="equal">
      <formula>"Brown"</formula>
    </cfRule>
    <cfRule type="cellIs" dxfId="245" priority="248" operator="equal">
      <formula>"Red"</formula>
    </cfRule>
  </conditionalFormatting>
  <conditionalFormatting sqref="H33">
    <cfRule type="cellIs" dxfId="244" priority="237" operator="equal">
      <formula>"""AEB"""</formula>
    </cfRule>
    <cfRule type="cellIs" dxfId="243" priority="238" operator="equal">
      <formula>"Green"</formula>
    </cfRule>
    <cfRule type="cellIs" dxfId="242" priority="239" operator="equal">
      <formula>"Yellow"</formula>
    </cfRule>
    <cfRule type="cellIs" dxfId="241" priority="240" operator="equal">
      <formula>"Orange"</formula>
    </cfRule>
    <cfRule type="cellIs" dxfId="240" priority="241" operator="equal">
      <formula>"Brown"</formula>
    </cfRule>
    <cfRule type="cellIs" dxfId="239" priority="242" operator="equal">
      <formula>"Red"</formula>
    </cfRule>
  </conditionalFormatting>
  <conditionalFormatting sqref="H18:I18">
    <cfRule type="cellIs" dxfId="238" priority="226" operator="equal">
      <formula>"Green"</formula>
    </cfRule>
    <cfRule type="cellIs" dxfId="237" priority="227" operator="equal">
      <formula>"Yellow"</formula>
    </cfRule>
    <cfRule type="cellIs" dxfId="236" priority="228" operator="equal">
      <formula>"Orange"</formula>
    </cfRule>
    <cfRule type="cellIs" dxfId="235" priority="229" operator="equal">
      <formula>"Brown"</formula>
    </cfRule>
    <cfRule type="cellIs" dxfId="234" priority="230" operator="equal">
      <formula>"Red"</formula>
    </cfRule>
    <cfRule type="cellIs" dxfId="233" priority="231" operator="equal">
      <formula>"D Red"</formula>
    </cfRule>
  </conditionalFormatting>
  <conditionalFormatting sqref="H18:I18">
    <cfRule type="cellIs" dxfId="232" priority="225" operator="equal">
      <formula>"""AEB"""</formula>
    </cfRule>
    <cfRule type="cellIs" dxfId="231" priority="232" operator="equal">
      <formula>"Green"</formula>
    </cfRule>
    <cfRule type="cellIs" dxfId="230" priority="233" operator="equal">
      <formula>"Yellow"</formula>
    </cfRule>
    <cfRule type="cellIs" dxfId="229" priority="234" operator="equal">
      <formula>"Orange"</formula>
    </cfRule>
    <cfRule type="cellIs" dxfId="228" priority="235" operator="equal">
      <formula>"Brown"</formula>
    </cfRule>
    <cfRule type="cellIs" dxfId="227" priority="236" operator="equal">
      <formula>"Red"</formula>
    </cfRule>
  </conditionalFormatting>
  <conditionalFormatting sqref="H18">
    <cfRule type="cellIs" dxfId="226" priority="219" operator="equal">
      <formula>"""AEB"""</formula>
    </cfRule>
    <cfRule type="cellIs" dxfId="225" priority="220" operator="equal">
      <formula>"Green"</formula>
    </cfRule>
    <cfRule type="cellIs" dxfId="224" priority="221" operator="equal">
      <formula>"Yellow"</formula>
    </cfRule>
    <cfRule type="cellIs" dxfId="223" priority="222" operator="equal">
      <formula>"Orange"</formula>
    </cfRule>
    <cfRule type="cellIs" dxfId="222" priority="223" operator="equal">
      <formula>"Brown"</formula>
    </cfRule>
    <cfRule type="cellIs" dxfId="221" priority="224" operator="equal">
      <formula>"Red"</formula>
    </cfRule>
  </conditionalFormatting>
  <conditionalFormatting sqref="H18">
    <cfRule type="cellIs" dxfId="220" priority="213" operator="equal">
      <formula>"""AEB"""</formula>
    </cfRule>
    <cfRule type="cellIs" dxfId="219" priority="214" operator="equal">
      <formula>"Green"</formula>
    </cfRule>
    <cfRule type="cellIs" dxfId="218" priority="215" operator="equal">
      <formula>"Yellow"</formula>
    </cfRule>
    <cfRule type="cellIs" dxfId="217" priority="216" operator="equal">
      <formula>"Orange"</formula>
    </cfRule>
    <cfRule type="cellIs" dxfId="216" priority="217" operator="equal">
      <formula>"Brown"</formula>
    </cfRule>
    <cfRule type="cellIs" dxfId="215" priority="218" operator="equal">
      <formula>"Red"</formula>
    </cfRule>
  </conditionalFormatting>
  <conditionalFormatting sqref="H24:I24">
    <cfRule type="cellIs" dxfId="214" priority="202" operator="equal">
      <formula>"Green"</formula>
    </cfRule>
    <cfRule type="cellIs" dxfId="213" priority="203" operator="equal">
      <formula>"Yellow"</formula>
    </cfRule>
    <cfRule type="cellIs" dxfId="212" priority="204" operator="equal">
      <formula>"Orange"</formula>
    </cfRule>
    <cfRule type="cellIs" dxfId="211" priority="205" operator="equal">
      <formula>"Brown"</formula>
    </cfRule>
    <cfRule type="cellIs" dxfId="210" priority="206" operator="equal">
      <formula>"Red"</formula>
    </cfRule>
    <cfRule type="cellIs" dxfId="209" priority="207" operator="equal">
      <formula>"D Red"</formula>
    </cfRule>
  </conditionalFormatting>
  <conditionalFormatting sqref="H24:I24">
    <cfRule type="cellIs" dxfId="208" priority="201" operator="equal">
      <formula>"""AEB"""</formula>
    </cfRule>
    <cfRule type="cellIs" dxfId="207" priority="208" operator="equal">
      <formula>"Green"</formula>
    </cfRule>
    <cfRule type="cellIs" dxfId="206" priority="209" operator="equal">
      <formula>"Yellow"</formula>
    </cfRule>
    <cfRule type="cellIs" dxfId="205" priority="210" operator="equal">
      <formula>"Orange"</formula>
    </cfRule>
    <cfRule type="cellIs" dxfId="204" priority="211" operator="equal">
      <formula>"Brown"</formula>
    </cfRule>
    <cfRule type="cellIs" dxfId="203" priority="212" operator="equal">
      <formula>"Red"</formula>
    </cfRule>
  </conditionalFormatting>
  <conditionalFormatting sqref="H24">
    <cfRule type="cellIs" dxfId="202" priority="195" operator="equal">
      <formula>"""AEB"""</formula>
    </cfRule>
    <cfRule type="cellIs" dxfId="201" priority="196" operator="equal">
      <formula>"Green"</formula>
    </cfRule>
    <cfRule type="cellIs" dxfId="200" priority="197" operator="equal">
      <formula>"Yellow"</formula>
    </cfRule>
    <cfRule type="cellIs" dxfId="199" priority="198" operator="equal">
      <formula>"Orange"</formula>
    </cfRule>
    <cfRule type="cellIs" dxfId="198" priority="199" operator="equal">
      <formula>"Brown"</formula>
    </cfRule>
    <cfRule type="cellIs" dxfId="197" priority="200" operator="equal">
      <formula>"Red"</formula>
    </cfRule>
  </conditionalFormatting>
  <conditionalFormatting sqref="H24">
    <cfRule type="cellIs" dxfId="196" priority="189" operator="equal">
      <formula>"""AEB"""</formula>
    </cfRule>
    <cfRule type="cellIs" dxfId="195" priority="190" operator="equal">
      <formula>"Green"</formula>
    </cfRule>
    <cfRule type="cellIs" dxfId="194" priority="191" operator="equal">
      <formula>"Yellow"</formula>
    </cfRule>
    <cfRule type="cellIs" dxfId="193" priority="192" operator="equal">
      <formula>"Orange"</formula>
    </cfRule>
    <cfRule type="cellIs" dxfId="192" priority="193" operator="equal">
      <formula>"Brown"</formula>
    </cfRule>
    <cfRule type="cellIs" dxfId="191" priority="194" operator="equal">
      <formula>"Red"</formula>
    </cfRule>
  </conditionalFormatting>
  <conditionalFormatting sqref="H34">
    <cfRule type="cellIs" dxfId="190" priority="178" operator="equal">
      <formula>"Green"</formula>
    </cfRule>
    <cfRule type="cellIs" dxfId="189" priority="179" operator="equal">
      <formula>"Yellow"</formula>
    </cfRule>
    <cfRule type="cellIs" dxfId="188" priority="180" operator="equal">
      <formula>"Orange"</formula>
    </cfRule>
    <cfRule type="cellIs" dxfId="187" priority="181" operator="equal">
      <formula>"Brown"</formula>
    </cfRule>
    <cfRule type="cellIs" dxfId="186" priority="182" operator="equal">
      <formula>"Red"</formula>
    </cfRule>
    <cfRule type="cellIs" dxfId="185" priority="183" operator="equal">
      <formula>"D Red"</formula>
    </cfRule>
  </conditionalFormatting>
  <conditionalFormatting sqref="H34">
    <cfRule type="cellIs" dxfId="184" priority="177" operator="equal">
      <formula>"""AEB"""</formula>
    </cfRule>
    <cfRule type="cellIs" dxfId="183" priority="184" operator="equal">
      <formula>"Green"</formula>
    </cfRule>
    <cfRule type="cellIs" dxfId="182" priority="185" operator="equal">
      <formula>"Yellow"</formula>
    </cfRule>
    <cfRule type="cellIs" dxfId="181" priority="186" operator="equal">
      <formula>"Orange"</formula>
    </cfRule>
    <cfRule type="cellIs" dxfId="180" priority="187" operator="equal">
      <formula>"Brown"</formula>
    </cfRule>
    <cfRule type="cellIs" dxfId="179" priority="188" operator="equal">
      <formula>"Red"</formula>
    </cfRule>
  </conditionalFormatting>
  <conditionalFormatting sqref="H34">
    <cfRule type="cellIs" dxfId="178" priority="171" operator="equal">
      <formula>"""AEB"""</formula>
    </cfRule>
    <cfRule type="cellIs" dxfId="177" priority="172" operator="equal">
      <formula>"Green"</formula>
    </cfRule>
    <cfRule type="cellIs" dxfId="176" priority="173" operator="equal">
      <formula>"Yellow"</formula>
    </cfRule>
    <cfRule type="cellIs" dxfId="175" priority="174" operator="equal">
      <formula>"Orange"</formula>
    </cfRule>
    <cfRule type="cellIs" dxfId="174" priority="175" operator="equal">
      <formula>"Brown"</formula>
    </cfRule>
    <cfRule type="cellIs" dxfId="173" priority="176" operator="equal">
      <formula>"Red"</formula>
    </cfRule>
  </conditionalFormatting>
  <conditionalFormatting sqref="H34">
    <cfRule type="cellIs" dxfId="172" priority="165" operator="equal">
      <formula>"""AEB"""</formula>
    </cfRule>
    <cfRule type="cellIs" dxfId="171" priority="166" operator="equal">
      <formula>"Green"</formula>
    </cfRule>
    <cfRule type="cellIs" dxfId="170" priority="167" operator="equal">
      <formula>"Yellow"</formula>
    </cfRule>
    <cfRule type="cellIs" dxfId="169" priority="168" operator="equal">
      <formula>"Orange"</formula>
    </cfRule>
    <cfRule type="cellIs" dxfId="168" priority="169" operator="equal">
      <formula>"Brown"</formula>
    </cfRule>
    <cfRule type="cellIs" dxfId="167" priority="170" operator="equal">
      <formula>"Red"</formula>
    </cfRule>
  </conditionalFormatting>
  <conditionalFormatting sqref="H34">
    <cfRule type="cellIs" dxfId="166" priority="159" operator="equal">
      <formula>"""AEB"""</formula>
    </cfRule>
    <cfRule type="cellIs" dxfId="165" priority="160" operator="equal">
      <formula>"Green"</formula>
    </cfRule>
    <cfRule type="cellIs" dxfId="164" priority="161" operator="equal">
      <formula>"Yellow"</formula>
    </cfRule>
    <cfRule type="cellIs" dxfId="163" priority="162" operator="equal">
      <formula>"Orange"</formula>
    </cfRule>
    <cfRule type="cellIs" dxfId="162" priority="163" operator="equal">
      <formula>"Brown"</formula>
    </cfRule>
    <cfRule type="cellIs" dxfId="161" priority="164" operator="equal">
      <formula>"Red"</formula>
    </cfRule>
  </conditionalFormatting>
  <conditionalFormatting sqref="I34">
    <cfRule type="cellIs" dxfId="160" priority="153" operator="equal">
      <formula>"Green"</formula>
    </cfRule>
    <cfRule type="cellIs" dxfId="159" priority="154" operator="equal">
      <formula>"Yellow"</formula>
    </cfRule>
    <cfRule type="cellIs" dxfId="158" priority="155" operator="equal">
      <formula>"Orange"</formula>
    </cfRule>
    <cfRule type="cellIs" dxfId="157" priority="156" operator="equal">
      <formula>"Brown"</formula>
    </cfRule>
    <cfRule type="cellIs" dxfId="156" priority="157" operator="equal">
      <formula>"Red"</formula>
    </cfRule>
    <cfRule type="cellIs" dxfId="155" priority="158" operator="equal">
      <formula>"D Red"</formula>
    </cfRule>
  </conditionalFormatting>
  <conditionalFormatting sqref="I34">
    <cfRule type="cellIs" dxfId="154" priority="147" operator="equal">
      <formula>"Green"</formula>
    </cfRule>
    <cfRule type="cellIs" dxfId="153" priority="148" operator="equal">
      <formula>"Yellow"</formula>
    </cfRule>
    <cfRule type="cellIs" dxfId="152" priority="149" operator="equal">
      <formula>"Orange"</formula>
    </cfRule>
    <cfRule type="cellIs" dxfId="151" priority="150" operator="equal">
      <formula>"Brown"</formula>
    </cfRule>
    <cfRule type="cellIs" dxfId="150" priority="151" operator="equal">
      <formula>"Red"</formula>
    </cfRule>
    <cfRule type="cellIs" dxfId="149" priority="152" operator="equal">
      <formula>"D Red"</formula>
    </cfRule>
  </conditionalFormatting>
  <conditionalFormatting sqref="H35">
    <cfRule type="cellIs" dxfId="148" priority="136" operator="equal">
      <formula>"Green"</formula>
    </cfRule>
    <cfRule type="cellIs" dxfId="147" priority="137" operator="equal">
      <formula>"Yellow"</formula>
    </cfRule>
    <cfRule type="cellIs" dxfId="146" priority="138" operator="equal">
      <formula>"Orange"</formula>
    </cfRule>
    <cfRule type="cellIs" dxfId="145" priority="139" operator="equal">
      <formula>"Brown"</formula>
    </cfRule>
    <cfRule type="cellIs" dxfId="144" priority="140" operator="equal">
      <formula>"Red"</formula>
    </cfRule>
    <cfRule type="cellIs" dxfId="143" priority="141" operator="equal">
      <formula>"D Red"</formula>
    </cfRule>
  </conditionalFormatting>
  <conditionalFormatting sqref="H35">
    <cfRule type="cellIs" dxfId="142" priority="135" operator="equal">
      <formula>"""AEB"""</formula>
    </cfRule>
    <cfRule type="cellIs" dxfId="141" priority="142" operator="equal">
      <formula>"Green"</formula>
    </cfRule>
    <cfRule type="cellIs" dxfId="140" priority="143" operator="equal">
      <formula>"Yellow"</formula>
    </cfRule>
    <cfRule type="cellIs" dxfId="139" priority="144" operator="equal">
      <formula>"Orange"</formula>
    </cfRule>
    <cfRule type="cellIs" dxfId="138" priority="145" operator="equal">
      <formula>"Brown"</formula>
    </cfRule>
    <cfRule type="cellIs" dxfId="137" priority="146" operator="equal">
      <formula>"Red"</formula>
    </cfRule>
  </conditionalFormatting>
  <conditionalFormatting sqref="H35">
    <cfRule type="cellIs" dxfId="136" priority="129" operator="equal">
      <formula>"""AEB"""</formula>
    </cfRule>
    <cfRule type="cellIs" dxfId="135" priority="130" operator="equal">
      <formula>"Green"</formula>
    </cfRule>
    <cfRule type="cellIs" dxfId="134" priority="131" operator="equal">
      <formula>"Yellow"</formula>
    </cfRule>
    <cfRule type="cellIs" dxfId="133" priority="132" operator="equal">
      <formula>"Orange"</formula>
    </cfRule>
    <cfRule type="cellIs" dxfId="132" priority="133" operator="equal">
      <formula>"Brown"</formula>
    </cfRule>
    <cfRule type="cellIs" dxfId="131" priority="134" operator="equal">
      <formula>"Red"</formula>
    </cfRule>
  </conditionalFormatting>
  <conditionalFormatting sqref="I35">
    <cfRule type="cellIs" dxfId="130" priority="123" operator="equal">
      <formula>"Green"</formula>
    </cfRule>
    <cfRule type="cellIs" dxfId="129" priority="124" operator="equal">
      <formula>"Yellow"</formula>
    </cfRule>
    <cfRule type="cellIs" dxfId="128" priority="125" operator="equal">
      <formula>"Orange"</formula>
    </cfRule>
    <cfRule type="cellIs" dxfId="127" priority="126" operator="equal">
      <formula>"Brown"</formula>
    </cfRule>
    <cfRule type="cellIs" dxfId="126" priority="127" operator="equal">
      <formula>"Red"</formula>
    </cfRule>
    <cfRule type="cellIs" dxfId="125" priority="128" operator="equal">
      <formula>"D Red"</formula>
    </cfRule>
  </conditionalFormatting>
  <conditionalFormatting sqref="I35">
    <cfRule type="cellIs" dxfId="124" priority="117" operator="equal">
      <formula>"Green"</formula>
    </cfRule>
    <cfRule type="cellIs" dxfId="123" priority="118" operator="equal">
      <formula>"Yellow"</formula>
    </cfRule>
    <cfRule type="cellIs" dxfId="122" priority="119" operator="equal">
      <formula>"Orange"</formula>
    </cfRule>
    <cfRule type="cellIs" dxfId="121" priority="120" operator="equal">
      <formula>"Brown"</formula>
    </cfRule>
    <cfRule type="cellIs" dxfId="120" priority="121" operator="equal">
      <formula>"Red"</formula>
    </cfRule>
    <cfRule type="cellIs" dxfId="119" priority="122" operator="equal">
      <formula>"D Red"</formula>
    </cfRule>
  </conditionalFormatting>
  <conditionalFormatting sqref="H35">
    <cfRule type="cellIs" dxfId="118" priority="111" operator="equal">
      <formula>"""AEB"""</formula>
    </cfRule>
    <cfRule type="cellIs" dxfId="117" priority="112" operator="equal">
      <formula>"Green"</formula>
    </cfRule>
    <cfRule type="cellIs" dxfId="116" priority="113" operator="equal">
      <formula>"Yellow"</formula>
    </cfRule>
    <cfRule type="cellIs" dxfId="115" priority="114" operator="equal">
      <formula>"Orange"</formula>
    </cfRule>
    <cfRule type="cellIs" dxfId="114" priority="115" operator="equal">
      <formula>"Brown"</formula>
    </cfRule>
    <cfRule type="cellIs" dxfId="113" priority="116" operator="equal">
      <formula>"Red"</formula>
    </cfRule>
  </conditionalFormatting>
  <conditionalFormatting sqref="H35">
    <cfRule type="cellIs" dxfId="112" priority="105" operator="equal">
      <formula>"""AEB"""</formula>
    </cfRule>
    <cfRule type="cellIs" dxfId="111" priority="106" operator="equal">
      <formula>"Green"</formula>
    </cfRule>
    <cfRule type="cellIs" dxfId="110" priority="107" operator="equal">
      <formula>"Yellow"</formula>
    </cfRule>
    <cfRule type="cellIs" dxfId="109" priority="108" operator="equal">
      <formula>"Orange"</formula>
    </cfRule>
    <cfRule type="cellIs" dxfId="108" priority="109" operator="equal">
      <formula>"Brown"</formula>
    </cfRule>
    <cfRule type="cellIs" dxfId="107" priority="110" operator="equal">
      <formula>"Red"</formula>
    </cfRule>
  </conditionalFormatting>
  <conditionalFormatting sqref="H38">
    <cfRule type="cellIs" dxfId="106" priority="94" operator="equal">
      <formula>"Green"</formula>
    </cfRule>
    <cfRule type="cellIs" dxfId="105" priority="95" operator="equal">
      <formula>"Yellow"</formula>
    </cfRule>
    <cfRule type="cellIs" dxfId="104" priority="96" operator="equal">
      <formula>"Orange"</formula>
    </cfRule>
    <cfRule type="cellIs" dxfId="103" priority="97" operator="equal">
      <formula>"Brown"</formula>
    </cfRule>
    <cfRule type="cellIs" dxfId="102" priority="98" operator="equal">
      <formula>"Red"</formula>
    </cfRule>
    <cfRule type="cellIs" dxfId="101" priority="99" operator="equal">
      <formula>"D Red"</formula>
    </cfRule>
  </conditionalFormatting>
  <conditionalFormatting sqref="H38">
    <cfRule type="cellIs" dxfId="100" priority="93" operator="equal">
      <formula>"""AEB"""</formula>
    </cfRule>
    <cfRule type="cellIs" dxfId="99" priority="100" operator="equal">
      <formula>"Green"</formula>
    </cfRule>
    <cfRule type="cellIs" dxfId="98" priority="101" operator="equal">
      <formula>"Yellow"</formula>
    </cfRule>
    <cfRule type="cellIs" dxfId="97" priority="102" operator="equal">
      <formula>"Orange"</formula>
    </cfRule>
    <cfRule type="cellIs" dxfId="96" priority="103" operator="equal">
      <formula>"Brown"</formula>
    </cfRule>
    <cfRule type="cellIs" dxfId="95" priority="104" operator="equal">
      <formula>"Red"</formula>
    </cfRule>
  </conditionalFormatting>
  <conditionalFormatting sqref="H38">
    <cfRule type="cellIs" dxfId="94" priority="87" operator="equal">
      <formula>"""AEB"""</formula>
    </cfRule>
    <cfRule type="cellIs" dxfId="93" priority="88" operator="equal">
      <formula>"Green"</formula>
    </cfRule>
    <cfRule type="cellIs" dxfId="92" priority="89" operator="equal">
      <formula>"Yellow"</formula>
    </cfRule>
    <cfRule type="cellIs" dxfId="91" priority="90" operator="equal">
      <formula>"Orange"</formula>
    </cfRule>
    <cfRule type="cellIs" dxfId="90" priority="91" operator="equal">
      <formula>"Brown"</formula>
    </cfRule>
    <cfRule type="cellIs" dxfId="89" priority="92" operator="equal">
      <formula>"Red"</formula>
    </cfRule>
  </conditionalFormatting>
  <conditionalFormatting sqref="I38">
    <cfRule type="cellIs" dxfId="88" priority="81" operator="equal">
      <formula>"Green"</formula>
    </cfRule>
    <cfRule type="cellIs" dxfId="87" priority="82" operator="equal">
      <formula>"Yellow"</formula>
    </cfRule>
    <cfRule type="cellIs" dxfId="86" priority="83" operator="equal">
      <formula>"Orange"</formula>
    </cfRule>
    <cfRule type="cellIs" dxfId="85" priority="84" operator="equal">
      <formula>"Brown"</formula>
    </cfRule>
    <cfRule type="cellIs" dxfId="84" priority="85" operator="equal">
      <formula>"Red"</formula>
    </cfRule>
    <cfRule type="cellIs" dxfId="83" priority="86" operator="equal">
      <formula>"D Red"</formula>
    </cfRule>
  </conditionalFormatting>
  <conditionalFormatting sqref="I38">
    <cfRule type="cellIs" dxfId="82" priority="75" operator="equal">
      <formula>"Green"</formula>
    </cfRule>
    <cfRule type="cellIs" dxfId="81" priority="76" operator="equal">
      <formula>"Yellow"</formula>
    </cfRule>
    <cfRule type="cellIs" dxfId="80" priority="77" operator="equal">
      <formula>"Orange"</formula>
    </cfRule>
    <cfRule type="cellIs" dxfId="79" priority="78" operator="equal">
      <formula>"Brown"</formula>
    </cfRule>
    <cfRule type="cellIs" dxfId="78" priority="79" operator="equal">
      <formula>"Red"</formula>
    </cfRule>
    <cfRule type="cellIs" dxfId="77" priority="80" operator="equal">
      <formula>"D Red"</formula>
    </cfRule>
  </conditionalFormatting>
  <conditionalFormatting sqref="H38">
    <cfRule type="cellIs" dxfId="76" priority="69" operator="equal">
      <formula>"""AEB"""</formula>
    </cfRule>
    <cfRule type="cellIs" dxfId="75" priority="70" operator="equal">
      <formula>"Green"</formula>
    </cfRule>
    <cfRule type="cellIs" dxfId="74" priority="71" operator="equal">
      <formula>"Yellow"</formula>
    </cfRule>
    <cfRule type="cellIs" dxfId="73" priority="72" operator="equal">
      <formula>"Orange"</formula>
    </cfRule>
    <cfRule type="cellIs" dxfId="72" priority="73" operator="equal">
      <formula>"Brown"</formula>
    </cfRule>
    <cfRule type="cellIs" dxfId="71" priority="74" operator="equal">
      <formula>"Red"</formula>
    </cfRule>
  </conditionalFormatting>
  <conditionalFormatting sqref="H38">
    <cfRule type="cellIs" dxfId="70" priority="63" operator="equal">
      <formula>"""AEB"""</formula>
    </cfRule>
    <cfRule type="cellIs" dxfId="69" priority="64" operator="equal">
      <formula>"Green"</formula>
    </cfRule>
    <cfRule type="cellIs" dxfId="68" priority="65" operator="equal">
      <formula>"Yellow"</formula>
    </cfRule>
    <cfRule type="cellIs" dxfId="67" priority="66" operator="equal">
      <formula>"Orange"</formula>
    </cfRule>
    <cfRule type="cellIs" dxfId="66" priority="67" operator="equal">
      <formula>"Brown"</formula>
    </cfRule>
    <cfRule type="cellIs" dxfId="65" priority="68" operator="equal">
      <formula>"Red"</formula>
    </cfRule>
  </conditionalFormatting>
  <conditionalFormatting sqref="H40">
    <cfRule type="cellIs" dxfId="64" priority="52" operator="equal">
      <formula>"Green"</formula>
    </cfRule>
    <cfRule type="cellIs" dxfId="63" priority="53" operator="equal">
      <formula>"Yellow"</formula>
    </cfRule>
    <cfRule type="cellIs" dxfId="62" priority="54" operator="equal">
      <formula>"Orange"</formula>
    </cfRule>
    <cfRule type="cellIs" dxfId="61" priority="55" operator="equal">
      <formula>"Brown"</formula>
    </cfRule>
    <cfRule type="cellIs" dxfId="60" priority="56" operator="equal">
      <formula>"Red"</formula>
    </cfRule>
    <cfRule type="cellIs" dxfId="59" priority="57" operator="equal">
      <formula>"D Red"</formula>
    </cfRule>
  </conditionalFormatting>
  <conditionalFormatting sqref="H40">
    <cfRule type="cellIs" dxfId="58" priority="51" operator="equal">
      <formula>"""AEB"""</formula>
    </cfRule>
    <cfRule type="cellIs" dxfId="57" priority="58" operator="equal">
      <formula>"Green"</formula>
    </cfRule>
    <cfRule type="cellIs" dxfId="56" priority="59" operator="equal">
      <formula>"Yellow"</formula>
    </cfRule>
    <cfRule type="cellIs" dxfId="55" priority="60" operator="equal">
      <formula>"Orange"</formula>
    </cfRule>
    <cfRule type="cellIs" dxfId="54" priority="61" operator="equal">
      <formula>"Brown"</formula>
    </cfRule>
    <cfRule type="cellIs" dxfId="53" priority="62" operator="equal">
      <formula>"Red"</formula>
    </cfRule>
  </conditionalFormatting>
  <conditionalFormatting sqref="H40">
    <cfRule type="cellIs" dxfId="52" priority="45" operator="equal">
      <formula>"""AEB"""</formula>
    </cfRule>
    <cfRule type="cellIs" dxfId="51" priority="46" operator="equal">
      <formula>"Green"</formula>
    </cfRule>
    <cfRule type="cellIs" dxfId="50" priority="47" operator="equal">
      <formula>"Yellow"</formula>
    </cfRule>
    <cfRule type="cellIs" dxfId="49" priority="48" operator="equal">
      <formula>"Orange"</formula>
    </cfRule>
    <cfRule type="cellIs" dxfId="48" priority="49" operator="equal">
      <formula>"Brown"</formula>
    </cfRule>
    <cfRule type="cellIs" dxfId="47" priority="50" operator="equal">
      <formula>"Red"</formula>
    </cfRule>
  </conditionalFormatting>
  <conditionalFormatting sqref="I40">
    <cfRule type="cellIs" dxfId="46" priority="39" operator="equal">
      <formula>"Green"</formula>
    </cfRule>
    <cfRule type="cellIs" dxfId="45" priority="40" operator="equal">
      <formula>"Yellow"</formula>
    </cfRule>
    <cfRule type="cellIs" dxfId="44" priority="41" operator="equal">
      <formula>"Orange"</formula>
    </cfRule>
    <cfRule type="cellIs" dxfId="43" priority="42" operator="equal">
      <formula>"Brown"</formula>
    </cfRule>
    <cfRule type="cellIs" dxfId="42" priority="43" operator="equal">
      <formula>"Red"</formula>
    </cfRule>
    <cfRule type="cellIs" dxfId="41" priority="44" operator="equal">
      <formula>"D Red"</formula>
    </cfRule>
  </conditionalFormatting>
  <conditionalFormatting sqref="I40">
    <cfRule type="cellIs" dxfId="40" priority="33" operator="equal">
      <formula>"Green"</formula>
    </cfRule>
    <cfRule type="cellIs" dxfId="39" priority="34" operator="equal">
      <formula>"Yellow"</formula>
    </cfRule>
    <cfRule type="cellIs" dxfId="38" priority="35" operator="equal">
      <formula>"Orange"</formula>
    </cfRule>
    <cfRule type="cellIs" dxfId="37" priority="36" operator="equal">
      <formula>"Brown"</formula>
    </cfRule>
    <cfRule type="cellIs" dxfId="36" priority="37" operator="equal">
      <formula>"Red"</formula>
    </cfRule>
    <cfRule type="cellIs" dxfId="35" priority="38" operator="equal">
      <formula>"D Red"</formula>
    </cfRule>
  </conditionalFormatting>
  <conditionalFormatting sqref="H40">
    <cfRule type="cellIs" dxfId="34" priority="27" operator="equal">
      <formula>"""AEB"""</formula>
    </cfRule>
    <cfRule type="cellIs" dxfId="33" priority="28" operator="equal">
      <formula>"Green"</formula>
    </cfRule>
    <cfRule type="cellIs" dxfId="32" priority="29" operator="equal">
      <formula>"Yellow"</formula>
    </cfRule>
    <cfRule type="cellIs" dxfId="31" priority="30" operator="equal">
      <formula>"Orange"</formula>
    </cfRule>
    <cfRule type="cellIs" dxfId="30" priority="31" operator="equal">
      <formula>"Brown"</formula>
    </cfRule>
    <cfRule type="cellIs" dxfId="29" priority="32" operator="equal">
      <formula>"Red"</formula>
    </cfRule>
  </conditionalFormatting>
  <conditionalFormatting sqref="H40">
    <cfRule type="cellIs" dxfId="28" priority="21" operator="equal">
      <formula>"""AEB"""</formula>
    </cfRule>
    <cfRule type="cellIs" dxfId="27" priority="22" operator="equal">
      <formula>"Green"</formula>
    </cfRule>
    <cfRule type="cellIs" dxfId="26" priority="23" operator="equal">
      <formula>"Yellow"</formula>
    </cfRule>
    <cfRule type="cellIs" dxfId="25" priority="24" operator="equal">
      <formula>"Orange"</formula>
    </cfRule>
    <cfRule type="cellIs" dxfId="24" priority="25" operator="equal">
      <formula>"Brown"</formula>
    </cfRule>
    <cfRule type="cellIs" dxfId="23" priority="26" operator="equal">
      <formula>"Red"</formula>
    </cfRule>
  </conditionalFormatting>
  <conditionalFormatting sqref="H18:I29 H31:I31 H33 H35 H38 H40">
    <cfRule type="expression" dxfId="22" priority="20">
      <formula>OR(F18="Green",F18="")</formula>
    </cfRule>
  </conditionalFormatting>
  <conditionalFormatting sqref="H31:I31 H18:I29 H33:H36 H38:H41">
    <cfRule type="cellIs" dxfId="21" priority="327" operator="equal">
      <formula>"Green"</formula>
    </cfRule>
    <cfRule type="cellIs" dxfId="20" priority="328" operator="equal">
      <formula>"Orange"</formula>
    </cfRule>
    <cfRule type="cellIs" dxfId="19" priority="329" operator="equal">
      <formula>"Grey"</formula>
    </cfRule>
  </conditionalFormatting>
  <conditionalFormatting sqref="H48:H50">
    <cfRule type="expression" dxfId="18" priority="16">
      <formula>OR(F48="Green",F48="")</formula>
    </cfRule>
  </conditionalFormatting>
  <conditionalFormatting sqref="H48:H50">
    <cfRule type="cellIs" dxfId="17" priority="17" operator="equal">
      <formula>"Green"</formula>
    </cfRule>
    <cfRule type="cellIs" dxfId="16" priority="18" operator="equal">
      <formula>"Orange"</formula>
    </cfRule>
    <cfRule type="cellIs" dxfId="15" priority="19" operator="equal">
      <formula>"Grey"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F38 F10:I16 K31 H33:H36 H38:H41 F18:I29 F31:I31 F40 F33 F35 F48:F50 H48:H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Ford Kuga</v>
      </c>
      <c r="D2" s="11"/>
      <c r="E2" s="11"/>
      <c r="F2" s="11"/>
      <c r="G2" s="397" t="str">
        <f>IF(C15&gt;=160,"VERY GOOD",IF(C15&gt;=140,"GOOD",IF(C15&gt;=120,"MODERATE",IF(C15&gt;=100,"ENTRY","NO GRADING"))))</f>
        <v>GOOD</v>
      </c>
      <c r="H2" s="398"/>
      <c r="I2" s="398"/>
      <c r="J2" s="398"/>
      <c r="K2" s="128"/>
      <c r="M2" s="94"/>
    </row>
    <row r="3" spans="2:22" ht="20.25" customHeight="1">
      <c r="C3" s="13" t="str">
        <f>IF('DE Consumer Information'!D6="","",'DE Consumer Information'!D6)</f>
        <v>Co-Pilot 360</v>
      </c>
      <c r="D3" s="11"/>
      <c r="E3" s="11"/>
      <c r="F3" s="11"/>
      <c r="G3" s="397"/>
      <c r="H3" s="398"/>
      <c r="I3" s="398"/>
      <c r="J3" s="398"/>
    </row>
    <row r="4" spans="2:22" ht="15" customHeight="1" thickBot="1">
      <c r="C4" s="330"/>
      <c r="D4" s="329"/>
      <c r="E4" s="329"/>
      <c r="F4" s="329"/>
      <c r="G4" s="329"/>
      <c r="H4" s="329"/>
      <c r="I4" s="11"/>
      <c r="J4" s="11"/>
      <c r="M4" s="94"/>
    </row>
    <row r="5" spans="2:22" ht="66" customHeight="1">
      <c r="B5" s="20"/>
      <c r="C5" s="410" t="s">
        <v>346</v>
      </c>
      <c r="D5" s="411"/>
      <c r="E5" s="410" t="s">
        <v>347</v>
      </c>
      <c r="F5" s="411"/>
      <c r="G5" s="404"/>
      <c r="H5" s="405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91" t="s">
        <v>344</v>
      </c>
      <c r="D6" s="391"/>
      <c r="E6" s="391"/>
      <c r="F6" s="391"/>
      <c r="G6" s="392" t="s">
        <v>345</v>
      </c>
      <c r="H6" s="393"/>
    </row>
    <row r="7" spans="2:22" ht="22.5" customHeight="1" thickBot="1">
      <c r="C7" s="406">
        <f>FLOOR(C13,1)/100</f>
        <v>0.73</v>
      </c>
      <c r="D7" s="406"/>
      <c r="E7" s="406">
        <f>FLOOR(E13,1)/100</f>
        <v>0.66</v>
      </c>
      <c r="F7" s="406"/>
      <c r="G7" s="406">
        <f>FLOOR(G13,1)/100</f>
        <v>0.86</v>
      </c>
      <c r="H7" s="406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15</v>
      </c>
      <c r="E8" s="149" t="s">
        <v>326</v>
      </c>
      <c r="F8" s="26">
        <f>'VA Speed Assistance'!D58</f>
        <v>10.8</v>
      </c>
      <c r="G8" s="149" t="s">
        <v>335</v>
      </c>
      <c r="H8" s="27">
        <f>'SB System Failure'!D23</f>
        <v>25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23.036363636363635</v>
      </c>
      <c r="E9" s="150" t="s">
        <v>334</v>
      </c>
      <c r="F9" s="151">
        <f>'VA ACC Performance'!F63</f>
        <v>25.322580645161288</v>
      </c>
      <c r="G9" s="17" t="s">
        <v>339</v>
      </c>
      <c r="H9" s="28">
        <f>'SB Unresponsive Driver'!D14</f>
        <v>20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30</v>
      </c>
      <c r="G10" s="17" t="s">
        <v>156</v>
      </c>
      <c r="H10" s="28">
        <f>'SB Collision Avoidance'!F71</f>
        <v>41.785714285714292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25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2">
        <f>SUM(D8:D11)</f>
        <v>73.036363636363632</v>
      </c>
      <c r="D13" s="400"/>
      <c r="E13" s="399">
        <f>SUM(F8:F12)</f>
        <v>66.122580645161293</v>
      </c>
      <c r="F13" s="400"/>
      <c r="G13" s="399">
        <f>SUM(H8:H12)</f>
        <v>86.785714285714292</v>
      </c>
      <c r="H13" s="403"/>
      <c r="I13" s="16"/>
      <c r="K13" s="84"/>
      <c r="M13" s="9"/>
    </row>
    <row r="14" spans="2:22" ht="22.5" customHeight="1" thickBot="1">
      <c r="B14" s="24" t="s">
        <v>305</v>
      </c>
      <c r="C14" s="407">
        <f>FLOOR(IF(E13&lt;=C13,E13,C13),1)</f>
        <v>66</v>
      </c>
      <c r="D14" s="408"/>
      <c r="E14" s="408"/>
      <c r="F14" s="409"/>
      <c r="G14" s="401">
        <f>FLOOR(G13,1)</f>
        <v>86</v>
      </c>
      <c r="H14" s="402"/>
      <c r="I14" s="16"/>
      <c r="K14" s="84"/>
      <c r="M14" s="9"/>
    </row>
    <row r="15" spans="2:22" ht="22.5" customHeight="1" thickBot="1">
      <c r="B15" s="288" t="s">
        <v>10</v>
      </c>
      <c r="C15" s="394">
        <f>FLOOR(C14+G14,1)</f>
        <v>152</v>
      </c>
      <c r="D15" s="395"/>
      <c r="E15" s="395"/>
      <c r="F15" s="395"/>
      <c r="G15" s="395"/>
      <c r="H15" s="396"/>
      <c r="I15" s="14"/>
      <c r="J15" s="23">
        <f>G14/100</f>
        <v>0.86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9" t="s">
        <v>152</v>
      </c>
      <c r="C2" s="420"/>
      <c r="D2" s="413"/>
      <c r="E2" s="414"/>
      <c r="K2" s="156"/>
    </row>
    <row r="3" spans="1:11" s="155" customFormat="1" ht="15" customHeight="1">
      <c r="B3" s="421"/>
      <c r="C3" s="422"/>
      <c r="D3" s="415"/>
      <c r="E3" s="416"/>
      <c r="K3" s="156"/>
    </row>
    <row r="4" spans="1:11" ht="15" customHeight="1" thickBot="1">
      <c r="B4" s="423"/>
      <c r="C4" s="424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29"/>
      <c r="E5" s="430"/>
    </row>
    <row r="6" spans="1:11" ht="15" customHeight="1">
      <c r="B6" s="161"/>
      <c r="C6" s="162" t="s">
        <v>57</v>
      </c>
      <c r="D6" s="417" t="s">
        <v>360</v>
      </c>
      <c r="E6" s="418"/>
    </row>
    <row r="7" spans="1:11" ht="15" customHeight="1">
      <c r="B7" s="161"/>
      <c r="C7" s="163" t="s">
        <v>160</v>
      </c>
      <c r="D7" s="331" t="s">
        <v>361</v>
      </c>
      <c r="E7" s="333">
        <f>IF(D7="Yes",10,0)</f>
        <v>0</v>
      </c>
    </row>
    <row r="8" spans="1:11" ht="15" customHeight="1" thickBot="1">
      <c r="B8" s="164"/>
      <c r="C8" s="165" t="s">
        <v>159</v>
      </c>
      <c r="D8" s="335" t="s">
        <v>361</v>
      </c>
      <c r="E8" s="182">
        <f>IF(AND(D7="No",D8="No"),5,0)</f>
        <v>5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31" t="s">
        <v>158</v>
      </c>
      <c r="C10" s="432"/>
      <c r="D10" s="425">
        <f>SUM(E7:E8)</f>
        <v>5</v>
      </c>
      <c r="E10" s="426"/>
    </row>
    <row r="11" spans="1:11" ht="15" customHeight="1" thickBot="1"/>
    <row r="12" spans="1:11" ht="15" customHeight="1">
      <c r="B12" s="159" t="s">
        <v>161</v>
      </c>
      <c r="C12" s="170"/>
      <c r="D12" s="429"/>
      <c r="E12" s="430"/>
      <c r="H12" s="323"/>
    </row>
    <row r="13" spans="1:11" ht="15" customHeight="1" thickBot="1">
      <c r="B13" s="161"/>
      <c r="C13" s="171" t="s">
        <v>163</v>
      </c>
      <c r="D13" s="335" t="s">
        <v>362</v>
      </c>
      <c r="E13" s="311">
        <f>IF(D13="",0,IF(D13="Misleading",0,5))</f>
        <v>5</v>
      </c>
      <c r="G13" s="304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31" t="s">
        <v>162</v>
      </c>
      <c r="C15" s="432"/>
      <c r="D15" s="425">
        <f>E13</f>
        <v>5</v>
      </c>
      <c r="E15" s="426"/>
    </row>
    <row r="16" spans="1:11" ht="15" customHeight="1" thickBot="1"/>
    <row r="17" spans="2:11" ht="15" customHeight="1">
      <c r="B17" s="159" t="s">
        <v>164</v>
      </c>
      <c r="C17" s="160"/>
      <c r="D17" s="429"/>
      <c r="E17" s="430"/>
    </row>
    <row r="18" spans="2:11" ht="15" customHeight="1" thickBot="1">
      <c r="B18" s="161"/>
      <c r="C18" s="173" t="s">
        <v>165</v>
      </c>
      <c r="D18" s="335" t="s">
        <v>361</v>
      </c>
      <c r="E18" s="311">
        <f>IF(D18="",0,IF(D18="Yes",5,0))</f>
        <v>0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27" t="s">
        <v>166</v>
      </c>
      <c r="C20" s="428"/>
      <c r="D20" s="425">
        <f>E18</f>
        <v>0</v>
      </c>
      <c r="E20" s="426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29"/>
      <c r="E22" s="430"/>
    </row>
    <row r="23" spans="2:11" ht="15" customHeight="1" thickBot="1">
      <c r="B23" s="161"/>
      <c r="C23" s="173" t="s">
        <v>168</v>
      </c>
      <c r="D23" s="335" t="s">
        <v>363</v>
      </c>
      <c r="E23" s="311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27" t="s">
        <v>169</v>
      </c>
      <c r="C25" s="428"/>
      <c r="D25" s="425">
        <f>E23</f>
        <v>5</v>
      </c>
      <c r="E25" s="426"/>
      <c r="H25" s="324"/>
      <c r="K25" s="22"/>
    </row>
    <row r="26" spans="2:11" ht="13.5" thickBot="1">
      <c r="F26" s="177"/>
    </row>
    <row r="27" spans="2:11" ht="15" thickBot="1">
      <c r="B27" s="437" t="s">
        <v>6</v>
      </c>
      <c r="C27" s="438"/>
      <c r="D27" s="448"/>
      <c r="E27" s="449"/>
    </row>
    <row r="28" spans="2:11">
      <c r="B28" s="174"/>
      <c r="C28" s="178" t="s">
        <v>129</v>
      </c>
      <c r="D28" s="439">
        <f>D10</f>
        <v>5</v>
      </c>
      <c r="E28" s="440"/>
    </row>
    <row r="29" spans="2:11">
      <c r="B29" s="174"/>
      <c r="C29" s="178" t="s">
        <v>170</v>
      </c>
      <c r="D29" s="441">
        <f>D15</f>
        <v>5</v>
      </c>
      <c r="E29" s="442"/>
    </row>
    <row r="30" spans="2:11">
      <c r="B30" s="174"/>
      <c r="C30" s="178" t="s">
        <v>171</v>
      </c>
      <c r="D30" s="441">
        <f>D20</f>
        <v>0</v>
      </c>
      <c r="E30" s="442"/>
    </row>
    <row r="31" spans="2:11" ht="13.5" thickBot="1">
      <c r="B31" s="175"/>
      <c r="C31" s="179" t="s">
        <v>172</v>
      </c>
      <c r="D31" s="443">
        <f>D25</f>
        <v>5</v>
      </c>
      <c r="E31" s="444"/>
    </row>
    <row r="32" spans="2:11" ht="15" thickBot="1">
      <c r="B32" s="437" t="s">
        <v>173</v>
      </c>
      <c r="C32" s="445"/>
      <c r="D32" s="446">
        <f>SUM(D28:E31)</f>
        <v>15</v>
      </c>
      <c r="E32" s="447"/>
    </row>
    <row r="33" spans="2:5" ht="13.5" thickBot="1"/>
    <row r="34" spans="2:5" ht="21.5" thickBot="1">
      <c r="B34" s="433" t="s">
        <v>174</v>
      </c>
      <c r="C34" s="434"/>
      <c r="D34" s="435">
        <f>D32</f>
        <v>15</v>
      </c>
      <c r="E34" s="436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DF5879FC-4B5E-4C68-8C4C-9889C6D4A57D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9" t="s">
        <v>153</v>
      </c>
      <c r="C2" s="420"/>
      <c r="D2" s="413"/>
      <c r="E2" s="466"/>
      <c r="F2" s="466"/>
      <c r="G2" s="466"/>
      <c r="H2" s="414"/>
    </row>
    <row r="3" spans="1:12" s="155" customFormat="1" ht="15" customHeight="1">
      <c r="B3" s="421"/>
      <c r="C3" s="422"/>
      <c r="D3" s="415"/>
      <c r="E3" s="467"/>
      <c r="F3" s="467"/>
      <c r="G3" s="467"/>
      <c r="H3" s="416"/>
    </row>
    <row r="4" spans="1:12" ht="15" customHeight="1" thickBot="1">
      <c r="B4" s="423"/>
      <c r="C4" s="424"/>
      <c r="D4" s="468"/>
      <c r="E4" s="469"/>
      <c r="F4" s="469"/>
      <c r="G4" s="469"/>
      <c r="H4" s="470"/>
    </row>
    <row r="5" spans="1:12" ht="15" customHeight="1">
      <c r="B5" s="159" t="s">
        <v>175</v>
      </c>
      <c r="C5" s="160"/>
      <c r="D5" s="429"/>
      <c r="E5" s="471"/>
      <c r="F5" s="471"/>
      <c r="G5" s="471"/>
      <c r="H5" s="430"/>
    </row>
    <row r="6" spans="1:12" ht="15" customHeight="1">
      <c r="B6" s="161"/>
      <c r="C6" s="184" t="s">
        <v>176</v>
      </c>
      <c r="D6" s="472" t="s">
        <v>363</v>
      </c>
      <c r="E6" s="473"/>
      <c r="F6" s="473"/>
      <c r="G6" s="473"/>
      <c r="H6" s="474"/>
    </row>
    <row r="7" spans="1:12" ht="15" customHeight="1" thickBot="1">
      <c r="B7" s="164"/>
      <c r="C7" s="186" t="s">
        <v>180</v>
      </c>
      <c r="D7" s="475" t="s">
        <v>361</v>
      </c>
      <c r="E7" s="476"/>
      <c r="F7" s="476"/>
      <c r="G7" s="476"/>
      <c r="H7" s="477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363</v>
      </c>
      <c r="E10" s="197" t="s">
        <v>363</v>
      </c>
      <c r="F10" s="197" t="s">
        <v>364</v>
      </c>
      <c r="G10" s="197" t="s">
        <v>363</v>
      </c>
      <c r="H10" s="191"/>
    </row>
    <row r="11" spans="1:12" ht="15" customHeight="1">
      <c r="B11" s="161"/>
      <c r="C11" s="185" t="s">
        <v>320</v>
      </c>
      <c r="D11" s="341" t="s">
        <v>361</v>
      </c>
      <c r="E11" s="199" t="s">
        <v>361</v>
      </c>
      <c r="F11" s="199" t="s">
        <v>364</v>
      </c>
      <c r="G11" s="342" t="s">
        <v>361</v>
      </c>
      <c r="H11" s="191"/>
    </row>
    <row r="12" spans="1:12" ht="15" customHeight="1" thickBot="1">
      <c r="B12" s="161"/>
      <c r="C12" s="185" t="s">
        <v>179</v>
      </c>
      <c r="D12" s="200" t="s">
        <v>363</v>
      </c>
      <c r="E12" s="201" t="s">
        <v>363</v>
      </c>
      <c r="F12" s="201" t="s">
        <v>364</v>
      </c>
      <c r="G12" s="201" t="s">
        <v>363</v>
      </c>
      <c r="H12" s="192"/>
    </row>
    <row r="13" spans="1:12" s="1" customFormat="1" ht="15" customHeight="1" thickBot="1">
      <c r="B13" s="456"/>
      <c r="C13" s="457"/>
      <c r="D13" s="464">
        <f>IF(COUNTIF(D10:G10,"No")&gt;0,0,COUNTIF(D11:G11,"Yes")*0.5+COUNTIF(D12:G12,"Yes")*1.5)</f>
        <v>4.5</v>
      </c>
      <c r="E13" s="464"/>
      <c r="F13" s="464"/>
      <c r="G13" s="464"/>
      <c r="H13" s="465"/>
      <c r="L13" s="2"/>
    </row>
    <row r="14" spans="1:12" ht="15" customHeight="1" thickBot="1">
      <c r="B14" s="454"/>
      <c r="C14" s="455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363</v>
      </c>
      <c r="E15" s="197" t="s">
        <v>363</v>
      </c>
      <c r="F15" s="197" t="s">
        <v>364</v>
      </c>
      <c r="G15" s="197" t="s">
        <v>363</v>
      </c>
      <c r="H15" s="334" t="s">
        <v>363</v>
      </c>
    </row>
    <row r="16" spans="1:12" ht="15" customHeight="1" thickBot="1">
      <c r="B16" s="194"/>
      <c r="C16" s="195" t="s">
        <v>186</v>
      </c>
      <c r="D16" s="200" t="s">
        <v>363</v>
      </c>
      <c r="E16" s="201" t="s">
        <v>363</v>
      </c>
      <c r="F16" s="201" t="s">
        <v>364</v>
      </c>
      <c r="G16" s="201" t="s">
        <v>363</v>
      </c>
      <c r="H16" s="336" t="s">
        <v>363</v>
      </c>
    </row>
    <row r="17" spans="2:12" s="1" customFormat="1" ht="15" customHeight="1" thickBot="1">
      <c r="B17" s="456"/>
      <c r="C17" s="457"/>
      <c r="D17" s="464">
        <f>COUNTIF(D15:H15,"Yes")*0.5+COUNTIF(D16:H16,"Yes")*0.5</f>
        <v>4</v>
      </c>
      <c r="E17" s="464"/>
      <c r="F17" s="464"/>
      <c r="G17" s="464"/>
      <c r="H17" s="465"/>
      <c r="L17" s="2"/>
    </row>
    <row r="18" spans="2:12" ht="15" customHeight="1" thickBot="1">
      <c r="B18" s="454"/>
      <c r="C18" s="455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363</v>
      </c>
      <c r="E19" s="197" t="s">
        <v>363</v>
      </c>
      <c r="F19" s="197" t="s">
        <v>364</v>
      </c>
      <c r="G19" s="197" t="s">
        <v>363</v>
      </c>
      <c r="H19" s="191"/>
    </row>
    <row r="20" spans="2:12" ht="15" customHeight="1">
      <c r="B20" s="194"/>
      <c r="C20" s="195" t="s">
        <v>188</v>
      </c>
      <c r="D20" s="198" t="s">
        <v>363</v>
      </c>
      <c r="E20" s="199" t="s">
        <v>363</v>
      </c>
      <c r="F20" s="199" t="s">
        <v>364</v>
      </c>
      <c r="G20" s="199" t="s">
        <v>363</v>
      </c>
      <c r="H20" s="191"/>
    </row>
    <row r="21" spans="2:12" ht="15" customHeight="1">
      <c r="B21" s="194"/>
      <c r="C21" s="195" t="s">
        <v>189</v>
      </c>
      <c r="D21" s="198" t="s">
        <v>363</v>
      </c>
      <c r="E21" s="199" t="s">
        <v>363</v>
      </c>
      <c r="F21" s="199" t="s">
        <v>364</v>
      </c>
      <c r="G21" s="199" t="s">
        <v>363</v>
      </c>
      <c r="H21" s="191"/>
    </row>
    <row r="22" spans="2:12" ht="15" customHeight="1">
      <c r="B22" s="194"/>
      <c r="C22" s="195" t="s">
        <v>190</v>
      </c>
      <c r="D22" s="198" t="s">
        <v>363</v>
      </c>
      <c r="E22" s="199" t="s">
        <v>363</v>
      </c>
      <c r="F22" s="199" t="s">
        <v>364</v>
      </c>
      <c r="G22" s="199" t="s">
        <v>363</v>
      </c>
      <c r="H22" s="191"/>
    </row>
    <row r="23" spans="2:12" ht="15" customHeight="1" thickBot="1">
      <c r="B23" s="194"/>
      <c r="C23" s="195" t="s">
        <v>191</v>
      </c>
      <c r="D23" s="200" t="s">
        <v>363</v>
      </c>
      <c r="E23" s="201" t="s">
        <v>363</v>
      </c>
      <c r="F23" s="201" t="s">
        <v>364</v>
      </c>
      <c r="G23" s="201" t="s">
        <v>363</v>
      </c>
      <c r="H23" s="191"/>
    </row>
    <row r="24" spans="2:12" s="1" customFormat="1" ht="15" customHeight="1" thickBot="1">
      <c r="B24" s="456"/>
      <c r="C24" s="457"/>
      <c r="D24" s="464">
        <f>COUNTIF(D19:D23,"Yes")*0.25+COUNTIF(E19:E23,"Yes")*0.25+COUNTIF(F19:F23,"Yes")*0.25+COUNTIF(G19:G23,"Yes")*0.25</f>
        <v>3.75</v>
      </c>
      <c r="E24" s="464"/>
      <c r="F24" s="464"/>
      <c r="G24" s="464"/>
      <c r="H24" s="465"/>
      <c r="L24" s="2"/>
    </row>
    <row r="25" spans="2:12" ht="15" customHeight="1" thickBot="1">
      <c r="B25" s="166"/>
      <c r="C25" s="167"/>
      <c r="D25" s="452"/>
      <c r="E25" s="452"/>
      <c r="F25" s="452"/>
      <c r="G25" s="452"/>
      <c r="H25" s="453"/>
    </row>
    <row r="26" spans="2:12" ht="15" customHeight="1" thickBot="1">
      <c r="B26" s="431" t="s">
        <v>178</v>
      </c>
      <c r="C26" s="478"/>
      <c r="D26" s="425">
        <f>SUM(D13,D17,D24)</f>
        <v>12.25</v>
      </c>
      <c r="E26" s="464"/>
      <c r="F26" s="464"/>
      <c r="G26" s="464"/>
      <c r="H26" s="465"/>
    </row>
    <row r="27" spans="2:12" ht="15" customHeight="1" thickBot="1"/>
    <row r="28" spans="2:12" ht="15" customHeight="1">
      <c r="B28" s="159" t="s">
        <v>192</v>
      </c>
      <c r="C28" s="170"/>
      <c r="D28" s="460" t="s">
        <v>196</v>
      </c>
      <c r="E28" s="450"/>
      <c r="F28" s="450"/>
      <c r="G28" s="450"/>
      <c r="H28" s="462"/>
    </row>
    <row r="29" spans="2:12" ht="15" customHeight="1" thickBot="1">
      <c r="B29" s="458"/>
      <c r="C29" s="459"/>
      <c r="D29" s="461"/>
      <c r="E29" s="451"/>
      <c r="F29" s="451"/>
      <c r="G29" s="451"/>
      <c r="H29" s="463"/>
    </row>
    <row r="30" spans="2:12" ht="15" customHeight="1">
      <c r="B30" s="202" t="s">
        <v>194</v>
      </c>
      <c r="C30" s="185" t="s">
        <v>197</v>
      </c>
      <c r="D30" s="198" t="s">
        <v>363</v>
      </c>
      <c r="E30" s="289"/>
      <c r="F30" s="289"/>
      <c r="G30" s="289"/>
      <c r="H30" s="191"/>
    </row>
    <row r="31" spans="2:12" ht="15" customHeight="1">
      <c r="B31" s="202"/>
      <c r="C31" s="185" t="s">
        <v>308</v>
      </c>
      <c r="D31" s="198" t="s">
        <v>363</v>
      </c>
      <c r="E31" s="289"/>
      <c r="F31" s="289"/>
      <c r="G31" s="289"/>
      <c r="H31" s="191"/>
    </row>
    <row r="32" spans="2:12" ht="15" customHeight="1" thickBot="1">
      <c r="B32" s="202"/>
      <c r="C32" s="185" t="s">
        <v>198</v>
      </c>
      <c r="D32" s="198" t="s">
        <v>363</v>
      </c>
      <c r="E32" s="289"/>
      <c r="F32" s="289"/>
      <c r="G32" s="289"/>
      <c r="H32" s="191"/>
    </row>
    <row r="33" spans="2:12" s="1" customFormat="1" ht="15" customHeight="1" thickBot="1">
      <c r="B33" s="456"/>
      <c r="C33" s="457"/>
      <c r="D33" s="464">
        <f>IF(AND(D30="Yes",D43="PASS"),COUNTIF(D31:D32,"Yes")*2,0)</f>
        <v>4</v>
      </c>
      <c r="E33" s="464"/>
      <c r="F33" s="464"/>
      <c r="G33" s="464"/>
      <c r="H33" s="465"/>
      <c r="L33" s="2"/>
    </row>
    <row r="34" spans="2:12" ht="15" customHeight="1">
      <c r="B34" s="454"/>
      <c r="C34" s="455"/>
      <c r="D34" s="460" t="s">
        <v>196</v>
      </c>
      <c r="E34" s="450"/>
      <c r="F34" s="450"/>
      <c r="G34" s="450"/>
      <c r="H34" s="462"/>
    </row>
    <row r="35" spans="2:12" ht="15" customHeight="1" thickBot="1">
      <c r="B35" s="454"/>
      <c r="C35" s="455"/>
      <c r="D35" s="461"/>
      <c r="E35" s="451"/>
      <c r="F35" s="451"/>
      <c r="G35" s="451"/>
      <c r="H35" s="463"/>
    </row>
    <row r="36" spans="2:12" ht="15" customHeight="1">
      <c r="B36" s="203" t="s">
        <v>199</v>
      </c>
      <c r="C36" s="195" t="s">
        <v>309</v>
      </c>
      <c r="D36" s="196" t="s">
        <v>363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363</v>
      </c>
      <c r="E37" s="290"/>
      <c r="F37" s="290"/>
      <c r="G37" s="290"/>
      <c r="H37" s="192"/>
    </row>
    <row r="38" spans="2:12" s="1" customFormat="1" ht="15" customHeight="1" thickBot="1">
      <c r="B38" s="456"/>
      <c r="C38" s="457"/>
      <c r="D38" s="464">
        <f>IF(D43="PASS",COUNTIF(D36:D37,"Yes")*1,0)</f>
        <v>2</v>
      </c>
      <c r="E38" s="464"/>
      <c r="F38" s="464"/>
      <c r="G38" s="464"/>
      <c r="H38" s="465"/>
      <c r="L38" s="2"/>
    </row>
    <row r="39" spans="2:12" ht="15" customHeight="1">
      <c r="B39" s="454"/>
      <c r="C39" s="455"/>
      <c r="D39" s="460" t="s">
        <v>204</v>
      </c>
      <c r="E39" s="450" t="s">
        <v>201</v>
      </c>
      <c r="F39" s="450" t="s">
        <v>205</v>
      </c>
      <c r="G39" s="450" t="s">
        <v>202</v>
      </c>
      <c r="H39" s="462" t="s">
        <v>207</v>
      </c>
    </row>
    <row r="40" spans="2:12" ht="13.5" thickBot="1">
      <c r="B40" s="454"/>
      <c r="C40" s="455"/>
      <c r="D40" s="461"/>
      <c r="E40" s="479"/>
      <c r="F40" s="479"/>
      <c r="G40" s="451"/>
      <c r="H40" s="463"/>
    </row>
    <row r="41" spans="2:12" ht="15" customHeight="1">
      <c r="B41" s="203" t="s">
        <v>310</v>
      </c>
      <c r="C41" s="195" t="s">
        <v>203</v>
      </c>
      <c r="D41" s="204"/>
      <c r="E41" s="197" t="s">
        <v>364</v>
      </c>
      <c r="F41" s="190"/>
      <c r="G41" s="197" t="s">
        <v>364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363</v>
      </c>
      <c r="E42" s="199" t="s">
        <v>364</v>
      </c>
      <c r="F42" s="199" t="s">
        <v>363</v>
      </c>
      <c r="G42" s="199" t="s">
        <v>364</v>
      </c>
      <c r="H42" s="334" t="s">
        <v>364</v>
      </c>
    </row>
    <row r="43" spans="2:12" s="1" customFormat="1" ht="15" customHeight="1" thickBot="1">
      <c r="B43" s="456"/>
      <c r="C43" s="457"/>
      <c r="D43" s="464" t="str">
        <f>IF(COUNTIF(D41:H42,"Yes")+COUNTIF(D41:H42,"N/A")=7,"PASS","FAIL")</f>
        <v>PASS</v>
      </c>
      <c r="E43" s="464"/>
      <c r="F43" s="464"/>
      <c r="G43" s="464"/>
      <c r="H43" s="465"/>
      <c r="L43" s="2"/>
    </row>
    <row r="44" spans="2:12" ht="15" customHeight="1">
      <c r="B44" s="454"/>
      <c r="C44" s="455"/>
      <c r="D44" s="460" t="s">
        <v>204</v>
      </c>
      <c r="E44" s="450" t="s">
        <v>201</v>
      </c>
      <c r="F44" s="450" t="s">
        <v>205</v>
      </c>
      <c r="G44" s="450" t="s">
        <v>202</v>
      </c>
      <c r="H44" s="462" t="s">
        <v>207</v>
      </c>
    </row>
    <row r="45" spans="2:12" ht="15" customHeight="1" thickBot="1">
      <c r="B45" s="454"/>
      <c r="C45" s="455"/>
      <c r="D45" s="461"/>
      <c r="E45" s="479"/>
      <c r="F45" s="479"/>
      <c r="G45" s="451"/>
      <c r="H45" s="463"/>
    </row>
    <row r="46" spans="2:12" ht="15" customHeight="1">
      <c r="B46" s="203" t="s">
        <v>208</v>
      </c>
      <c r="C46" s="195" t="s">
        <v>209</v>
      </c>
      <c r="D46" s="196" t="s">
        <v>363</v>
      </c>
      <c r="E46" s="197" t="s">
        <v>364</v>
      </c>
      <c r="F46" s="197" t="s">
        <v>363</v>
      </c>
      <c r="G46" s="197" t="s">
        <v>364</v>
      </c>
      <c r="H46" s="334" t="s">
        <v>364</v>
      </c>
    </row>
    <row r="47" spans="2:12" ht="15" customHeight="1" thickBot="1">
      <c r="B47" s="202"/>
      <c r="C47" s="195" t="s">
        <v>198</v>
      </c>
      <c r="D47" s="198" t="s">
        <v>363</v>
      </c>
      <c r="E47" s="199" t="s">
        <v>364</v>
      </c>
      <c r="F47" s="199" t="s">
        <v>363</v>
      </c>
      <c r="G47" s="199" t="s">
        <v>364</v>
      </c>
      <c r="H47" s="334" t="s">
        <v>364</v>
      </c>
    </row>
    <row r="48" spans="2:12" s="1" customFormat="1" ht="15" customHeight="1" thickBot="1">
      <c r="B48" s="456"/>
      <c r="C48" s="457"/>
      <c r="D48" s="464">
        <f>IF(COUNTIF(D46:H46,"Yes")+COUNTIF(D46:H46,"N/A")=5,COUNTIF(D47:H47,"Yes")*0.2,0)</f>
        <v>0.4</v>
      </c>
      <c r="E48" s="464"/>
      <c r="F48" s="464"/>
      <c r="G48" s="464"/>
      <c r="H48" s="465"/>
      <c r="L48" s="2"/>
    </row>
    <row r="49" spans="2:9" ht="15" customHeight="1" thickBot="1">
      <c r="B49" s="166"/>
      <c r="C49" s="167"/>
      <c r="D49" s="452"/>
      <c r="E49" s="452"/>
      <c r="F49" s="452"/>
      <c r="G49" s="452"/>
      <c r="H49" s="453"/>
    </row>
    <row r="50" spans="2:9" ht="15" customHeight="1" thickBot="1">
      <c r="B50" s="431" t="s">
        <v>193</v>
      </c>
      <c r="C50" s="478"/>
      <c r="D50" s="425">
        <f>SUM(D33,D38,D48)</f>
        <v>6.4</v>
      </c>
      <c r="E50" s="464"/>
      <c r="F50" s="464"/>
      <c r="G50" s="464"/>
      <c r="H50" s="465"/>
    </row>
    <row r="51" spans="2:9" ht="13.5" thickBot="1"/>
    <row r="52" spans="2:9" ht="15" thickBot="1">
      <c r="B52" s="437" t="s">
        <v>6</v>
      </c>
      <c r="C52" s="438"/>
      <c r="D52" s="448"/>
      <c r="E52" s="480"/>
      <c r="F52" s="480"/>
      <c r="G52" s="480"/>
      <c r="H52" s="449"/>
    </row>
    <row r="53" spans="2:9">
      <c r="B53" s="174"/>
      <c r="C53" s="178" t="s">
        <v>220</v>
      </c>
      <c r="D53" s="441">
        <f>D26/((4-COUNTIF(D10:G10,"N/A"))*2+5-COUNTIF(D15:G15,"N/A")+(4-COUNTIF(D19:G19,"N/A"))*1.25)*18</f>
        <v>16.036363636363635</v>
      </c>
      <c r="E53" s="481"/>
      <c r="F53" s="481"/>
      <c r="G53" s="481"/>
      <c r="H53" s="482"/>
      <c r="I53" s="293"/>
    </row>
    <row r="54" spans="2:9" ht="13.5" thickBot="1">
      <c r="B54" s="175"/>
      <c r="C54" s="179" t="s">
        <v>219</v>
      </c>
      <c r="D54" s="441">
        <f>D50/((5-COUNTIF(D46:H46,"N/A"))*0.2+6)*7</f>
        <v>7</v>
      </c>
      <c r="E54" s="481"/>
      <c r="F54" s="481"/>
      <c r="G54" s="481"/>
      <c r="H54" s="482"/>
      <c r="I54" s="293"/>
    </row>
    <row r="55" spans="2:9" ht="15" thickBot="1">
      <c r="B55" s="437" t="s">
        <v>173</v>
      </c>
      <c r="C55" s="438"/>
      <c r="D55" s="446">
        <f>SUM(D53:E54)</f>
        <v>23.036363636363635</v>
      </c>
      <c r="E55" s="483"/>
      <c r="F55" s="483"/>
      <c r="G55" s="483"/>
      <c r="H55" s="484"/>
    </row>
    <row r="56" spans="2:9" ht="13.5" thickBot="1"/>
    <row r="57" spans="2:9" ht="21.5" thickBot="1">
      <c r="B57" s="433" t="s">
        <v>221</v>
      </c>
      <c r="C57" s="434"/>
      <c r="D57" s="435">
        <f>D55</f>
        <v>23.036363636363635</v>
      </c>
      <c r="E57" s="485"/>
      <c r="F57" s="485"/>
      <c r="G57" s="485"/>
      <c r="H57" s="436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304A4F3A-EC5A-49B8-B832-19AC9F519E04}">
      <formula1>"Yes,No"</formula1>
    </dataValidation>
    <dataValidation type="list" allowBlank="1" showInputMessage="1" showErrorMessage="1" sqref="D19:G23 D36:D37 D15:H16 E41 D30:D32 D10:G12 D42:H42 G41 D46:H47" xr:uid="{EBDD4104-7E8A-4CE2-ACC4-85AFE7F06963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9" t="s">
        <v>148</v>
      </c>
      <c r="C2" s="420"/>
      <c r="D2" s="413"/>
      <c r="E2" s="414"/>
      <c r="K2" s="156"/>
    </row>
    <row r="3" spans="1:11" s="155" customFormat="1" ht="15" customHeight="1">
      <c r="B3" s="421"/>
      <c r="C3" s="422"/>
      <c r="D3" s="415"/>
      <c r="E3" s="416"/>
      <c r="K3" s="156"/>
    </row>
    <row r="4" spans="1:11" ht="15" customHeight="1" thickBot="1">
      <c r="B4" s="423"/>
      <c r="C4" s="424"/>
      <c r="D4" s="189"/>
      <c r="E4" s="158"/>
    </row>
    <row r="5" spans="1:11" ht="15" customHeight="1">
      <c r="B5" s="159" t="s">
        <v>223</v>
      </c>
      <c r="C5" s="160"/>
      <c r="D5" s="429"/>
      <c r="E5" s="430"/>
    </row>
    <row r="6" spans="1:11" ht="15" customHeight="1">
      <c r="B6" s="161"/>
      <c r="C6" s="163" t="s">
        <v>224</v>
      </c>
      <c r="D6" s="417" t="s">
        <v>363</v>
      </c>
      <c r="E6" s="418"/>
    </row>
    <row r="7" spans="1:11" ht="15" customHeight="1">
      <c r="B7" s="161"/>
      <c r="C7" s="163" t="s">
        <v>225</v>
      </c>
      <c r="D7" s="417" t="s">
        <v>363</v>
      </c>
      <c r="E7" s="418"/>
    </row>
    <row r="8" spans="1:11" ht="15" customHeight="1" thickBot="1">
      <c r="B8" s="161"/>
      <c r="C8" s="163" t="s">
        <v>226</v>
      </c>
      <c r="D8" s="417" t="s">
        <v>363</v>
      </c>
      <c r="E8" s="418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31" t="s">
        <v>227</v>
      </c>
      <c r="C10" s="432"/>
      <c r="D10" s="425">
        <f>IF(AND(D6="Yes",D7="Yes",D8="Yes"),10,0)</f>
        <v>10</v>
      </c>
      <c r="E10" s="426"/>
    </row>
    <row r="11" spans="1:11" ht="13.5" thickBot="1">
      <c r="F11" s="177"/>
    </row>
    <row r="12" spans="1:11" ht="15" thickBot="1">
      <c r="B12" s="437" t="s">
        <v>6</v>
      </c>
      <c r="C12" s="438"/>
      <c r="D12" s="448"/>
      <c r="E12" s="449"/>
    </row>
    <row r="13" spans="1:11" ht="13.5" thickBot="1">
      <c r="B13" s="174"/>
      <c r="C13" s="178" t="s">
        <v>228</v>
      </c>
      <c r="D13" s="439">
        <f>D10</f>
        <v>10</v>
      </c>
      <c r="E13" s="440"/>
    </row>
    <row r="14" spans="1:11" ht="15" thickBot="1">
      <c r="B14" s="437" t="s">
        <v>173</v>
      </c>
      <c r="C14" s="445"/>
      <c r="D14" s="446">
        <f>SUM(D13)</f>
        <v>10</v>
      </c>
      <c r="E14" s="447"/>
    </row>
    <row r="15" spans="1:11" ht="13.5" thickBot="1"/>
    <row r="16" spans="1:11" ht="21.5" thickBot="1">
      <c r="B16" s="433" t="s">
        <v>222</v>
      </c>
      <c r="C16" s="434"/>
      <c r="D16" s="435">
        <f>D14</f>
        <v>10</v>
      </c>
      <c r="E16" s="436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9" t="s">
        <v>154</v>
      </c>
      <c r="C2" s="420"/>
      <c r="D2" s="413"/>
      <c r="E2" s="414"/>
      <c r="K2" s="156"/>
    </row>
    <row r="3" spans="1:11" s="155" customFormat="1" ht="15" customHeight="1">
      <c r="B3" s="421"/>
      <c r="C3" s="422"/>
      <c r="D3" s="415"/>
      <c r="E3" s="416"/>
      <c r="K3" s="156"/>
    </row>
    <row r="4" spans="1:11" ht="15" customHeight="1" thickBot="1">
      <c r="B4" s="423"/>
      <c r="C4" s="424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29"/>
      <c r="E5" s="430"/>
    </row>
    <row r="6" spans="1:11" ht="15" customHeight="1">
      <c r="B6" s="161"/>
      <c r="C6" s="163" t="s">
        <v>211</v>
      </c>
      <c r="D6" s="331">
        <v>2.35</v>
      </c>
      <c r="E6" s="332">
        <v>2.2599999999999998</v>
      </c>
    </row>
    <row r="7" spans="1:11" ht="15" customHeight="1">
      <c r="B7" s="161"/>
      <c r="C7" s="163" t="s">
        <v>212</v>
      </c>
      <c r="D7" s="331">
        <v>2.82</v>
      </c>
      <c r="E7" s="332">
        <v>2.06</v>
      </c>
    </row>
    <row r="8" spans="1:11" ht="15" customHeight="1">
      <c r="B8" s="161"/>
      <c r="C8" s="163" t="s">
        <v>213</v>
      </c>
      <c r="D8" s="331">
        <v>2.33</v>
      </c>
      <c r="E8" s="332">
        <v>1.89</v>
      </c>
    </row>
    <row r="9" spans="1:11" ht="15" customHeight="1">
      <c r="B9" s="161"/>
      <c r="C9" s="162" t="s">
        <v>218</v>
      </c>
      <c r="D9" s="183">
        <f>IF(COUNTIF(D6:D8,"")&gt;0,"No measurements",AVERAGE(D6:D8))</f>
        <v>2.5</v>
      </c>
      <c r="E9" s="205">
        <f>IF(COUNTIF(E6:E8,"")&gt;0,"No measurements",AVERAGE(E6:E8))</f>
        <v>2.0699999999999998</v>
      </c>
    </row>
    <row r="10" spans="1:11" ht="15" customHeight="1" thickBot="1">
      <c r="B10" s="164"/>
      <c r="C10" s="212" t="s">
        <v>229</v>
      </c>
      <c r="D10" s="312">
        <f>IF(COUNTIF(D6:D9,"")&gt;0,"No measurements",(D9-E9)/E9)</f>
        <v>0.20772946859903391</v>
      </c>
      <c r="E10" s="206"/>
      <c r="H10" s="291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31" t="s">
        <v>216</v>
      </c>
      <c r="C12" s="432"/>
      <c r="D12" s="425">
        <f>IF(COUNTIF(D9:E10,"No measurements")&gt;0,0,IF(D10&lt;0.33,5,IF(D10&lt;0.67,3,IF(D10&lt;1,1,0))))</f>
        <v>5</v>
      </c>
      <c r="E12" s="426"/>
    </row>
    <row r="13" spans="1:11" ht="13.5" thickBot="1">
      <c r="F13" s="177"/>
    </row>
    <row r="14" spans="1:11" ht="15" customHeight="1">
      <c r="B14" s="159" t="s">
        <v>231</v>
      </c>
      <c r="C14" s="160"/>
      <c r="D14" s="429"/>
      <c r="E14" s="430"/>
    </row>
    <row r="15" spans="1:11" ht="15" customHeight="1">
      <c r="B15" s="214"/>
      <c r="C15" s="163" t="s">
        <v>215</v>
      </c>
      <c r="D15" s="486">
        <f>IF(COUNTIF(D9:E9,"No measurements")&gt;0,"No measurements",D9)</f>
        <v>2.5</v>
      </c>
      <c r="E15" s="487"/>
    </row>
    <row r="16" spans="1:11" ht="15" customHeight="1" thickBot="1">
      <c r="B16" s="161"/>
      <c r="C16" s="163" t="s">
        <v>232</v>
      </c>
      <c r="D16" s="488" t="s">
        <v>365</v>
      </c>
      <c r="E16" s="489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31" t="s">
        <v>216</v>
      </c>
      <c r="C18" s="432"/>
      <c r="D18" s="425">
        <f>IF(D15&lt;=5,IF(D16="Continuous assistance &amp; re-centring",20,IF(D16="Reengaged assistance after re-centring by driver",10,0)),0)</f>
        <v>20</v>
      </c>
      <c r="E18" s="426"/>
    </row>
    <row r="19" spans="2:6" ht="13.5" thickBot="1">
      <c r="F19" s="177"/>
    </row>
    <row r="20" spans="2:6" ht="15" thickBot="1">
      <c r="B20" s="437" t="s">
        <v>6</v>
      </c>
      <c r="C20" s="438"/>
      <c r="D20" s="448"/>
      <c r="E20" s="449"/>
    </row>
    <row r="21" spans="2:6">
      <c r="B21" s="174"/>
      <c r="C21" s="178" t="s">
        <v>215</v>
      </c>
      <c r="D21" s="439">
        <f>D12</f>
        <v>5</v>
      </c>
      <c r="E21" s="440"/>
    </row>
    <row r="22" spans="2:6" ht="13.5" thickBot="1">
      <c r="B22" s="174"/>
      <c r="C22" s="178" t="s">
        <v>230</v>
      </c>
      <c r="D22" s="441">
        <f>D18</f>
        <v>20</v>
      </c>
      <c r="E22" s="442"/>
    </row>
    <row r="23" spans="2:6" ht="15" thickBot="1">
      <c r="B23" s="437" t="s">
        <v>173</v>
      </c>
      <c r="C23" s="445"/>
      <c r="D23" s="446">
        <f>SUM(D21:E22)</f>
        <v>25</v>
      </c>
      <c r="E23" s="447"/>
    </row>
    <row r="24" spans="2:6" ht="13.5" thickBot="1"/>
    <row r="25" spans="2:6" ht="21.5" thickBot="1">
      <c r="B25" s="433" t="s">
        <v>315</v>
      </c>
      <c r="C25" s="434"/>
      <c r="D25" s="435">
        <f>D23</f>
        <v>25</v>
      </c>
      <c r="E25" s="436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C26363A0-4ECA-4342-9ED4-94D287BC149A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498" t="s">
        <v>326</v>
      </c>
      <c r="C2" s="499"/>
      <c r="D2" s="490"/>
      <c r="E2" s="491"/>
      <c r="F2" s="74"/>
      <c r="G2" s="73"/>
      <c r="H2" s="74"/>
      <c r="I2" s="96"/>
      <c r="J2" s="74"/>
      <c r="K2" s="74"/>
    </row>
    <row r="3" spans="1:11" s="3" customFormat="1" ht="15" customHeight="1">
      <c r="B3" s="500"/>
      <c r="C3" s="501"/>
      <c r="D3" s="492"/>
      <c r="E3" s="493"/>
      <c r="F3" s="74"/>
      <c r="G3" s="74"/>
      <c r="H3" s="74"/>
      <c r="I3" s="96"/>
      <c r="J3" s="74"/>
      <c r="K3" s="74"/>
    </row>
    <row r="4" spans="1:11" ht="15" customHeight="1" thickBot="1">
      <c r="B4" s="502"/>
      <c r="C4" s="503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04"/>
      <c r="E5" s="505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6" t="s">
        <v>366</v>
      </c>
      <c r="E6" s="507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367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508"/>
      <c r="E8" s="509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143" t="s">
        <v>368</v>
      </c>
      <c r="E9" s="208">
        <f>IF(D9="Pass",0.05,0)</f>
        <v>0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143" t="s">
        <v>368</v>
      </c>
      <c r="E10" s="208">
        <f>IF(D10="Pass",0.05,0)</f>
        <v>0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143" t="s">
        <v>367</v>
      </c>
      <c r="E11" s="208">
        <f>IF(D11="Pass",0.075,0)</f>
        <v>7.4999999999999997E-2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143" t="s">
        <v>367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143" t="s">
        <v>367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143" t="s">
        <v>367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143" t="s">
        <v>367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143" t="s">
        <v>367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143" t="s">
        <v>367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143" t="s">
        <v>367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37"/>
      <c r="E19" s="208">
        <f>IF(AND(SUM(E9:E18)&gt;0.3,D20="PASS"),0.25,0)</f>
        <v>0.25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367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37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38" t="s">
        <v>369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38" t="s">
        <v>370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20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494" t="s">
        <v>233</v>
      </c>
      <c r="C25" s="495"/>
      <c r="D25" s="510">
        <f>SUM(E7:E21)</f>
        <v>1.4</v>
      </c>
      <c r="E25" s="511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04"/>
      <c r="E27" s="505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6" t="s">
        <v>371</v>
      </c>
      <c r="E28" s="507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508"/>
      <c r="E29" s="509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508"/>
      <c r="E30" s="509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1">
        <v>47.5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3">
        <f>IF(D31="","",50-D31)</f>
        <v>2.5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1">
        <v>76.5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25">
        <f>IF(D34="","",80-D34)</f>
        <v>3.5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1">
        <v>115.5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25">
        <f>IF(D37="","",120-D37)</f>
        <v>4.5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494" t="s">
        <v>234</v>
      </c>
      <c r="C39" s="495"/>
      <c r="D39" s="496">
        <f>IF(AND(D32&lt;=5,D35&lt;=5,D38&lt;=5),IF(D28="System advised",1.5,IF(D28="Manually set",IF(D25&gt;0,0.75,1.25),0)),0)</f>
        <v>1.5</v>
      </c>
      <c r="E39" s="497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512" t="s">
        <v>235</v>
      </c>
      <c r="C41" s="513"/>
      <c r="D41" s="514">
        <f>(D25+D39)</f>
        <v>2.9</v>
      </c>
      <c r="E41" s="515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14" t="s">
        <v>372</v>
      </c>
      <c r="E44" s="307">
        <f>IF(D44="At speed at sign",6,IF(D44="Slowing down at sign",4,IF(D44="Start slowing down after sign",2,0)))</f>
        <v>2</v>
      </c>
      <c r="K44" s="16"/>
    </row>
    <row r="45" spans="1:11" s="22" customFormat="1" ht="15" customHeight="1">
      <c r="B45" s="214"/>
      <c r="C45" s="163" t="s">
        <v>321</v>
      </c>
      <c r="D45" s="315" t="s">
        <v>372</v>
      </c>
      <c r="E45" s="260">
        <f>IF(D45="At speed at sign",6,IF(D45="Slowing down at sign",6,IF(D45="Start slowing down after sign",3,0)))</f>
        <v>3</v>
      </c>
      <c r="K45" s="16"/>
    </row>
    <row r="46" spans="1:11" s="22" customFormat="1" ht="15" customHeight="1">
      <c r="B46" s="214"/>
      <c r="C46" s="224" t="s">
        <v>238</v>
      </c>
      <c r="D46" s="508"/>
      <c r="E46" s="509"/>
      <c r="K46" s="16"/>
    </row>
    <row r="47" spans="1:11" s="22" customFormat="1" ht="15" customHeight="1">
      <c r="B47" s="214"/>
      <c r="C47" s="163" t="s">
        <v>237</v>
      </c>
      <c r="D47" s="339" t="s">
        <v>361</v>
      </c>
      <c r="E47" s="208">
        <f>IF(D47="Yes",3,0)</f>
        <v>0</v>
      </c>
      <c r="K47" s="16"/>
    </row>
    <row r="48" spans="1:11" s="22" customFormat="1" ht="15" customHeight="1">
      <c r="B48" s="214"/>
      <c r="C48" s="163" t="s">
        <v>239</v>
      </c>
      <c r="D48" s="339" t="s">
        <v>361</v>
      </c>
      <c r="E48" s="208">
        <f>IF(D48="Yes",2,0)</f>
        <v>0</v>
      </c>
      <c r="K48" s="16"/>
    </row>
    <row r="49" spans="2:11" s="22" customFormat="1" ht="15" customHeight="1" thickBot="1">
      <c r="B49" s="214"/>
      <c r="C49" s="163" t="s">
        <v>240</v>
      </c>
      <c r="D49" s="309" t="s">
        <v>361</v>
      </c>
      <c r="E49" s="225">
        <f>IF(D49="Yes",2,0)</f>
        <v>0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31" t="s">
        <v>241</v>
      </c>
      <c r="C51" s="432"/>
      <c r="D51" s="425">
        <f>SUM(E44:E45,E47:E49)</f>
        <v>5</v>
      </c>
      <c r="E51" s="426"/>
      <c r="K51" s="16"/>
    </row>
    <row r="52" spans="2:11" ht="15" customHeight="1" thickBot="1"/>
    <row r="53" spans="2:11" s="22" customFormat="1" ht="15" thickBot="1">
      <c r="B53" s="437" t="s">
        <v>6</v>
      </c>
      <c r="C53" s="438"/>
      <c r="D53" s="448"/>
      <c r="E53" s="449"/>
      <c r="K53" s="16"/>
    </row>
    <row r="54" spans="2:11" s="22" customFormat="1">
      <c r="B54" s="174"/>
      <c r="C54" s="178" t="s">
        <v>242</v>
      </c>
      <c r="D54" s="439">
        <f>D41*2</f>
        <v>5.8</v>
      </c>
      <c r="E54" s="440"/>
      <c r="K54" s="16"/>
    </row>
    <row r="55" spans="2:11" s="22" customFormat="1" ht="13.5" thickBot="1">
      <c r="B55" s="174"/>
      <c r="C55" s="178" t="s">
        <v>328</v>
      </c>
      <c r="D55" s="441">
        <f>D51</f>
        <v>5</v>
      </c>
      <c r="E55" s="442"/>
      <c r="K55" s="16"/>
    </row>
    <row r="56" spans="2:11" s="22" customFormat="1" ht="15" thickBot="1">
      <c r="B56" s="437" t="s">
        <v>173</v>
      </c>
      <c r="C56" s="445"/>
      <c r="D56" s="520">
        <f>SUM(D54:E55)</f>
        <v>10.8</v>
      </c>
      <c r="E56" s="521"/>
      <c r="K56" s="16"/>
    </row>
    <row r="57" spans="2:11" ht="15" customHeight="1" thickBot="1"/>
    <row r="58" spans="2:11" ht="21.5" thickBot="1">
      <c r="B58" s="516" t="s">
        <v>236</v>
      </c>
      <c r="C58" s="517"/>
      <c r="D58" s="518">
        <f>D56</f>
        <v>10.8</v>
      </c>
      <c r="E58" s="519"/>
      <c r="F58" s="99"/>
    </row>
  </sheetData>
  <mergeCells count="26"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772" priority="2">
      <formula>$F$38="3RD ROW"</formula>
    </cfRule>
  </conditionalFormatting>
  <dataValidations count="7">
    <dataValidation type="list" allowBlank="1" showInputMessage="1" showErrorMessage="1" sqref="D23" xr:uid="{81F7789A-48AB-4E7C-AC08-1E45633A8C34}">
      <formula1>"Flashing Traffic Sign,Additional signal.Other"</formula1>
    </dataValidation>
    <dataValidation type="list" allowBlank="1" showInputMessage="1" showErrorMessage="1" sqref="D22" xr:uid="{9E42B016-B313-412C-BE85-F09D7E41CDEC}">
      <formula1>"Instrument Panel,Head-Up Display,Other"</formula1>
    </dataValidation>
    <dataValidation type="list" allowBlank="1" showInputMessage="1" showErrorMessage="1" sqref="D7 D9:D18 D20" xr:uid="{EFF19B82-CB60-4CBB-A877-F7DC90AEA5C8}">
      <formula1>"Pass,Fail,N/A"</formula1>
    </dataValidation>
    <dataValidation type="list" allowBlank="1" showInputMessage="1" showErrorMessage="1" sqref="D6" xr:uid="{6053A775-6F3C-4D2F-B072-1282768759C5}">
      <formula1>"Camera based,Map based,Camera &amp; Map,N/A"</formula1>
    </dataValidation>
    <dataValidation type="list" allowBlank="1" showInputMessage="1" showErrorMessage="1" sqref="D28" xr:uid="{A0D9CCEA-7F9D-455A-9468-BBE50BD5E06E}">
      <formula1>"Manually set,System advised,N/A"</formula1>
    </dataValidation>
    <dataValidation type="list" allowBlank="1" showInputMessage="1" showErrorMessage="1" sqref="D44:D45" xr:uid="{C68777DF-BB7E-43AB-BBD1-D1D51C4EC99C}">
      <formula1>"At speed at sign,Slowing down at sign,Start slowing down after sign,No respons"</formula1>
    </dataValidation>
    <dataValidation type="list" allowBlank="1" showInputMessage="1" showErrorMessage="1" sqref="D47:D49" xr:uid="{EFA557F2-D6DE-45CD-A0E6-3F30226B6D98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24" t="s">
        <v>155</v>
      </c>
      <c r="C2" s="525"/>
      <c r="D2" s="525"/>
      <c r="E2" s="526"/>
      <c r="F2" s="568" t="s">
        <v>243</v>
      </c>
      <c r="G2" s="569"/>
      <c r="H2" s="569"/>
      <c r="I2" s="570"/>
    </row>
    <row r="3" spans="1:9" s="226" customFormat="1" ht="15" customHeight="1" thickBot="1">
      <c r="B3" s="527"/>
      <c r="C3" s="528"/>
      <c r="D3" s="528"/>
      <c r="E3" s="529"/>
      <c r="F3" s="575"/>
      <c r="G3" s="576"/>
      <c r="H3" s="576"/>
      <c r="I3" s="577"/>
    </row>
    <row r="4" spans="1:9">
      <c r="B4" s="357" t="s">
        <v>38</v>
      </c>
      <c r="C4" s="358"/>
      <c r="D4" s="358"/>
      <c r="E4" s="571"/>
      <c r="F4" s="572"/>
      <c r="G4" s="573"/>
      <c r="H4" s="573"/>
      <c r="I4" s="574"/>
    </row>
    <row r="5" spans="1:9">
      <c r="B5" s="227"/>
      <c r="C5" s="578" t="s">
        <v>46</v>
      </c>
      <c r="D5" s="578"/>
      <c r="E5" s="579"/>
      <c r="F5" s="586"/>
      <c r="G5" s="587"/>
      <c r="H5" s="587"/>
      <c r="I5" s="588"/>
    </row>
    <row r="6" spans="1:9" ht="13.5" thickBot="1">
      <c r="B6" s="292"/>
      <c r="C6" s="388" t="s">
        <v>39</v>
      </c>
      <c r="D6" s="388"/>
      <c r="E6" s="580"/>
      <c r="F6" s="581"/>
      <c r="G6" s="582"/>
      <c r="H6" s="582"/>
      <c r="I6" s="583"/>
    </row>
    <row r="7" spans="1:9" ht="13.5" thickBot="1"/>
    <row r="8" spans="1:9" ht="30" customHeight="1" thickBot="1">
      <c r="B8" s="548" t="s">
        <v>245</v>
      </c>
      <c r="C8" s="549"/>
      <c r="D8" s="549"/>
      <c r="E8" s="550"/>
      <c r="F8" s="584" t="s">
        <v>265</v>
      </c>
      <c r="G8" s="585"/>
      <c r="H8" s="554" t="s">
        <v>266</v>
      </c>
      <c r="I8" s="555"/>
    </row>
    <row r="9" spans="1:9" ht="15" customHeight="1">
      <c r="B9" s="551" t="s">
        <v>248</v>
      </c>
      <c r="C9" s="230" t="s">
        <v>249</v>
      </c>
      <c r="D9" s="231" t="s">
        <v>250</v>
      </c>
      <c r="E9" s="232" t="s">
        <v>251</v>
      </c>
      <c r="F9" s="251" t="s">
        <v>264</v>
      </c>
      <c r="G9" s="254" t="s">
        <v>279</v>
      </c>
      <c r="H9" s="250" t="s">
        <v>264</v>
      </c>
      <c r="I9" s="253" t="s">
        <v>279</v>
      </c>
    </row>
    <row r="10" spans="1:9" ht="15" customHeight="1">
      <c r="B10" s="552"/>
      <c r="C10" s="245"/>
      <c r="D10" s="246">
        <v>70</v>
      </c>
      <c r="E10" s="235" t="s">
        <v>252</v>
      </c>
      <c r="F10" s="236" t="s">
        <v>373</v>
      </c>
      <c r="G10" s="343">
        <v>-3.673</v>
      </c>
      <c r="H10" s="242" t="s">
        <v>373</v>
      </c>
      <c r="I10" s="344">
        <v>-3.4826000000000001</v>
      </c>
    </row>
    <row r="11" spans="1:9" ht="15" customHeight="1">
      <c r="B11" s="552"/>
      <c r="C11" s="245"/>
      <c r="D11" s="246">
        <v>80</v>
      </c>
      <c r="E11" s="235" t="s">
        <v>252</v>
      </c>
      <c r="F11" s="236" t="s">
        <v>373</v>
      </c>
      <c r="G11" s="343">
        <v>-4.1989999999999998</v>
      </c>
      <c r="H11" s="242" t="s">
        <v>373</v>
      </c>
      <c r="I11" s="344">
        <v>-4.1752000000000002</v>
      </c>
    </row>
    <row r="12" spans="1:9" ht="15" customHeight="1">
      <c r="B12" s="552"/>
      <c r="C12" s="245"/>
      <c r="D12" s="246">
        <v>90</v>
      </c>
      <c r="E12" s="235" t="s">
        <v>252</v>
      </c>
      <c r="F12" s="236" t="s">
        <v>374</v>
      </c>
      <c r="G12" s="343">
        <v>-9.5220000000000002</v>
      </c>
      <c r="H12" s="242" t="s">
        <v>374</v>
      </c>
      <c r="I12" s="344">
        <v>-8.6956000000000007</v>
      </c>
    </row>
    <row r="13" spans="1:9" ht="15" customHeight="1">
      <c r="B13" s="552"/>
      <c r="C13" s="245"/>
      <c r="D13" s="246">
        <v>100</v>
      </c>
      <c r="E13" s="235" t="s">
        <v>252</v>
      </c>
      <c r="F13" s="236" t="s">
        <v>374</v>
      </c>
      <c r="G13" s="343">
        <v>-6.5170000000000003</v>
      </c>
      <c r="H13" s="242" t="s">
        <v>374</v>
      </c>
      <c r="I13" s="344">
        <v>-6.28</v>
      </c>
    </row>
    <row r="14" spans="1:9" ht="15" customHeight="1">
      <c r="B14" s="552"/>
      <c r="C14" s="245"/>
      <c r="D14" s="246">
        <v>110</v>
      </c>
      <c r="E14" s="235" t="s">
        <v>252</v>
      </c>
      <c r="F14" s="236" t="s">
        <v>375</v>
      </c>
      <c r="G14" s="343">
        <v>-0.60299999999999998</v>
      </c>
      <c r="H14" s="242" t="s">
        <v>375</v>
      </c>
      <c r="I14" s="344">
        <v>-0.23300000000000001</v>
      </c>
    </row>
    <row r="15" spans="1:9" ht="15" customHeight="1">
      <c r="B15" s="552"/>
      <c r="C15" s="245"/>
      <c r="D15" s="246">
        <v>120</v>
      </c>
      <c r="E15" s="235" t="s">
        <v>252</v>
      </c>
      <c r="F15" s="236" t="s">
        <v>375</v>
      </c>
      <c r="G15" s="343">
        <v>-1.3</v>
      </c>
      <c r="H15" s="242" t="s">
        <v>375</v>
      </c>
      <c r="I15" s="344">
        <v>-0.4</v>
      </c>
    </row>
    <row r="16" spans="1:9" ht="15" customHeight="1">
      <c r="B16" s="552"/>
      <c r="C16" s="245"/>
      <c r="D16" s="246">
        <v>130</v>
      </c>
      <c r="E16" s="235" t="s">
        <v>252</v>
      </c>
      <c r="F16" s="236" t="s">
        <v>375</v>
      </c>
      <c r="G16" s="343">
        <v>-0.56599999999999995</v>
      </c>
      <c r="H16" s="242" t="s">
        <v>375</v>
      </c>
      <c r="I16" s="344">
        <v>-0.74</v>
      </c>
    </row>
    <row r="17" spans="2:9" ht="15" customHeight="1">
      <c r="B17" s="552"/>
      <c r="C17" s="247" t="s">
        <v>253</v>
      </c>
      <c r="D17" s="246"/>
      <c r="E17" s="235"/>
      <c r="F17" s="295"/>
      <c r="G17" s="345"/>
      <c r="H17" s="296"/>
      <c r="I17" s="297"/>
    </row>
    <row r="18" spans="2:9" ht="15" customHeight="1">
      <c r="B18" s="552"/>
      <c r="C18" s="245"/>
      <c r="D18" s="245">
        <v>80</v>
      </c>
      <c r="E18" s="235">
        <v>20</v>
      </c>
      <c r="F18" s="236" t="s">
        <v>373</v>
      </c>
      <c r="G18" s="343">
        <v>-3.7959999999999998</v>
      </c>
      <c r="H18" s="244"/>
      <c r="I18" s="243"/>
    </row>
    <row r="19" spans="2:9" ht="15" customHeight="1">
      <c r="B19" s="552"/>
      <c r="C19" s="245"/>
      <c r="D19" s="245">
        <v>90</v>
      </c>
      <c r="E19" s="235">
        <v>20</v>
      </c>
      <c r="F19" s="236" t="s">
        <v>373</v>
      </c>
      <c r="G19" s="343">
        <v>-4.2240000000000002</v>
      </c>
      <c r="H19" s="244"/>
      <c r="I19" s="243"/>
    </row>
    <row r="20" spans="2:9" ht="15" customHeight="1">
      <c r="B20" s="552"/>
      <c r="C20" s="245"/>
      <c r="D20" s="245">
        <v>100</v>
      </c>
      <c r="E20" s="235">
        <v>20</v>
      </c>
      <c r="F20" s="236" t="s">
        <v>373</v>
      </c>
      <c r="G20" s="343">
        <v>-3.7959999999999998</v>
      </c>
      <c r="H20" s="244"/>
      <c r="I20" s="243"/>
    </row>
    <row r="21" spans="2:9" ht="15" customHeight="1">
      <c r="B21" s="552"/>
      <c r="C21" s="245"/>
      <c r="D21" s="245">
        <v>110</v>
      </c>
      <c r="E21" s="235">
        <v>20</v>
      </c>
      <c r="F21" s="236" t="s">
        <v>373</v>
      </c>
      <c r="G21" s="343">
        <v>-4.2240000000000002</v>
      </c>
      <c r="H21" s="244"/>
      <c r="I21" s="243"/>
    </row>
    <row r="22" spans="2:9" ht="15" customHeight="1">
      <c r="B22" s="552"/>
      <c r="C22" s="245"/>
      <c r="D22" s="245">
        <v>120</v>
      </c>
      <c r="E22" s="235">
        <v>20</v>
      </c>
      <c r="F22" s="236" t="s">
        <v>374</v>
      </c>
      <c r="G22" s="343">
        <v>-10.1</v>
      </c>
      <c r="H22" s="244"/>
      <c r="I22" s="243"/>
    </row>
    <row r="23" spans="2:9" ht="15" customHeight="1">
      <c r="B23" s="552"/>
      <c r="C23" s="245"/>
      <c r="D23" s="245">
        <v>130</v>
      </c>
      <c r="E23" s="235">
        <v>20</v>
      </c>
      <c r="F23" s="236" t="s">
        <v>374</v>
      </c>
      <c r="G23" s="343">
        <v>-6.5620000000000003</v>
      </c>
      <c r="H23" s="244"/>
      <c r="I23" s="243"/>
    </row>
    <row r="24" spans="2:9" ht="15" customHeight="1">
      <c r="B24" s="552"/>
      <c r="C24" s="245"/>
      <c r="D24" s="245">
        <v>80</v>
      </c>
      <c r="E24" s="235">
        <v>60</v>
      </c>
      <c r="F24" s="236" t="s">
        <v>373</v>
      </c>
      <c r="G24" s="343">
        <v>-0.67</v>
      </c>
      <c r="H24" s="244"/>
      <c r="I24" s="243"/>
    </row>
    <row r="25" spans="2:9" ht="15" customHeight="1">
      <c r="B25" s="552"/>
      <c r="C25" s="245"/>
      <c r="D25" s="245">
        <v>90</v>
      </c>
      <c r="E25" s="235">
        <v>60</v>
      </c>
      <c r="F25" s="236" t="s">
        <v>373</v>
      </c>
      <c r="G25" s="343">
        <v>-1.1299999999999999</v>
      </c>
      <c r="H25" s="244"/>
      <c r="I25" s="243"/>
    </row>
    <row r="26" spans="2:9" ht="15" customHeight="1">
      <c r="B26" s="552"/>
      <c r="C26" s="245"/>
      <c r="D26" s="245">
        <v>100</v>
      </c>
      <c r="E26" s="235">
        <v>60</v>
      </c>
      <c r="F26" s="236" t="s">
        <v>373</v>
      </c>
      <c r="G26" s="343">
        <v>-1.06</v>
      </c>
      <c r="H26" s="244"/>
      <c r="I26" s="243"/>
    </row>
    <row r="27" spans="2:9" ht="15" customHeight="1">
      <c r="B27" s="552"/>
      <c r="C27" s="245"/>
      <c r="D27" s="245">
        <v>110</v>
      </c>
      <c r="E27" s="235">
        <v>60</v>
      </c>
      <c r="F27" s="236" t="s">
        <v>373</v>
      </c>
      <c r="G27" s="343">
        <v>-1.4</v>
      </c>
      <c r="H27" s="244"/>
      <c r="I27" s="243"/>
    </row>
    <row r="28" spans="2:9" ht="15" customHeight="1">
      <c r="B28" s="552"/>
      <c r="C28" s="245"/>
      <c r="D28" s="245">
        <v>120</v>
      </c>
      <c r="E28" s="235">
        <v>60</v>
      </c>
      <c r="F28" s="236" t="s">
        <v>373</v>
      </c>
      <c r="G28" s="343">
        <v>-1.94</v>
      </c>
      <c r="H28" s="244"/>
      <c r="I28" s="243"/>
    </row>
    <row r="29" spans="2:9" ht="15" customHeight="1">
      <c r="B29" s="552"/>
      <c r="C29" s="245"/>
      <c r="D29" s="245">
        <v>130</v>
      </c>
      <c r="E29" s="235">
        <v>60</v>
      </c>
      <c r="F29" s="236" t="s">
        <v>373</v>
      </c>
      <c r="G29" s="343">
        <v>-2.52</v>
      </c>
      <c r="H29" s="244"/>
      <c r="I29" s="243"/>
    </row>
    <row r="30" spans="2:9" ht="15" customHeight="1">
      <c r="B30" s="552"/>
      <c r="C30" s="247" t="s">
        <v>254</v>
      </c>
      <c r="D30" s="246"/>
      <c r="E30" s="235"/>
      <c r="F30" s="295"/>
      <c r="G30" s="345"/>
      <c r="H30" s="296"/>
      <c r="I30" s="297"/>
    </row>
    <row r="31" spans="2:9" ht="15" customHeight="1">
      <c r="B31" s="552"/>
      <c r="C31" s="245" t="s">
        <v>255</v>
      </c>
      <c r="D31" s="245">
        <v>55</v>
      </c>
      <c r="E31" s="235">
        <v>50</v>
      </c>
      <c r="F31" s="236" t="s">
        <v>373</v>
      </c>
      <c r="G31" s="343">
        <v>-4.5599999999999996</v>
      </c>
      <c r="H31" s="244"/>
      <c r="I31" s="243"/>
    </row>
    <row r="32" spans="2:9" ht="15" customHeight="1">
      <c r="B32" s="552"/>
      <c r="C32" s="247" t="s">
        <v>256</v>
      </c>
      <c r="D32" s="246"/>
      <c r="E32" s="235"/>
      <c r="F32" s="295"/>
      <c r="G32" s="345"/>
      <c r="H32" s="296"/>
      <c r="I32" s="297"/>
    </row>
    <row r="33" spans="2:11" ht="15" customHeight="1">
      <c r="B33" s="552"/>
      <c r="C33" s="245" t="s">
        <v>257</v>
      </c>
      <c r="D33" s="299">
        <v>50</v>
      </c>
      <c r="E33" s="300">
        <v>10</v>
      </c>
      <c r="F33" s="236" t="s">
        <v>373</v>
      </c>
      <c r="G33" s="343">
        <v>-3.67</v>
      </c>
      <c r="H33" s="244"/>
      <c r="I33" s="243"/>
    </row>
    <row r="34" spans="2:11" ht="15" customHeight="1">
      <c r="B34" s="552"/>
      <c r="C34" s="245" t="s">
        <v>259</v>
      </c>
      <c r="D34" s="299">
        <v>120</v>
      </c>
      <c r="E34" s="300">
        <v>70</v>
      </c>
      <c r="F34" s="236" t="s">
        <v>374</v>
      </c>
      <c r="G34" s="343">
        <v>-4.2</v>
      </c>
      <c r="H34" s="244"/>
      <c r="I34" s="243"/>
    </row>
    <row r="35" spans="2:11" ht="15" customHeight="1">
      <c r="B35" s="552"/>
      <c r="C35" s="247" t="s">
        <v>261</v>
      </c>
      <c r="D35" s="246"/>
      <c r="E35" s="235"/>
      <c r="F35" s="295"/>
      <c r="G35" s="345"/>
      <c r="H35" s="296"/>
      <c r="I35" s="297"/>
    </row>
    <row r="36" spans="2:11" ht="15" customHeight="1">
      <c r="B36" s="552"/>
      <c r="C36" s="245" t="s">
        <v>262</v>
      </c>
      <c r="D36" s="245">
        <v>70</v>
      </c>
      <c r="E36" s="235">
        <v>50</v>
      </c>
      <c r="F36" s="236" t="s">
        <v>373</v>
      </c>
      <c r="G36" s="343">
        <v>-4.1900000000000004</v>
      </c>
      <c r="H36" s="244"/>
      <c r="I36" s="243"/>
    </row>
    <row r="37" spans="2:11" ht="15" customHeight="1" thickBot="1">
      <c r="B37" s="553"/>
      <c r="C37" s="239" t="s">
        <v>262</v>
      </c>
      <c r="D37" s="239">
        <v>90</v>
      </c>
      <c r="E37" s="240">
        <v>70</v>
      </c>
      <c r="F37" s="310" t="s">
        <v>374</v>
      </c>
      <c r="G37" s="346">
        <v>-10.58</v>
      </c>
      <c r="H37" s="248"/>
      <c r="I37" s="249"/>
    </row>
    <row r="38" spans="2:11" s="22" customFormat="1" ht="15" customHeight="1" thickBot="1">
      <c r="B38" s="536"/>
      <c r="C38" s="452"/>
      <c r="D38" s="452"/>
      <c r="E38" s="452"/>
      <c r="F38" s="452"/>
      <c r="G38" s="452"/>
      <c r="H38" s="452"/>
      <c r="I38" s="453"/>
      <c r="K38" s="16"/>
    </row>
    <row r="39" spans="2:11" s="22" customFormat="1" ht="15" customHeight="1" thickBot="1">
      <c r="B39" s="431" t="s">
        <v>267</v>
      </c>
      <c r="C39" s="432"/>
      <c r="D39" s="432"/>
      <c r="E39" s="478"/>
      <c r="F39" s="425">
        <f>COUNTIF(F10:I37,"Green")*1+COUNTIF(F10:I37,"Orange")*0.25</f>
        <v>19</v>
      </c>
      <c r="G39" s="464"/>
      <c r="H39" s="464"/>
      <c r="I39" s="465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4"/>
    </row>
    <row r="41" spans="2:11" s="22" customFormat="1" ht="15" customHeight="1">
      <c r="B41" s="539" t="s">
        <v>268</v>
      </c>
      <c r="C41" s="540"/>
      <c r="D41" s="540"/>
      <c r="E41" s="541"/>
      <c r="F41" s="530"/>
      <c r="G41" s="531"/>
      <c r="H41" s="531"/>
      <c r="I41" s="532"/>
      <c r="K41" s="16"/>
    </row>
    <row r="42" spans="2:11" s="22" customFormat="1" ht="15" customHeight="1" thickBot="1">
      <c r="B42" s="252"/>
      <c r="C42" s="537" t="s">
        <v>269</v>
      </c>
      <c r="D42" s="537"/>
      <c r="E42" s="538"/>
      <c r="F42" s="533" t="s">
        <v>361</v>
      </c>
      <c r="G42" s="534"/>
      <c r="H42" s="534"/>
      <c r="I42" s="535"/>
      <c r="K42" s="16"/>
    </row>
    <row r="43" spans="2:11" s="22" customFormat="1" ht="15" customHeight="1" thickBot="1">
      <c r="B43" s="536"/>
      <c r="C43" s="452"/>
      <c r="D43" s="452"/>
      <c r="E43" s="452"/>
      <c r="F43" s="452"/>
      <c r="G43" s="452"/>
      <c r="H43" s="452"/>
      <c r="I43" s="453"/>
      <c r="K43" s="16"/>
    </row>
    <row r="44" spans="2:11" s="22" customFormat="1" ht="15" customHeight="1" thickBot="1">
      <c r="B44" s="431" t="s">
        <v>270</v>
      </c>
      <c r="C44" s="432"/>
      <c r="D44" s="432"/>
      <c r="E44" s="478"/>
      <c r="F44" s="425">
        <f>IF(F42="Yes",5,0)</f>
        <v>0</v>
      </c>
      <c r="G44" s="464"/>
      <c r="H44" s="464"/>
      <c r="I44" s="465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4"/>
    </row>
    <row r="46" spans="2:11" s="22" customFormat="1" ht="15" customHeight="1">
      <c r="B46" s="589" t="s">
        <v>272</v>
      </c>
      <c r="C46" s="590"/>
      <c r="D46" s="590"/>
      <c r="E46" s="591"/>
      <c r="F46" s="530"/>
      <c r="G46" s="531"/>
      <c r="H46" s="531"/>
      <c r="I46" s="532"/>
      <c r="K46" s="16"/>
    </row>
    <row r="47" spans="2:11" s="22" customFormat="1" ht="15" customHeight="1">
      <c r="B47" s="559" t="s">
        <v>274</v>
      </c>
      <c r="C47" s="560"/>
      <c r="D47" s="560"/>
      <c r="E47" s="561"/>
      <c r="F47" s="565" t="s">
        <v>363</v>
      </c>
      <c r="G47" s="566"/>
      <c r="H47" s="566"/>
      <c r="I47" s="567"/>
      <c r="K47" s="16"/>
    </row>
    <row r="48" spans="2:11" s="22" customFormat="1" ht="15" customHeight="1">
      <c r="B48" s="562"/>
      <c r="C48" s="563"/>
      <c r="D48" s="563"/>
      <c r="E48" s="564"/>
      <c r="F48" s="592"/>
      <c r="G48" s="593"/>
      <c r="H48" s="593"/>
      <c r="I48" s="594"/>
      <c r="K48" s="16"/>
    </row>
    <row r="49" spans="2:11" s="22" customFormat="1" ht="15" customHeight="1">
      <c r="B49" s="559" t="s">
        <v>316</v>
      </c>
      <c r="C49" s="560"/>
      <c r="D49" s="560"/>
      <c r="E49" s="561"/>
      <c r="F49" s="565" t="s">
        <v>363</v>
      </c>
      <c r="G49" s="566"/>
      <c r="H49" s="566"/>
      <c r="I49" s="567"/>
      <c r="K49" s="16"/>
    </row>
    <row r="50" spans="2:11" s="22" customFormat="1" ht="15" customHeight="1">
      <c r="B50" s="559" t="s">
        <v>318</v>
      </c>
      <c r="C50" s="560"/>
      <c r="D50" s="560"/>
      <c r="E50" s="561"/>
      <c r="F50" s="565" t="s">
        <v>361</v>
      </c>
      <c r="G50" s="566"/>
      <c r="H50" s="566"/>
      <c r="I50" s="567"/>
      <c r="K50" s="16"/>
    </row>
    <row r="51" spans="2:11" s="22" customFormat="1" ht="15" customHeight="1">
      <c r="B51" s="556" t="s">
        <v>319</v>
      </c>
      <c r="C51" s="557"/>
      <c r="D51" s="557"/>
      <c r="E51" s="558"/>
      <c r="F51" s="565" t="s">
        <v>361</v>
      </c>
      <c r="G51" s="566"/>
      <c r="H51" s="566"/>
      <c r="I51" s="567"/>
      <c r="K51" s="16"/>
    </row>
    <row r="52" spans="2:11" s="22" customFormat="1" ht="15" customHeight="1">
      <c r="B52" s="559" t="s">
        <v>317</v>
      </c>
      <c r="C52" s="560"/>
      <c r="D52" s="560"/>
      <c r="E52" s="561"/>
      <c r="F52" s="565" t="s">
        <v>361</v>
      </c>
      <c r="G52" s="566"/>
      <c r="H52" s="566"/>
      <c r="I52" s="567"/>
      <c r="K52" s="16"/>
    </row>
    <row r="53" spans="2:11" s="22" customFormat="1" ht="15" customHeight="1">
      <c r="B53" s="559" t="s">
        <v>275</v>
      </c>
      <c r="C53" s="560"/>
      <c r="D53" s="560"/>
      <c r="E53" s="561"/>
      <c r="F53" s="565" t="s">
        <v>361</v>
      </c>
      <c r="G53" s="566"/>
      <c r="H53" s="566"/>
      <c r="I53" s="567"/>
      <c r="K53" s="16"/>
    </row>
    <row r="54" spans="2:11" s="22" customFormat="1" ht="15" customHeight="1" thickBot="1">
      <c r="B54" s="595"/>
      <c r="C54" s="596"/>
      <c r="D54" s="596"/>
      <c r="E54" s="597"/>
      <c r="F54" s="592"/>
      <c r="G54" s="593"/>
      <c r="H54" s="593"/>
      <c r="I54" s="594"/>
      <c r="K54" s="16"/>
    </row>
    <row r="55" spans="2:11" s="22" customFormat="1" ht="15" customHeight="1" thickBot="1">
      <c r="B55" s="431" t="s">
        <v>273</v>
      </c>
      <c r="C55" s="432"/>
      <c r="D55" s="432"/>
      <c r="E55" s="478"/>
      <c r="F55" s="425">
        <f>IF(F47="Yes",IF(OR(F49="Yes",F50="Yes",F51="Yes"),10,IF(F52="Yes",7,IF(F53="Yes",3,0))),0)</f>
        <v>10</v>
      </c>
      <c r="G55" s="464"/>
      <c r="H55" s="464"/>
      <c r="I55" s="465"/>
      <c r="K55" s="16"/>
    </row>
    <row r="56" spans="2:11" s="1" customFormat="1" ht="15" customHeight="1" thickBot="1">
      <c r="F56" s="326"/>
      <c r="G56" s="326"/>
      <c r="H56" s="326"/>
      <c r="I56" s="75"/>
      <c r="J56" s="326"/>
      <c r="K56" s="326"/>
    </row>
    <row r="57" spans="2:11" s="22" customFormat="1" ht="15" thickBot="1">
      <c r="B57" s="437" t="s">
        <v>6</v>
      </c>
      <c r="C57" s="445"/>
      <c r="D57" s="445"/>
      <c r="E57" s="438"/>
      <c r="F57" s="448"/>
      <c r="G57" s="480"/>
      <c r="H57" s="480"/>
      <c r="I57" s="449"/>
      <c r="K57" s="16"/>
    </row>
    <row r="58" spans="2:11" s="22" customFormat="1">
      <c r="B58" s="174"/>
      <c r="C58" s="542" t="s">
        <v>312</v>
      </c>
      <c r="D58" s="542"/>
      <c r="E58" s="543"/>
      <c r="F58" s="441">
        <f>F39/31*25</f>
        <v>15.32258064516129</v>
      </c>
      <c r="G58" s="544"/>
      <c r="H58" s="544"/>
      <c r="I58" s="482"/>
      <c r="K58" s="16"/>
    </row>
    <row r="59" spans="2:11" s="22" customFormat="1">
      <c r="B59" s="174"/>
      <c r="C59" s="542" t="s">
        <v>329</v>
      </c>
      <c r="D59" s="542"/>
      <c r="E59" s="543"/>
      <c r="F59" s="441">
        <f>F44</f>
        <v>0</v>
      </c>
      <c r="G59" s="544"/>
      <c r="H59" s="544"/>
      <c r="I59" s="482"/>
      <c r="K59" s="16"/>
    </row>
    <row r="60" spans="2:11" s="22" customFormat="1" ht="13.5" thickBot="1">
      <c r="B60" s="174"/>
      <c r="C60" s="542" t="s">
        <v>330</v>
      </c>
      <c r="D60" s="542"/>
      <c r="E60" s="543"/>
      <c r="F60" s="441">
        <f>F55</f>
        <v>10</v>
      </c>
      <c r="G60" s="544"/>
      <c r="H60" s="544"/>
      <c r="I60" s="482"/>
      <c r="K60" s="16"/>
    </row>
    <row r="61" spans="2:11" s="22" customFormat="1" ht="15" thickBot="1">
      <c r="B61" s="437" t="s">
        <v>173</v>
      </c>
      <c r="C61" s="445"/>
      <c r="D61" s="445"/>
      <c r="E61" s="438"/>
      <c r="F61" s="545">
        <f>SUM(F58:I60)</f>
        <v>25.322580645161288</v>
      </c>
      <c r="G61" s="546"/>
      <c r="H61" s="546"/>
      <c r="I61" s="547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4"/>
    </row>
    <row r="63" spans="2:11" s="1" customFormat="1" ht="21.5" thickBot="1">
      <c r="B63" s="516" t="s">
        <v>271</v>
      </c>
      <c r="C63" s="522"/>
      <c r="D63" s="522"/>
      <c r="E63" s="517"/>
      <c r="F63" s="518">
        <f>F61</f>
        <v>25.322580645161288</v>
      </c>
      <c r="G63" s="523"/>
      <c r="H63" s="523"/>
      <c r="I63" s="519"/>
      <c r="J63" s="73"/>
      <c r="K63" s="294"/>
    </row>
  </sheetData>
  <mergeCells count="55"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F31 F33 F19:F23 F25:F29 H10:H16 I25:I29 I19:I23 F10:F16">
    <cfRule type="cellIs" dxfId="1771" priority="404" operator="equal">
      <formula>"Green"</formula>
    </cfRule>
    <cfRule type="cellIs" dxfId="1770" priority="405" operator="equal">
      <formula>"Yellow"</formula>
    </cfRule>
    <cfRule type="cellIs" dxfId="1769" priority="406" operator="equal">
      <formula>"Orange"</formula>
    </cfRule>
    <cfRule type="cellIs" dxfId="1768" priority="407" operator="equal">
      <formula>"Brown"</formula>
    </cfRule>
    <cfRule type="cellIs" dxfId="1767" priority="408" operator="equal">
      <formula>"Red"</formula>
    </cfRule>
    <cfRule type="cellIs" dxfId="1766" priority="409" operator="equal">
      <formula>"D Red"</formula>
    </cfRule>
  </conditionalFormatting>
  <conditionalFormatting sqref="F31 F33 F19:F23 F25:F29 H10:H16 I25:I29 I19:I23 F10:F16">
    <cfRule type="cellIs" dxfId="1765" priority="403" operator="equal">
      <formula>"""AEB"""</formula>
    </cfRule>
    <cfRule type="cellIs" dxfId="1764" priority="410" operator="equal">
      <formula>"Green"</formula>
    </cfRule>
    <cfRule type="cellIs" dxfId="1763" priority="411" operator="equal">
      <formula>"Yellow"</formula>
    </cfRule>
    <cfRule type="cellIs" dxfId="1762" priority="412" operator="equal">
      <formula>"Orange"</formula>
    </cfRule>
    <cfRule type="cellIs" dxfId="1761" priority="413" operator="equal">
      <formula>"Brown"</formula>
    </cfRule>
    <cfRule type="cellIs" dxfId="1760" priority="414" operator="equal">
      <formula>"Red"</formula>
    </cfRule>
  </conditionalFormatting>
  <conditionalFormatting sqref="F16 H16">
    <cfRule type="cellIs" dxfId="1759" priority="397" operator="equal">
      <formula>"""AEB"""</formula>
    </cfRule>
    <cfRule type="cellIs" dxfId="1758" priority="398" operator="equal">
      <formula>"Green"</formula>
    </cfRule>
    <cfRule type="cellIs" dxfId="1757" priority="399" operator="equal">
      <formula>"Yellow"</formula>
    </cfRule>
    <cfRule type="cellIs" dxfId="1756" priority="400" operator="equal">
      <formula>"Orange"</formula>
    </cfRule>
    <cfRule type="cellIs" dxfId="1755" priority="401" operator="equal">
      <formula>"Brown"</formula>
    </cfRule>
    <cfRule type="cellIs" dxfId="1754" priority="402" operator="equal">
      <formula>"Red"</formula>
    </cfRule>
  </conditionalFormatting>
  <conditionalFormatting sqref="F19:F23 F25:F29">
    <cfRule type="cellIs" dxfId="1753" priority="391" operator="equal">
      <formula>"""AEB"""</formula>
    </cfRule>
    <cfRule type="cellIs" dxfId="1752" priority="392" operator="equal">
      <formula>"Green"</formula>
    </cfRule>
    <cfRule type="cellIs" dxfId="1751" priority="393" operator="equal">
      <formula>"Yellow"</formula>
    </cfRule>
    <cfRule type="cellIs" dxfId="1750" priority="394" operator="equal">
      <formula>"Orange"</formula>
    </cfRule>
    <cfRule type="cellIs" dxfId="1749" priority="395" operator="equal">
      <formula>"Brown"</formula>
    </cfRule>
    <cfRule type="cellIs" dxfId="1748" priority="396" operator="equal">
      <formula>"Red"</formula>
    </cfRule>
  </conditionalFormatting>
  <conditionalFormatting sqref="F19:F21">
    <cfRule type="cellIs" dxfId="1747" priority="385" operator="equal">
      <formula>"""AEB"""</formula>
    </cfRule>
    <cfRule type="cellIs" dxfId="1746" priority="386" operator="equal">
      <formula>"Green"</formula>
    </cfRule>
    <cfRule type="cellIs" dxfId="1745" priority="387" operator="equal">
      <formula>"Yellow"</formula>
    </cfRule>
    <cfRule type="cellIs" dxfId="1744" priority="388" operator="equal">
      <formula>"Orange"</formula>
    </cfRule>
    <cfRule type="cellIs" dxfId="1743" priority="389" operator="equal">
      <formula>"Brown"</formula>
    </cfRule>
    <cfRule type="cellIs" dxfId="1742" priority="390" operator="equal">
      <formula>"Red"</formula>
    </cfRule>
  </conditionalFormatting>
  <conditionalFormatting sqref="I20">
    <cfRule type="cellIs" dxfId="1741" priority="379" operator="equal">
      <formula>"Green"</formula>
    </cfRule>
    <cfRule type="cellIs" dxfId="1740" priority="380" operator="equal">
      <formula>"Yellow"</formula>
    </cfRule>
    <cfRule type="cellIs" dxfId="1739" priority="381" operator="equal">
      <formula>"Orange"</formula>
    </cfRule>
    <cfRule type="cellIs" dxfId="1738" priority="382" operator="equal">
      <formula>"Brown"</formula>
    </cfRule>
    <cfRule type="cellIs" dxfId="1737" priority="383" operator="equal">
      <formula>"Red"</formula>
    </cfRule>
    <cfRule type="cellIs" dxfId="1736" priority="384" operator="equal">
      <formula>"D Red"</formula>
    </cfRule>
  </conditionalFormatting>
  <conditionalFormatting sqref="I21">
    <cfRule type="cellIs" dxfId="1735" priority="373" operator="equal">
      <formula>"Green"</formula>
    </cfRule>
    <cfRule type="cellIs" dxfId="1734" priority="374" operator="equal">
      <formula>"Yellow"</formula>
    </cfRule>
    <cfRule type="cellIs" dxfId="1733" priority="375" operator="equal">
      <formula>"Orange"</formula>
    </cfRule>
    <cfRule type="cellIs" dxfId="1732" priority="376" operator="equal">
      <formula>"Brown"</formula>
    </cfRule>
    <cfRule type="cellIs" dxfId="1731" priority="377" operator="equal">
      <formula>"Red"</formula>
    </cfRule>
    <cfRule type="cellIs" dxfId="1730" priority="378" operator="equal">
      <formula>"D Red"</formula>
    </cfRule>
  </conditionalFormatting>
  <conditionalFormatting sqref="F28:F29">
    <cfRule type="cellIs" dxfId="1729" priority="367" operator="equal">
      <formula>"""AEB"""</formula>
    </cfRule>
    <cfRule type="cellIs" dxfId="1728" priority="368" operator="equal">
      <formula>"Green"</formula>
    </cfRule>
    <cfRule type="cellIs" dxfId="1727" priority="369" operator="equal">
      <formula>"Yellow"</formula>
    </cfRule>
    <cfRule type="cellIs" dxfId="1726" priority="370" operator="equal">
      <formula>"Orange"</formula>
    </cfRule>
    <cfRule type="cellIs" dxfId="1725" priority="371" operator="equal">
      <formula>"Brown"</formula>
    </cfRule>
    <cfRule type="cellIs" dxfId="1724" priority="372" operator="equal">
      <formula>"Red"</formula>
    </cfRule>
  </conditionalFormatting>
  <conditionalFormatting sqref="F25:F27">
    <cfRule type="cellIs" dxfId="1723" priority="361" operator="equal">
      <formula>"""AEB"""</formula>
    </cfRule>
    <cfRule type="cellIs" dxfId="1722" priority="362" operator="equal">
      <formula>"Green"</formula>
    </cfRule>
    <cfRule type="cellIs" dxfId="1721" priority="363" operator="equal">
      <formula>"Yellow"</formula>
    </cfRule>
    <cfRule type="cellIs" dxfId="1720" priority="364" operator="equal">
      <formula>"Orange"</formula>
    </cfRule>
    <cfRule type="cellIs" dxfId="1719" priority="365" operator="equal">
      <formula>"Brown"</formula>
    </cfRule>
    <cfRule type="cellIs" dxfId="1718" priority="366" operator="equal">
      <formula>"Red"</formula>
    </cfRule>
  </conditionalFormatting>
  <conditionalFormatting sqref="I26">
    <cfRule type="cellIs" dxfId="1717" priority="355" operator="equal">
      <formula>"Green"</formula>
    </cfRule>
    <cfRule type="cellIs" dxfId="1716" priority="356" operator="equal">
      <formula>"Yellow"</formula>
    </cfRule>
    <cfRule type="cellIs" dxfId="1715" priority="357" operator="equal">
      <formula>"Orange"</formula>
    </cfRule>
    <cfRule type="cellIs" dxfId="1714" priority="358" operator="equal">
      <formula>"Brown"</formula>
    </cfRule>
    <cfRule type="cellIs" dxfId="1713" priority="359" operator="equal">
      <formula>"Red"</formula>
    </cfRule>
    <cfRule type="cellIs" dxfId="1712" priority="360" operator="equal">
      <formula>"D Red"</formula>
    </cfRule>
  </conditionalFormatting>
  <conditionalFormatting sqref="I27">
    <cfRule type="cellIs" dxfId="1711" priority="349" operator="equal">
      <formula>"Green"</formula>
    </cfRule>
    <cfRule type="cellIs" dxfId="1710" priority="350" operator="equal">
      <formula>"Yellow"</formula>
    </cfRule>
    <cfRule type="cellIs" dxfId="1709" priority="351" operator="equal">
      <formula>"Orange"</formula>
    </cfRule>
    <cfRule type="cellIs" dxfId="1708" priority="352" operator="equal">
      <formula>"Brown"</formula>
    </cfRule>
    <cfRule type="cellIs" dxfId="1707" priority="353" operator="equal">
      <formula>"Red"</formula>
    </cfRule>
    <cfRule type="cellIs" dxfId="1706" priority="354" operator="equal">
      <formula>"D Red"</formula>
    </cfRule>
  </conditionalFormatting>
  <conditionalFormatting sqref="F31">
    <cfRule type="cellIs" dxfId="1705" priority="343" operator="equal">
      <formula>"""AEB"""</formula>
    </cfRule>
    <cfRule type="cellIs" dxfId="1704" priority="344" operator="equal">
      <formula>"Green"</formula>
    </cfRule>
    <cfRule type="cellIs" dxfId="1703" priority="345" operator="equal">
      <formula>"Yellow"</formula>
    </cfRule>
    <cfRule type="cellIs" dxfId="1702" priority="346" operator="equal">
      <formula>"Orange"</formula>
    </cfRule>
    <cfRule type="cellIs" dxfId="1701" priority="347" operator="equal">
      <formula>"Brown"</formula>
    </cfRule>
    <cfRule type="cellIs" dxfId="1700" priority="348" operator="equal">
      <formula>"Red"</formula>
    </cfRule>
  </conditionalFormatting>
  <conditionalFormatting sqref="F33">
    <cfRule type="cellIs" dxfId="1699" priority="337" operator="equal">
      <formula>"""AEB"""</formula>
    </cfRule>
    <cfRule type="cellIs" dxfId="1698" priority="338" operator="equal">
      <formula>"Green"</formula>
    </cfRule>
    <cfRule type="cellIs" dxfId="1697" priority="339" operator="equal">
      <formula>"Yellow"</formula>
    </cfRule>
    <cfRule type="cellIs" dxfId="1696" priority="340" operator="equal">
      <formula>"Orange"</formula>
    </cfRule>
    <cfRule type="cellIs" dxfId="1695" priority="341" operator="equal">
      <formula>"Brown"</formula>
    </cfRule>
    <cfRule type="cellIs" dxfId="1694" priority="342" operator="equal">
      <formula>"Red"</formula>
    </cfRule>
  </conditionalFormatting>
  <conditionalFormatting sqref="F31">
    <cfRule type="cellIs" dxfId="1693" priority="331" operator="equal">
      <formula>"""AEB"""</formula>
    </cfRule>
    <cfRule type="cellIs" dxfId="1692" priority="332" operator="equal">
      <formula>"Green"</formula>
    </cfRule>
    <cfRule type="cellIs" dxfId="1691" priority="333" operator="equal">
      <formula>"Yellow"</formula>
    </cfRule>
    <cfRule type="cellIs" dxfId="1690" priority="334" operator="equal">
      <formula>"Orange"</formula>
    </cfRule>
    <cfRule type="cellIs" dxfId="1689" priority="335" operator="equal">
      <formula>"Brown"</formula>
    </cfRule>
    <cfRule type="cellIs" dxfId="1688" priority="336" operator="equal">
      <formula>"Red"</formula>
    </cfRule>
  </conditionalFormatting>
  <conditionalFormatting sqref="F33">
    <cfRule type="cellIs" dxfId="1687" priority="325" operator="equal">
      <formula>"""AEB"""</formula>
    </cfRule>
    <cfRule type="cellIs" dxfId="1686" priority="326" operator="equal">
      <formula>"Green"</formula>
    </cfRule>
    <cfRule type="cellIs" dxfId="1685" priority="327" operator="equal">
      <formula>"Yellow"</formula>
    </cfRule>
    <cfRule type="cellIs" dxfId="1684" priority="328" operator="equal">
      <formula>"Orange"</formula>
    </cfRule>
    <cfRule type="cellIs" dxfId="1683" priority="329" operator="equal">
      <formula>"Brown"</formula>
    </cfRule>
    <cfRule type="cellIs" dxfId="1682" priority="330" operator="equal">
      <formula>"Red"</formula>
    </cfRule>
  </conditionalFormatting>
  <conditionalFormatting sqref="F33">
    <cfRule type="cellIs" dxfId="1681" priority="319" operator="equal">
      <formula>"""AEB"""</formula>
    </cfRule>
    <cfRule type="cellIs" dxfId="1680" priority="320" operator="equal">
      <formula>"Green"</formula>
    </cfRule>
    <cfRule type="cellIs" dxfId="1679" priority="321" operator="equal">
      <formula>"Yellow"</formula>
    </cfRule>
    <cfRule type="cellIs" dxfId="1678" priority="322" operator="equal">
      <formula>"Orange"</formula>
    </cfRule>
    <cfRule type="cellIs" dxfId="1677" priority="323" operator="equal">
      <formula>"Brown"</formula>
    </cfRule>
    <cfRule type="cellIs" dxfId="1676" priority="324" operator="equal">
      <formula>"Red"</formula>
    </cfRule>
  </conditionalFormatting>
  <conditionalFormatting sqref="F18 I18">
    <cfRule type="cellIs" dxfId="1675" priority="305" operator="equal">
      <formula>"Green"</formula>
    </cfRule>
    <cfRule type="cellIs" dxfId="1674" priority="306" operator="equal">
      <formula>"Yellow"</formula>
    </cfRule>
    <cfRule type="cellIs" dxfId="1673" priority="307" operator="equal">
      <formula>"Orange"</formula>
    </cfRule>
    <cfRule type="cellIs" dxfId="1672" priority="308" operator="equal">
      <formula>"Brown"</formula>
    </cfRule>
    <cfRule type="cellIs" dxfId="1671" priority="309" operator="equal">
      <formula>"Red"</formula>
    </cfRule>
    <cfRule type="cellIs" dxfId="1670" priority="310" operator="equal">
      <formula>"D Red"</formula>
    </cfRule>
  </conditionalFormatting>
  <conditionalFormatting sqref="F18 I18">
    <cfRule type="cellIs" dxfId="1669" priority="304" operator="equal">
      <formula>"""AEB"""</formula>
    </cfRule>
    <cfRule type="cellIs" dxfId="1668" priority="311" operator="equal">
      <formula>"Green"</formula>
    </cfRule>
    <cfRule type="cellIs" dxfId="1667" priority="312" operator="equal">
      <formula>"Yellow"</formula>
    </cfRule>
    <cfRule type="cellIs" dxfId="1666" priority="313" operator="equal">
      <formula>"Orange"</formula>
    </cfRule>
    <cfRule type="cellIs" dxfId="1665" priority="314" operator="equal">
      <formula>"Brown"</formula>
    </cfRule>
    <cfRule type="cellIs" dxfId="1664" priority="315" operator="equal">
      <formula>"Red"</formula>
    </cfRule>
  </conditionalFormatting>
  <conditionalFormatting sqref="F18">
    <cfRule type="cellIs" dxfId="1663" priority="298" operator="equal">
      <formula>"""AEB"""</formula>
    </cfRule>
    <cfRule type="cellIs" dxfId="1662" priority="299" operator="equal">
      <formula>"Green"</formula>
    </cfRule>
    <cfRule type="cellIs" dxfId="1661" priority="300" operator="equal">
      <formula>"Yellow"</formula>
    </cfRule>
    <cfRule type="cellIs" dxfId="1660" priority="301" operator="equal">
      <formula>"Orange"</formula>
    </cfRule>
    <cfRule type="cellIs" dxfId="1659" priority="302" operator="equal">
      <formula>"Brown"</formula>
    </cfRule>
    <cfRule type="cellIs" dxfId="1658" priority="303" operator="equal">
      <formula>"Red"</formula>
    </cfRule>
  </conditionalFormatting>
  <conditionalFormatting sqref="F18">
    <cfRule type="cellIs" dxfId="1657" priority="292" operator="equal">
      <formula>"""AEB"""</formula>
    </cfRule>
    <cfRule type="cellIs" dxfId="1656" priority="293" operator="equal">
      <formula>"Green"</formula>
    </cfRule>
    <cfRule type="cellIs" dxfId="1655" priority="294" operator="equal">
      <formula>"Yellow"</formula>
    </cfRule>
    <cfRule type="cellIs" dxfId="1654" priority="295" operator="equal">
      <formula>"Orange"</formula>
    </cfRule>
    <cfRule type="cellIs" dxfId="1653" priority="296" operator="equal">
      <formula>"Brown"</formula>
    </cfRule>
    <cfRule type="cellIs" dxfId="1652" priority="297" operator="equal">
      <formula>"Red"</formula>
    </cfRule>
  </conditionalFormatting>
  <conditionalFormatting sqref="F24 I24">
    <cfRule type="cellIs" dxfId="1651" priority="281" operator="equal">
      <formula>"Green"</formula>
    </cfRule>
    <cfRule type="cellIs" dxfId="1650" priority="282" operator="equal">
      <formula>"Yellow"</formula>
    </cfRule>
    <cfRule type="cellIs" dxfId="1649" priority="283" operator="equal">
      <formula>"Orange"</formula>
    </cfRule>
    <cfRule type="cellIs" dxfId="1648" priority="284" operator="equal">
      <formula>"Brown"</formula>
    </cfRule>
    <cfRule type="cellIs" dxfId="1647" priority="285" operator="equal">
      <formula>"Red"</formula>
    </cfRule>
    <cfRule type="cellIs" dxfId="1646" priority="286" operator="equal">
      <formula>"D Red"</formula>
    </cfRule>
  </conditionalFormatting>
  <conditionalFormatting sqref="F24 I24">
    <cfRule type="cellIs" dxfId="1645" priority="280" operator="equal">
      <formula>"""AEB"""</formula>
    </cfRule>
    <cfRule type="cellIs" dxfId="1644" priority="287" operator="equal">
      <formula>"Green"</formula>
    </cfRule>
    <cfRule type="cellIs" dxfId="1643" priority="288" operator="equal">
      <formula>"Yellow"</formula>
    </cfRule>
    <cfRule type="cellIs" dxfId="1642" priority="289" operator="equal">
      <formula>"Orange"</formula>
    </cfRule>
    <cfRule type="cellIs" dxfId="1641" priority="290" operator="equal">
      <formula>"Brown"</formula>
    </cfRule>
    <cfRule type="cellIs" dxfId="1640" priority="291" operator="equal">
      <formula>"Red"</formula>
    </cfRule>
  </conditionalFormatting>
  <conditionalFormatting sqref="F24">
    <cfRule type="cellIs" dxfId="1639" priority="274" operator="equal">
      <formula>"""AEB"""</formula>
    </cfRule>
    <cfRule type="cellIs" dxfId="1638" priority="275" operator="equal">
      <formula>"Green"</formula>
    </cfRule>
    <cfRule type="cellIs" dxfId="1637" priority="276" operator="equal">
      <formula>"Yellow"</formula>
    </cfRule>
    <cfRule type="cellIs" dxfId="1636" priority="277" operator="equal">
      <formula>"Orange"</formula>
    </cfRule>
    <cfRule type="cellIs" dxfId="1635" priority="278" operator="equal">
      <formula>"Brown"</formula>
    </cfRule>
    <cfRule type="cellIs" dxfId="1634" priority="279" operator="equal">
      <formula>"Red"</formula>
    </cfRule>
  </conditionalFormatting>
  <conditionalFormatting sqref="F24">
    <cfRule type="cellIs" dxfId="1633" priority="268" operator="equal">
      <formula>"""AEB"""</formula>
    </cfRule>
    <cfRule type="cellIs" dxfId="1632" priority="269" operator="equal">
      <formula>"Green"</formula>
    </cfRule>
    <cfRule type="cellIs" dxfId="1631" priority="270" operator="equal">
      <formula>"Yellow"</formula>
    </cfRule>
    <cfRule type="cellIs" dxfId="1630" priority="271" operator="equal">
      <formula>"Orange"</formula>
    </cfRule>
    <cfRule type="cellIs" dxfId="1629" priority="272" operator="equal">
      <formula>"Brown"</formula>
    </cfRule>
    <cfRule type="cellIs" dxfId="1628" priority="273" operator="equal">
      <formula>"Red"</formula>
    </cfRule>
  </conditionalFormatting>
  <conditionalFormatting sqref="F34">
    <cfRule type="cellIs" dxfId="1627" priority="257" operator="equal">
      <formula>"Green"</formula>
    </cfRule>
    <cfRule type="cellIs" dxfId="1626" priority="258" operator="equal">
      <formula>"Yellow"</formula>
    </cfRule>
    <cfRule type="cellIs" dxfId="1625" priority="259" operator="equal">
      <formula>"Orange"</formula>
    </cfRule>
    <cfRule type="cellIs" dxfId="1624" priority="260" operator="equal">
      <formula>"Brown"</formula>
    </cfRule>
    <cfRule type="cellIs" dxfId="1623" priority="261" operator="equal">
      <formula>"Red"</formula>
    </cfRule>
    <cfRule type="cellIs" dxfId="1622" priority="262" operator="equal">
      <formula>"D Red"</formula>
    </cfRule>
  </conditionalFormatting>
  <conditionalFormatting sqref="F34">
    <cfRule type="cellIs" dxfId="1621" priority="256" operator="equal">
      <formula>"""AEB"""</formula>
    </cfRule>
    <cfRule type="cellIs" dxfId="1620" priority="263" operator="equal">
      <formula>"Green"</formula>
    </cfRule>
    <cfRule type="cellIs" dxfId="1619" priority="264" operator="equal">
      <formula>"Yellow"</formula>
    </cfRule>
    <cfRule type="cellIs" dxfId="1618" priority="265" operator="equal">
      <formula>"Orange"</formula>
    </cfRule>
    <cfRule type="cellIs" dxfId="1617" priority="266" operator="equal">
      <formula>"Brown"</formula>
    </cfRule>
    <cfRule type="cellIs" dxfId="1616" priority="267" operator="equal">
      <formula>"Red"</formula>
    </cfRule>
  </conditionalFormatting>
  <conditionalFormatting sqref="F34">
    <cfRule type="cellIs" dxfId="1615" priority="250" operator="equal">
      <formula>"""AEB"""</formula>
    </cfRule>
    <cfRule type="cellIs" dxfId="1614" priority="251" operator="equal">
      <formula>"Green"</formula>
    </cfRule>
    <cfRule type="cellIs" dxfId="1613" priority="252" operator="equal">
      <formula>"Yellow"</formula>
    </cfRule>
    <cfRule type="cellIs" dxfId="1612" priority="253" operator="equal">
      <formula>"Orange"</formula>
    </cfRule>
    <cfRule type="cellIs" dxfId="1611" priority="254" operator="equal">
      <formula>"Brown"</formula>
    </cfRule>
    <cfRule type="cellIs" dxfId="1610" priority="255" operator="equal">
      <formula>"Red"</formula>
    </cfRule>
  </conditionalFormatting>
  <conditionalFormatting sqref="F34">
    <cfRule type="cellIs" dxfId="1609" priority="244" operator="equal">
      <formula>"""AEB"""</formula>
    </cfRule>
    <cfRule type="cellIs" dxfId="1608" priority="245" operator="equal">
      <formula>"Green"</formula>
    </cfRule>
    <cfRule type="cellIs" dxfId="1607" priority="246" operator="equal">
      <formula>"Yellow"</formula>
    </cfRule>
    <cfRule type="cellIs" dxfId="1606" priority="247" operator="equal">
      <formula>"Orange"</formula>
    </cfRule>
    <cfRule type="cellIs" dxfId="1605" priority="248" operator="equal">
      <formula>"Brown"</formula>
    </cfRule>
    <cfRule type="cellIs" dxfId="1604" priority="249" operator="equal">
      <formula>"Red"</formula>
    </cfRule>
  </conditionalFormatting>
  <conditionalFormatting sqref="F34">
    <cfRule type="cellIs" dxfId="1603" priority="238" operator="equal">
      <formula>"""AEB"""</formula>
    </cfRule>
    <cfRule type="cellIs" dxfId="1602" priority="239" operator="equal">
      <formula>"Green"</formula>
    </cfRule>
    <cfRule type="cellIs" dxfId="1601" priority="240" operator="equal">
      <formula>"Yellow"</formula>
    </cfRule>
    <cfRule type="cellIs" dxfId="1600" priority="241" operator="equal">
      <formula>"Orange"</formula>
    </cfRule>
    <cfRule type="cellIs" dxfId="1599" priority="242" operator="equal">
      <formula>"Brown"</formula>
    </cfRule>
    <cfRule type="cellIs" dxfId="1598" priority="243" operator="equal">
      <formula>"Red"</formula>
    </cfRule>
  </conditionalFormatting>
  <conditionalFormatting sqref="F36">
    <cfRule type="cellIs" dxfId="1597" priority="227" operator="equal">
      <formula>"Green"</formula>
    </cfRule>
    <cfRule type="cellIs" dxfId="1596" priority="228" operator="equal">
      <formula>"Yellow"</formula>
    </cfRule>
    <cfRule type="cellIs" dxfId="1595" priority="229" operator="equal">
      <formula>"Orange"</formula>
    </cfRule>
    <cfRule type="cellIs" dxfId="1594" priority="230" operator="equal">
      <formula>"Brown"</formula>
    </cfRule>
    <cfRule type="cellIs" dxfId="1593" priority="231" operator="equal">
      <formula>"Red"</formula>
    </cfRule>
    <cfRule type="cellIs" dxfId="1592" priority="232" operator="equal">
      <formula>"D Red"</formula>
    </cfRule>
  </conditionalFormatting>
  <conditionalFormatting sqref="F36">
    <cfRule type="cellIs" dxfId="1591" priority="226" operator="equal">
      <formula>"""AEB"""</formula>
    </cfRule>
    <cfRule type="cellIs" dxfId="1590" priority="233" operator="equal">
      <formula>"Green"</formula>
    </cfRule>
    <cfRule type="cellIs" dxfId="1589" priority="234" operator="equal">
      <formula>"Yellow"</formula>
    </cfRule>
    <cfRule type="cellIs" dxfId="1588" priority="235" operator="equal">
      <formula>"Orange"</formula>
    </cfRule>
    <cfRule type="cellIs" dxfId="1587" priority="236" operator="equal">
      <formula>"Brown"</formula>
    </cfRule>
    <cfRule type="cellIs" dxfId="1586" priority="237" operator="equal">
      <formula>"Red"</formula>
    </cfRule>
  </conditionalFormatting>
  <conditionalFormatting sqref="F36">
    <cfRule type="cellIs" dxfId="1585" priority="220" operator="equal">
      <formula>"""AEB"""</formula>
    </cfRule>
    <cfRule type="cellIs" dxfId="1584" priority="221" operator="equal">
      <formula>"Green"</formula>
    </cfRule>
    <cfRule type="cellIs" dxfId="1583" priority="222" operator="equal">
      <formula>"Yellow"</formula>
    </cfRule>
    <cfRule type="cellIs" dxfId="1582" priority="223" operator="equal">
      <formula>"Orange"</formula>
    </cfRule>
    <cfRule type="cellIs" dxfId="1581" priority="224" operator="equal">
      <formula>"Brown"</formula>
    </cfRule>
    <cfRule type="cellIs" dxfId="1580" priority="225" operator="equal">
      <formula>"Red"</formula>
    </cfRule>
  </conditionalFormatting>
  <conditionalFormatting sqref="F36">
    <cfRule type="cellIs" dxfId="1579" priority="214" operator="equal">
      <formula>"""AEB"""</formula>
    </cfRule>
    <cfRule type="cellIs" dxfId="1578" priority="215" operator="equal">
      <formula>"Green"</formula>
    </cfRule>
    <cfRule type="cellIs" dxfId="1577" priority="216" operator="equal">
      <formula>"Yellow"</formula>
    </cfRule>
    <cfRule type="cellIs" dxfId="1576" priority="217" operator="equal">
      <formula>"Orange"</formula>
    </cfRule>
    <cfRule type="cellIs" dxfId="1575" priority="218" operator="equal">
      <formula>"Brown"</formula>
    </cfRule>
    <cfRule type="cellIs" dxfId="1574" priority="219" operator="equal">
      <formula>"Red"</formula>
    </cfRule>
  </conditionalFormatting>
  <conditionalFormatting sqref="F36">
    <cfRule type="cellIs" dxfId="1573" priority="208" operator="equal">
      <formula>"""AEB"""</formula>
    </cfRule>
    <cfRule type="cellIs" dxfId="1572" priority="209" operator="equal">
      <formula>"Green"</formula>
    </cfRule>
    <cfRule type="cellIs" dxfId="1571" priority="210" operator="equal">
      <formula>"Yellow"</formula>
    </cfRule>
    <cfRule type="cellIs" dxfId="1570" priority="211" operator="equal">
      <formula>"Orange"</formula>
    </cfRule>
    <cfRule type="cellIs" dxfId="1569" priority="212" operator="equal">
      <formula>"Brown"</formula>
    </cfRule>
    <cfRule type="cellIs" dxfId="1568" priority="213" operator="equal">
      <formula>"Red"</formula>
    </cfRule>
  </conditionalFormatting>
  <conditionalFormatting sqref="F37">
    <cfRule type="cellIs" dxfId="1567" priority="197" operator="equal">
      <formula>"Green"</formula>
    </cfRule>
    <cfRule type="cellIs" dxfId="1566" priority="198" operator="equal">
      <formula>"Yellow"</formula>
    </cfRule>
    <cfRule type="cellIs" dxfId="1565" priority="199" operator="equal">
      <formula>"Orange"</formula>
    </cfRule>
    <cfRule type="cellIs" dxfId="1564" priority="200" operator="equal">
      <formula>"Brown"</formula>
    </cfRule>
    <cfRule type="cellIs" dxfId="1563" priority="201" operator="equal">
      <formula>"Red"</formula>
    </cfRule>
    <cfRule type="cellIs" dxfId="1562" priority="202" operator="equal">
      <formula>"D Red"</formula>
    </cfRule>
  </conditionalFormatting>
  <conditionalFormatting sqref="F37">
    <cfRule type="cellIs" dxfId="1561" priority="196" operator="equal">
      <formula>"""AEB"""</formula>
    </cfRule>
    <cfRule type="cellIs" dxfId="1560" priority="203" operator="equal">
      <formula>"Green"</formula>
    </cfRule>
    <cfRule type="cellIs" dxfId="1559" priority="204" operator="equal">
      <formula>"Yellow"</formula>
    </cfRule>
    <cfRule type="cellIs" dxfId="1558" priority="205" operator="equal">
      <formula>"Orange"</formula>
    </cfRule>
    <cfRule type="cellIs" dxfId="1557" priority="206" operator="equal">
      <formula>"Brown"</formula>
    </cfRule>
    <cfRule type="cellIs" dxfId="1556" priority="207" operator="equal">
      <formula>"Red"</formula>
    </cfRule>
  </conditionalFormatting>
  <conditionalFormatting sqref="F37">
    <cfRule type="cellIs" dxfId="1555" priority="190" operator="equal">
      <formula>"""AEB"""</formula>
    </cfRule>
    <cfRule type="cellIs" dxfId="1554" priority="191" operator="equal">
      <formula>"Green"</formula>
    </cfRule>
    <cfRule type="cellIs" dxfId="1553" priority="192" operator="equal">
      <formula>"Yellow"</formula>
    </cfRule>
    <cfRule type="cellIs" dxfId="1552" priority="193" operator="equal">
      <formula>"Orange"</formula>
    </cfRule>
    <cfRule type="cellIs" dxfId="1551" priority="194" operator="equal">
      <formula>"Brown"</formula>
    </cfRule>
    <cfRule type="cellIs" dxfId="1550" priority="195" operator="equal">
      <formula>"Red"</formula>
    </cfRule>
  </conditionalFormatting>
  <conditionalFormatting sqref="F37">
    <cfRule type="cellIs" dxfId="1549" priority="184" operator="equal">
      <formula>"""AEB"""</formula>
    </cfRule>
    <cfRule type="cellIs" dxfId="1548" priority="185" operator="equal">
      <formula>"Green"</formula>
    </cfRule>
    <cfRule type="cellIs" dxfId="1547" priority="186" operator="equal">
      <formula>"Yellow"</formula>
    </cfRule>
    <cfRule type="cellIs" dxfId="1546" priority="187" operator="equal">
      <formula>"Orange"</formula>
    </cfRule>
    <cfRule type="cellIs" dxfId="1545" priority="188" operator="equal">
      <formula>"Brown"</formula>
    </cfRule>
    <cfRule type="cellIs" dxfId="1544" priority="189" operator="equal">
      <formula>"Red"</formula>
    </cfRule>
  </conditionalFormatting>
  <conditionalFormatting sqref="F37">
    <cfRule type="cellIs" dxfId="1543" priority="178" operator="equal">
      <formula>"""AEB"""</formula>
    </cfRule>
    <cfRule type="cellIs" dxfId="1542" priority="179" operator="equal">
      <formula>"Green"</formula>
    </cfRule>
    <cfRule type="cellIs" dxfId="1541" priority="180" operator="equal">
      <formula>"Yellow"</formula>
    </cfRule>
    <cfRule type="cellIs" dxfId="1540" priority="181" operator="equal">
      <formula>"Orange"</formula>
    </cfRule>
    <cfRule type="cellIs" dxfId="1539" priority="182" operator="equal">
      <formula>"Brown"</formula>
    </cfRule>
    <cfRule type="cellIs" dxfId="1538" priority="183" operator="equal">
      <formula>"Red"</formula>
    </cfRule>
  </conditionalFormatting>
  <conditionalFormatting sqref="F25">
    <cfRule type="cellIs" dxfId="1537" priority="136" operator="equal">
      <formula>"""AEB"""</formula>
    </cfRule>
    <cfRule type="cellIs" dxfId="1536" priority="137" operator="equal">
      <formula>"Green"</formula>
    </cfRule>
    <cfRule type="cellIs" dxfId="1535" priority="138" operator="equal">
      <formula>"Yellow"</formula>
    </cfRule>
    <cfRule type="cellIs" dxfId="1534" priority="139" operator="equal">
      <formula>"Orange"</formula>
    </cfRule>
    <cfRule type="cellIs" dxfId="1533" priority="140" operator="equal">
      <formula>"Brown"</formula>
    </cfRule>
    <cfRule type="cellIs" dxfId="1532" priority="141" operator="equal">
      <formula>"Red"</formula>
    </cfRule>
  </conditionalFormatting>
  <conditionalFormatting sqref="F26">
    <cfRule type="cellIs" dxfId="1531" priority="130" operator="equal">
      <formula>"""AEB"""</formula>
    </cfRule>
    <cfRule type="cellIs" dxfId="1530" priority="131" operator="equal">
      <formula>"Green"</formula>
    </cfRule>
    <cfRule type="cellIs" dxfId="1529" priority="132" operator="equal">
      <formula>"Yellow"</formula>
    </cfRule>
    <cfRule type="cellIs" dxfId="1528" priority="133" operator="equal">
      <formula>"Orange"</formula>
    </cfRule>
    <cfRule type="cellIs" dxfId="1527" priority="134" operator="equal">
      <formula>"Brown"</formula>
    </cfRule>
    <cfRule type="cellIs" dxfId="1526" priority="135" operator="equal">
      <formula>"Red"</formula>
    </cfRule>
  </conditionalFormatting>
  <conditionalFormatting sqref="F29">
    <cfRule type="cellIs" dxfId="1525" priority="112" operator="equal">
      <formula>"""AEB"""</formula>
    </cfRule>
    <cfRule type="cellIs" dxfId="1524" priority="113" operator="equal">
      <formula>"Green"</formula>
    </cfRule>
    <cfRule type="cellIs" dxfId="1523" priority="114" operator="equal">
      <formula>"Yellow"</formula>
    </cfRule>
    <cfRule type="cellIs" dxfId="1522" priority="115" operator="equal">
      <formula>"Orange"</formula>
    </cfRule>
    <cfRule type="cellIs" dxfId="1521" priority="116" operator="equal">
      <formula>"Brown"</formula>
    </cfRule>
    <cfRule type="cellIs" dxfId="1520" priority="117" operator="equal">
      <formula>"Red"</formula>
    </cfRule>
  </conditionalFormatting>
  <conditionalFormatting sqref="F31 F18:F29 F33:F34 F36:F37 H10:H16 I18:I29 F10:F16">
    <cfRule type="cellIs" dxfId="1519" priority="316" operator="equal">
      <formula>"Green"</formula>
    </cfRule>
    <cfRule type="cellIs" dxfId="1518" priority="317" operator="equal">
      <formula>"Orange"</formula>
    </cfRule>
    <cfRule type="cellIs" dxfId="1517" priority="318" operator="equal">
      <formula>"Grey"</formula>
    </cfRule>
  </conditionalFormatting>
  <conditionalFormatting sqref="F22">
    <cfRule type="cellIs" dxfId="1516" priority="172" operator="equal">
      <formula>"""AEB"""</formula>
    </cfRule>
    <cfRule type="cellIs" dxfId="1515" priority="173" operator="equal">
      <formula>"Green"</formula>
    </cfRule>
    <cfRule type="cellIs" dxfId="1514" priority="174" operator="equal">
      <formula>"Yellow"</formula>
    </cfRule>
    <cfRule type="cellIs" dxfId="1513" priority="175" operator="equal">
      <formula>"Orange"</formula>
    </cfRule>
    <cfRule type="cellIs" dxfId="1512" priority="176" operator="equal">
      <formula>"Brown"</formula>
    </cfRule>
    <cfRule type="cellIs" dxfId="1511" priority="177" operator="equal">
      <formula>"Red"</formula>
    </cfRule>
  </conditionalFormatting>
  <conditionalFormatting sqref="F23">
    <cfRule type="cellIs" dxfId="1510" priority="166" operator="equal">
      <formula>"""AEB"""</formula>
    </cfRule>
    <cfRule type="cellIs" dxfId="1509" priority="167" operator="equal">
      <formula>"Green"</formula>
    </cfRule>
    <cfRule type="cellIs" dxfId="1508" priority="168" operator="equal">
      <formula>"Yellow"</formula>
    </cfRule>
    <cfRule type="cellIs" dxfId="1507" priority="169" operator="equal">
      <formula>"Orange"</formula>
    </cfRule>
    <cfRule type="cellIs" dxfId="1506" priority="170" operator="equal">
      <formula>"Brown"</formula>
    </cfRule>
    <cfRule type="cellIs" dxfId="1505" priority="171" operator="equal">
      <formula>"Red"</formula>
    </cfRule>
  </conditionalFormatting>
  <conditionalFormatting sqref="F24">
    <cfRule type="cellIs" dxfId="1504" priority="155" operator="equal">
      <formula>"Green"</formula>
    </cfRule>
    <cfRule type="cellIs" dxfId="1503" priority="156" operator="equal">
      <formula>"Yellow"</formula>
    </cfRule>
    <cfRule type="cellIs" dxfId="1502" priority="157" operator="equal">
      <formula>"Orange"</formula>
    </cfRule>
    <cfRule type="cellIs" dxfId="1501" priority="158" operator="equal">
      <formula>"Brown"</formula>
    </cfRule>
    <cfRule type="cellIs" dxfId="1500" priority="159" operator="equal">
      <formula>"Red"</formula>
    </cfRule>
    <cfRule type="cellIs" dxfId="1499" priority="160" operator="equal">
      <formula>"D Red"</formula>
    </cfRule>
  </conditionalFormatting>
  <conditionalFormatting sqref="F24">
    <cfRule type="cellIs" dxfId="1498" priority="154" operator="equal">
      <formula>"""AEB"""</formula>
    </cfRule>
    <cfRule type="cellIs" dxfId="1497" priority="161" operator="equal">
      <formula>"Green"</formula>
    </cfRule>
    <cfRule type="cellIs" dxfId="1496" priority="162" operator="equal">
      <formula>"Yellow"</formula>
    </cfRule>
    <cfRule type="cellIs" dxfId="1495" priority="163" operator="equal">
      <formula>"Orange"</formula>
    </cfRule>
    <cfRule type="cellIs" dxfId="1494" priority="164" operator="equal">
      <formula>"Brown"</formula>
    </cfRule>
    <cfRule type="cellIs" dxfId="1493" priority="165" operator="equal">
      <formula>"Red"</formula>
    </cfRule>
  </conditionalFormatting>
  <conditionalFormatting sqref="F24">
    <cfRule type="cellIs" dxfId="1492" priority="148" operator="equal">
      <formula>"""AEB"""</formula>
    </cfRule>
    <cfRule type="cellIs" dxfId="1491" priority="149" operator="equal">
      <formula>"Green"</formula>
    </cfRule>
    <cfRule type="cellIs" dxfId="1490" priority="150" operator="equal">
      <formula>"Yellow"</formula>
    </cfRule>
    <cfRule type="cellIs" dxfId="1489" priority="151" operator="equal">
      <formula>"Orange"</formula>
    </cfRule>
    <cfRule type="cellIs" dxfId="1488" priority="152" operator="equal">
      <formula>"Brown"</formula>
    </cfRule>
    <cfRule type="cellIs" dxfId="1487" priority="153" operator="equal">
      <formula>"Red"</formula>
    </cfRule>
  </conditionalFormatting>
  <conditionalFormatting sqref="F24">
    <cfRule type="cellIs" dxfId="1486" priority="142" operator="equal">
      <formula>"""AEB"""</formula>
    </cfRule>
    <cfRule type="cellIs" dxfId="1485" priority="143" operator="equal">
      <formula>"Green"</formula>
    </cfRule>
    <cfRule type="cellIs" dxfId="1484" priority="144" operator="equal">
      <formula>"Yellow"</formula>
    </cfRule>
    <cfRule type="cellIs" dxfId="1483" priority="145" operator="equal">
      <formula>"Orange"</formula>
    </cfRule>
    <cfRule type="cellIs" dxfId="1482" priority="146" operator="equal">
      <formula>"Brown"</formula>
    </cfRule>
    <cfRule type="cellIs" dxfId="1481" priority="147" operator="equal">
      <formula>"Red"</formula>
    </cfRule>
  </conditionalFormatting>
  <conditionalFormatting sqref="F27">
    <cfRule type="cellIs" dxfId="1480" priority="124" operator="equal">
      <formula>"""AEB"""</formula>
    </cfRule>
    <cfRule type="cellIs" dxfId="1479" priority="125" operator="equal">
      <formula>"Green"</formula>
    </cfRule>
    <cfRule type="cellIs" dxfId="1478" priority="126" operator="equal">
      <formula>"Yellow"</formula>
    </cfRule>
    <cfRule type="cellIs" dxfId="1477" priority="127" operator="equal">
      <formula>"Orange"</formula>
    </cfRule>
    <cfRule type="cellIs" dxfId="1476" priority="128" operator="equal">
      <formula>"Brown"</formula>
    </cfRule>
    <cfRule type="cellIs" dxfId="1475" priority="129" operator="equal">
      <formula>"Red"</formula>
    </cfRule>
  </conditionalFormatting>
  <conditionalFormatting sqref="F28">
    <cfRule type="cellIs" dxfId="1474" priority="118" operator="equal">
      <formula>"""AEB"""</formula>
    </cfRule>
    <cfRule type="cellIs" dxfId="1473" priority="119" operator="equal">
      <formula>"Green"</formula>
    </cfRule>
    <cfRule type="cellIs" dxfId="1472" priority="120" operator="equal">
      <formula>"Yellow"</formula>
    </cfRule>
    <cfRule type="cellIs" dxfId="1471" priority="121" operator="equal">
      <formula>"Orange"</formula>
    </cfRule>
    <cfRule type="cellIs" dxfId="1470" priority="122" operator="equal">
      <formula>"Brown"</formula>
    </cfRule>
    <cfRule type="cellIs" dxfId="1469" priority="123" operator="equal">
      <formula>"Red"</formula>
    </cfRule>
  </conditionalFormatting>
  <conditionalFormatting sqref="I31">
    <cfRule type="cellIs" dxfId="1468" priority="101" operator="equal">
      <formula>"Green"</formula>
    </cfRule>
    <cfRule type="cellIs" dxfId="1467" priority="102" operator="equal">
      <formula>"Yellow"</formula>
    </cfRule>
    <cfRule type="cellIs" dxfId="1466" priority="103" operator="equal">
      <formula>"Orange"</formula>
    </cfRule>
    <cfRule type="cellIs" dxfId="1465" priority="104" operator="equal">
      <formula>"Brown"</formula>
    </cfRule>
    <cfRule type="cellIs" dxfId="1464" priority="105" operator="equal">
      <formula>"Red"</formula>
    </cfRule>
    <cfRule type="cellIs" dxfId="1463" priority="106" operator="equal">
      <formula>"D Red"</formula>
    </cfRule>
  </conditionalFormatting>
  <conditionalFormatting sqref="I31">
    <cfRule type="cellIs" dxfId="1462" priority="100" operator="equal">
      <formula>"""AEB"""</formula>
    </cfRule>
    <cfRule type="cellIs" dxfId="1461" priority="107" operator="equal">
      <formula>"Green"</formula>
    </cfRule>
    <cfRule type="cellIs" dxfId="1460" priority="108" operator="equal">
      <formula>"Yellow"</formula>
    </cfRule>
    <cfRule type="cellIs" dxfId="1459" priority="109" operator="equal">
      <formula>"Orange"</formula>
    </cfRule>
    <cfRule type="cellIs" dxfId="1458" priority="110" operator="equal">
      <formula>"Brown"</formula>
    </cfRule>
    <cfRule type="cellIs" dxfId="1457" priority="111" operator="equal">
      <formula>"Red"</formula>
    </cfRule>
  </conditionalFormatting>
  <conditionalFormatting sqref="I31">
    <cfRule type="cellIs" dxfId="1456" priority="94" operator="equal">
      <formula>"Green"</formula>
    </cfRule>
    <cfRule type="cellIs" dxfId="1455" priority="95" operator="equal">
      <formula>"Yellow"</formula>
    </cfRule>
    <cfRule type="cellIs" dxfId="1454" priority="96" operator="equal">
      <formula>"Orange"</formula>
    </cfRule>
    <cfRule type="cellIs" dxfId="1453" priority="97" operator="equal">
      <formula>"Brown"</formula>
    </cfRule>
    <cfRule type="cellIs" dxfId="1452" priority="98" operator="equal">
      <formula>"Red"</formula>
    </cfRule>
    <cfRule type="cellIs" dxfId="1451" priority="99" operator="equal">
      <formula>"D Red"</formula>
    </cfRule>
  </conditionalFormatting>
  <conditionalFormatting sqref="I31">
    <cfRule type="cellIs" dxfId="1450" priority="91" operator="equal">
      <formula>"Green"</formula>
    </cfRule>
    <cfRule type="cellIs" dxfId="1449" priority="92" operator="equal">
      <formula>"Orange"</formula>
    </cfRule>
    <cfRule type="cellIs" dxfId="1448" priority="93" operator="equal">
      <formula>"Grey"</formula>
    </cfRule>
  </conditionalFormatting>
  <conditionalFormatting sqref="I33">
    <cfRule type="cellIs" dxfId="1447" priority="80" operator="equal">
      <formula>"Green"</formula>
    </cfRule>
    <cfRule type="cellIs" dxfId="1446" priority="81" operator="equal">
      <formula>"Yellow"</formula>
    </cfRule>
    <cfRule type="cellIs" dxfId="1445" priority="82" operator="equal">
      <formula>"Orange"</formula>
    </cfRule>
    <cfRule type="cellIs" dxfId="1444" priority="83" operator="equal">
      <formula>"Brown"</formula>
    </cfRule>
    <cfRule type="cellIs" dxfId="1443" priority="84" operator="equal">
      <formula>"Red"</formula>
    </cfRule>
    <cfRule type="cellIs" dxfId="1442" priority="85" operator="equal">
      <formula>"D Red"</formula>
    </cfRule>
  </conditionalFormatting>
  <conditionalFormatting sqref="I33">
    <cfRule type="cellIs" dxfId="1441" priority="79" operator="equal">
      <formula>"""AEB"""</formula>
    </cfRule>
    <cfRule type="cellIs" dxfId="1440" priority="86" operator="equal">
      <formula>"Green"</formula>
    </cfRule>
    <cfRule type="cellIs" dxfId="1439" priority="87" operator="equal">
      <formula>"Yellow"</formula>
    </cfRule>
    <cfRule type="cellIs" dxfId="1438" priority="88" operator="equal">
      <formula>"Orange"</formula>
    </cfRule>
    <cfRule type="cellIs" dxfId="1437" priority="89" operator="equal">
      <formula>"Brown"</formula>
    </cfRule>
    <cfRule type="cellIs" dxfId="1436" priority="90" operator="equal">
      <formula>"Red"</formula>
    </cfRule>
  </conditionalFormatting>
  <conditionalFormatting sqref="I33">
    <cfRule type="cellIs" dxfId="1435" priority="73" operator="equal">
      <formula>"Green"</formula>
    </cfRule>
    <cfRule type="cellIs" dxfId="1434" priority="74" operator="equal">
      <formula>"Yellow"</formula>
    </cfRule>
    <cfRule type="cellIs" dxfId="1433" priority="75" operator="equal">
      <formula>"Orange"</formula>
    </cfRule>
    <cfRule type="cellIs" dxfId="1432" priority="76" operator="equal">
      <formula>"Brown"</formula>
    </cfRule>
    <cfRule type="cellIs" dxfId="1431" priority="77" operator="equal">
      <formula>"Red"</formula>
    </cfRule>
    <cfRule type="cellIs" dxfId="1430" priority="78" operator="equal">
      <formula>"D Red"</formula>
    </cfRule>
  </conditionalFormatting>
  <conditionalFormatting sqref="I33">
    <cfRule type="cellIs" dxfId="1429" priority="70" operator="equal">
      <formula>"Green"</formula>
    </cfRule>
    <cfRule type="cellIs" dxfId="1428" priority="71" operator="equal">
      <formula>"Orange"</formula>
    </cfRule>
    <cfRule type="cellIs" dxfId="1427" priority="72" operator="equal">
      <formula>"Grey"</formula>
    </cfRule>
  </conditionalFormatting>
  <conditionalFormatting sqref="I34">
    <cfRule type="cellIs" dxfId="1426" priority="59" operator="equal">
      <formula>"Green"</formula>
    </cfRule>
    <cfRule type="cellIs" dxfId="1425" priority="60" operator="equal">
      <formula>"Yellow"</formula>
    </cfRule>
    <cfRule type="cellIs" dxfId="1424" priority="61" operator="equal">
      <formula>"Orange"</formula>
    </cfRule>
    <cfRule type="cellIs" dxfId="1423" priority="62" operator="equal">
      <formula>"Brown"</formula>
    </cfRule>
    <cfRule type="cellIs" dxfId="1422" priority="63" operator="equal">
      <formula>"Red"</formula>
    </cfRule>
    <cfRule type="cellIs" dxfId="1421" priority="64" operator="equal">
      <formula>"D Red"</formula>
    </cfRule>
  </conditionalFormatting>
  <conditionalFormatting sqref="I34">
    <cfRule type="cellIs" dxfId="1420" priority="58" operator="equal">
      <formula>"""AEB"""</formula>
    </cfRule>
    <cfRule type="cellIs" dxfId="1419" priority="65" operator="equal">
      <formula>"Green"</formula>
    </cfRule>
    <cfRule type="cellIs" dxfId="1418" priority="66" operator="equal">
      <formula>"Yellow"</formula>
    </cfRule>
    <cfRule type="cellIs" dxfId="1417" priority="67" operator="equal">
      <formula>"Orange"</formula>
    </cfRule>
    <cfRule type="cellIs" dxfId="1416" priority="68" operator="equal">
      <formula>"Brown"</formula>
    </cfRule>
    <cfRule type="cellIs" dxfId="1415" priority="69" operator="equal">
      <formula>"Red"</formula>
    </cfRule>
  </conditionalFormatting>
  <conditionalFormatting sqref="I34">
    <cfRule type="cellIs" dxfId="1414" priority="52" operator="equal">
      <formula>"Green"</formula>
    </cfRule>
    <cfRule type="cellIs" dxfId="1413" priority="53" operator="equal">
      <formula>"Yellow"</formula>
    </cfRule>
    <cfRule type="cellIs" dxfId="1412" priority="54" operator="equal">
      <formula>"Orange"</formula>
    </cfRule>
    <cfRule type="cellIs" dxfId="1411" priority="55" operator="equal">
      <formula>"Brown"</formula>
    </cfRule>
    <cfRule type="cellIs" dxfId="1410" priority="56" operator="equal">
      <formula>"Red"</formula>
    </cfRule>
    <cfRule type="cellIs" dxfId="1409" priority="57" operator="equal">
      <formula>"D Red"</formula>
    </cfRule>
  </conditionalFormatting>
  <conditionalFormatting sqref="I34">
    <cfRule type="cellIs" dxfId="1408" priority="49" operator="equal">
      <formula>"Green"</formula>
    </cfRule>
    <cfRule type="cellIs" dxfId="1407" priority="50" operator="equal">
      <formula>"Orange"</formula>
    </cfRule>
    <cfRule type="cellIs" dxfId="1406" priority="51" operator="equal">
      <formula>"Grey"</formula>
    </cfRule>
  </conditionalFormatting>
  <conditionalFormatting sqref="I36">
    <cfRule type="cellIs" dxfId="1405" priority="38" operator="equal">
      <formula>"Green"</formula>
    </cfRule>
    <cfRule type="cellIs" dxfId="1404" priority="39" operator="equal">
      <formula>"Yellow"</formula>
    </cfRule>
    <cfRule type="cellIs" dxfId="1403" priority="40" operator="equal">
      <formula>"Orange"</formula>
    </cfRule>
    <cfRule type="cellIs" dxfId="1402" priority="41" operator="equal">
      <formula>"Brown"</formula>
    </cfRule>
    <cfRule type="cellIs" dxfId="1401" priority="42" operator="equal">
      <formula>"Red"</formula>
    </cfRule>
    <cfRule type="cellIs" dxfId="1400" priority="43" operator="equal">
      <formula>"D Red"</formula>
    </cfRule>
  </conditionalFormatting>
  <conditionalFormatting sqref="I36">
    <cfRule type="cellIs" dxfId="1399" priority="37" operator="equal">
      <formula>"""AEB"""</formula>
    </cfRule>
    <cfRule type="cellIs" dxfId="1398" priority="44" operator="equal">
      <formula>"Green"</formula>
    </cfRule>
    <cfRule type="cellIs" dxfId="1397" priority="45" operator="equal">
      <formula>"Yellow"</formula>
    </cfRule>
    <cfRule type="cellIs" dxfId="1396" priority="46" operator="equal">
      <formula>"Orange"</formula>
    </cfRule>
    <cfRule type="cellIs" dxfId="1395" priority="47" operator="equal">
      <formula>"Brown"</formula>
    </cfRule>
    <cfRule type="cellIs" dxfId="1394" priority="48" operator="equal">
      <formula>"Red"</formula>
    </cfRule>
  </conditionalFormatting>
  <conditionalFormatting sqref="I36">
    <cfRule type="cellIs" dxfId="1393" priority="31" operator="equal">
      <formula>"Green"</formula>
    </cfRule>
    <cfRule type="cellIs" dxfId="1392" priority="32" operator="equal">
      <formula>"Yellow"</formula>
    </cfRule>
    <cfRule type="cellIs" dxfId="1391" priority="33" operator="equal">
      <formula>"Orange"</formula>
    </cfRule>
    <cfRule type="cellIs" dxfId="1390" priority="34" operator="equal">
      <formula>"Brown"</formula>
    </cfRule>
    <cfRule type="cellIs" dxfId="1389" priority="35" operator="equal">
      <formula>"Red"</formula>
    </cfRule>
    <cfRule type="cellIs" dxfId="1388" priority="36" operator="equal">
      <formula>"D Red"</formula>
    </cfRule>
  </conditionalFormatting>
  <conditionalFormatting sqref="I36">
    <cfRule type="cellIs" dxfId="1387" priority="28" operator="equal">
      <formula>"Green"</formula>
    </cfRule>
    <cfRule type="cellIs" dxfId="1386" priority="29" operator="equal">
      <formula>"Orange"</formula>
    </cfRule>
    <cfRule type="cellIs" dxfId="1385" priority="30" operator="equal">
      <formula>"Grey"</formula>
    </cfRule>
  </conditionalFormatting>
  <conditionalFormatting sqref="I37">
    <cfRule type="cellIs" dxfId="1384" priority="17" operator="equal">
      <formula>"Green"</formula>
    </cfRule>
    <cfRule type="cellIs" dxfId="1383" priority="18" operator="equal">
      <formula>"Yellow"</formula>
    </cfRule>
    <cfRule type="cellIs" dxfId="1382" priority="19" operator="equal">
      <formula>"Orange"</formula>
    </cfRule>
    <cfRule type="cellIs" dxfId="1381" priority="20" operator="equal">
      <formula>"Brown"</formula>
    </cfRule>
    <cfRule type="cellIs" dxfId="1380" priority="21" operator="equal">
      <formula>"Red"</formula>
    </cfRule>
    <cfRule type="cellIs" dxfId="1379" priority="22" operator="equal">
      <formula>"D Red"</formula>
    </cfRule>
  </conditionalFormatting>
  <conditionalFormatting sqref="I37">
    <cfRule type="cellIs" dxfId="1378" priority="16" operator="equal">
      <formula>"""AEB"""</formula>
    </cfRule>
    <cfRule type="cellIs" dxfId="1377" priority="23" operator="equal">
      <formula>"Green"</formula>
    </cfRule>
    <cfRule type="cellIs" dxfId="1376" priority="24" operator="equal">
      <formula>"Yellow"</formula>
    </cfRule>
    <cfRule type="cellIs" dxfId="1375" priority="25" operator="equal">
      <formula>"Orange"</formula>
    </cfRule>
    <cfRule type="cellIs" dxfId="1374" priority="26" operator="equal">
      <formula>"Brown"</formula>
    </cfRule>
    <cfRule type="cellIs" dxfId="1373" priority="27" operator="equal">
      <formula>"Red"</formula>
    </cfRule>
  </conditionalFormatting>
  <conditionalFormatting sqref="I37">
    <cfRule type="cellIs" dxfId="1372" priority="10" operator="equal">
      <formula>"Green"</formula>
    </cfRule>
    <cfRule type="cellIs" dxfId="1371" priority="11" operator="equal">
      <formula>"Yellow"</formula>
    </cfRule>
    <cfRule type="cellIs" dxfId="1370" priority="12" operator="equal">
      <formula>"Orange"</formula>
    </cfRule>
    <cfRule type="cellIs" dxfId="1369" priority="13" operator="equal">
      <formula>"Brown"</formula>
    </cfRule>
    <cfRule type="cellIs" dxfId="1368" priority="14" operator="equal">
      <formula>"Red"</formula>
    </cfRule>
    <cfRule type="cellIs" dxfId="1367" priority="15" operator="equal">
      <formula>"D Red"</formula>
    </cfRule>
  </conditionalFormatting>
  <conditionalFormatting sqref="I37">
    <cfRule type="cellIs" dxfId="1366" priority="7" operator="equal">
      <formula>"Green"</formula>
    </cfRule>
    <cfRule type="cellIs" dxfId="1365" priority="8" operator="equal">
      <formula>"Orange"</formula>
    </cfRule>
    <cfRule type="cellIs" dxfId="1364" priority="9" operator="equal">
      <formula>"Grey"</formula>
    </cfRule>
  </conditionalFormatting>
  <conditionalFormatting sqref="F14:F15">
    <cfRule type="cellIs" dxfId="1363" priority="1" operator="equal">
      <formula>"""AEB"""</formula>
    </cfRule>
    <cfRule type="cellIs" dxfId="1362" priority="2" operator="equal">
      <formula>"Green"</formula>
    </cfRule>
    <cfRule type="cellIs" dxfId="1361" priority="3" operator="equal">
      <formula>"Yellow"</formula>
    </cfRule>
    <cfRule type="cellIs" dxfId="1360" priority="4" operator="equal">
      <formula>"Orange"</formula>
    </cfRule>
    <cfRule type="cellIs" dxfId="1359" priority="5" operator="equal">
      <formula>"Brown"</formula>
    </cfRule>
    <cfRule type="cellIs" dxfId="1358" priority="6" operator="equal">
      <formula>"Red"</formula>
    </cfRule>
  </conditionalFormatting>
  <dataValidations count="2">
    <dataValidation type="list" allowBlank="1" showInputMessage="1" showErrorMessage="1" sqref="I18:I29 H10:H16 I31 I33:I34 F36:F37 F18:F29 I36:I37 F31 F33:F34 F10:F16" xr:uid="{29127DC8-B26D-402F-A888-3BF20D2930F5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/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9" t="s">
        <v>332</v>
      </c>
      <c r="C2" s="420"/>
      <c r="D2" s="413"/>
      <c r="E2" s="414"/>
      <c r="K2" s="156"/>
    </row>
    <row r="3" spans="1:11" s="155" customFormat="1" ht="15" customHeight="1">
      <c r="B3" s="421"/>
      <c r="C3" s="422"/>
      <c r="D3" s="415"/>
      <c r="E3" s="416"/>
      <c r="K3" s="156"/>
    </row>
    <row r="4" spans="1:11" ht="15" customHeight="1" thickBot="1">
      <c r="B4" s="423"/>
      <c r="C4" s="424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6"/>
      <c r="E6" s="257"/>
    </row>
    <row r="7" spans="1:11" ht="15" customHeight="1">
      <c r="B7" s="214"/>
      <c r="C7" s="163" t="s">
        <v>280</v>
      </c>
      <c r="D7" s="259" t="s">
        <v>376</v>
      </c>
      <c r="E7" s="260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59" t="s">
        <v>376</v>
      </c>
      <c r="E8" s="260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59" t="s">
        <v>377</v>
      </c>
      <c r="E9" s="260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31" t="s">
        <v>283</v>
      </c>
      <c r="C11" s="432"/>
      <c r="D11" s="425">
        <f>SUM(E7:E9)</f>
        <v>30</v>
      </c>
      <c r="E11" s="465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29"/>
      <c r="E13" s="430"/>
    </row>
    <row r="14" spans="1:11" ht="15" customHeight="1" thickBot="1">
      <c r="B14" s="161"/>
      <c r="C14" s="163" t="s">
        <v>278</v>
      </c>
      <c r="D14" s="488" t="s">
        <v>361</v>
      </c>
      <c r="E14" s="489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31" t="s">
        <v>277</v>
      </c>
      <c r="C16" s="432"/>
      <c r="D16" s="425">
        <f>IF(D14="Yes",5,0)</f>
        <v>0</v>
      </c>
      <c r="E16" s="426"/>
    </row>
    <row r="17" spans="2:11" ht="13.5" thickBot="1">
      <c r="F17" s="177"/>
    </row>
    <row r="18" spans="2:11" ht="15" thickBot="1">
      <c r="B18" s="437" t="s">
        <v>6</v>
      </c>
      <c r="C18" s="438"/>
      <c r="D18" s="448"/>
      <c r="E18" s="449"/>
    </row>
    <row r="19" spans="2:11">
      <c r="B19" s="174"/>
      <c r="C19" s="178" t="s">
        <v>283</v>
      </c>
      <c r="D19" s="439">
        <f>D11</f>
        <v>30</v>
      </c>
      <c r="E19" s="440"/>
    </row>
    <row r="20" spans="2:11" ht="13.5" thickBot="1">
      <c r="B20" s="174"/>
      <c r="C20" s="178" t="s">
        <v>277</v>
      </c>
      <c r="D20" s="441">
        <f>D16</f>
        <v>0</v>
      </c>
      <c r="E20" s="442"/>
    </row>
    <row r="21" spans="2:11" ht="15" thickBot="1">
      <c r="B21" s="437" t="s">
        <v>173</v>
      </c>
      <c r="C21" s="445"/>
      <c r="D21" s="520">
        <f>D19+D20</f>
        <v>30</v>
      </c>
      <c r="E21" s="521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516" t="s">
        <v>331</v>
      </c>
      <c r="C23" s="517"/>
      <c r="D23" s="518">
        <f>D21</f>
        <v>30</v>
      </c>
      <c r="E23" s="519"/>
      <c r="F23" s="99"/>
      <c r="G23" s="73"/>
      <c r="H23" s="73"/>
      <c r="I23" s="75"/>
      <c r="J23" s="73"/>
      <c r="K23" s="73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357" priority="38" stopIfTrue="1" operator="equal">
      <formula>""</formula>
    </cfRule>
    <cfRule type="expression" dxfId="1356" priority="39" stopIfTrue="1">
      <formula>$Q25=0</formula>
    </cfRule>
    <cfRule type="expression" dxfId="1355" priority="40">
      <formula>AND($J25="Pass",$L25="Pass")</formula>
    </cfRule>
    <cfRule type="expression" dxfId="1354" priority="41">
      <formula>$Q25&gt;0</formula>
    </cfRule>
  </conditionalFormatting>
  <conditionalFormatting sqref="H6:M6 K23:K24 M23:M24 H20:P20 H8:M12 N6:P12">
    <cfRule type="cellIs" dxfId="1353" priority="33" stopIfTrue="1" operator="equal">
      <formula>"P Fail"</formula>
    </cfRule>
    <cfRule type="cellIs" dxfId="1352" priority="34" operator="equal">
      <formula>"Fail"</formula>
    </cfRule>
    <cfRule type="cellIs" dxfId="1351" priority="35" operator="equal">
      <formula>"Pass"</formula>
    </cfRule>
    <cfRule type="cellIs" dxfId="1350" priority="36" operator="equal">
      <formula>"Exempt"</formula>
    </cfRule>
    <cfRule type="cellIs" dxfId="1349" priority="37" operator="equal">
      <formula>"N/A"</formula>
    </cfRule>
  </conditionalFormatting>
  <conditionalFormatting sqref="H7:M7">
    <cfRule type="cellIs" dxfId="1348" priority="28" stopIfTrue="1" operator="equal">
      <formula>"P Fail"</formula>
    </cfRule>
    <cfRule type="cellIs" dxfId="1347" priority="29" operator="equal">
      <formula>"Fail"</formula>
    </cfRule>
    <cfRule type="cellIs" dxfId="1346" priority="30" operator="equal">
      <formula>"Pass"</formula>
    </cfRule>
    <cfRule type="cellIs" dxfId="1345" priority="31" operator="equal">
      <formula>"Exempt"</formula>
    </cfRule>
    <cfRule type="cellIs" dxfId="1344" priority="32" operator="equal">
      <formula>"N/A"</formula>
    </cfRule>
  </conditionalFormatting>
  <conditionalFormatting sqref="H23:H24 J23:J24">
    <cfRule type="cellIs" dxfId="1343" priority="18" stopIfTrue="1" operator="equal">
      <formula>"P Fail"</formula>
    </cfRule>
    <cfRule type="cellIs" dxfId="1342" priority="19" operator="equal">
      <formula>"Fail"</formula>
    </cfRule>
    <cfRule type="cellIs" dxfId="1341" priority="20" operator="equal">
      <formula>"Pass"</formula>
    </cfRule>
    <cfRule type="cellIs" dxfId="1340" priority="21" operator="equal">
      <formula>"Exempt"</formula>
    </cfRule>
    <cfRule type="cellIs" dxfId="1339" priority="22" operator="equal">
      <formula>"N/A"</formula>
    </cfRule>
  </conditionalFormatting>
  <conditionalFormatting sqref="H18:P18">
    <cfRule type="cellIs" dxfId="1338" priority="11" stopIfTrue="1" operator="equal">
      <formula>"P Fail"</formula>
    </cfRule>
    <cfRule type="cellIs" dxfId="1337" priority="12" operator="equal">
      <formula>"Fail"</formula>
    </cfRule>
    <cfRule type="cellIs" dxfId="1336" priority="13" operator="equal">
      <formula>"Pass"</formula>
    </cfRule>
    <cfRule type="cellIs" dxfId="1335" priority="14" operator="equal">
      <formula>"Exempt"</formula>
    </cfRule>
    <cfRule type="cellIs" dxfId="1334" priority="15" operator="equal">
      <formula>"N/A"</formula>
    </cfRule>
  </conditionalFormatting>
  <conditionalFormatting sqref="H14:P17">
    <cfRule type="cellIs" dxfId="1333" priority="6" stopIfTrue="1" operator="equal">
      <formula>"P Fail"</formula>
    </cfRule>
    <cfRule type="cellIs" dxfId="1332" priority="7" operator="equal">
      <formula>"Fail"</formula>
    </cfRule>
    <cfRule type="cellIs" dxfId="1331" priority="8" operator="equal">
      <formula>"Pass"</formula>
    </cfRule>
    <cfRule type="cellIs" dxfId="1330" priority="9" operator="equal">
      <formula>"Exempt"</formula>
    </cfRule>
    <cfRule type="cellIs" dxfId="1329" priority="10" operator="equal">
      <formula>"N/A"</formula>
    </cfRule>
  </conditionalFormatting>
  <conditionalFormatting sqref="H19:P19">
    <cfRule type="cellIs" dxfId="1328" priority="1" stopIfTrue="1" operator="equal">
      <formula>"P Fail"</formula>
    </cfRule>
    <cfRule type="cellIs" dxfId="1327" priority="2" operator="equal">
      <formula>"Fail"</formula>
    </cfRule>
    <cfRule type="cellIs" dxfId="1326" priority="3" operator="equal">
      <formula>"Pass"</formula>
    </cfRule>
    <cfRule type="cellIs" dxfId="1325" priority="4" operator="equal">
      <formula>"Exempt"</formula>
    </cfRule>
    <cfRule type="cellIs" dxfId="1324" priority="5" operator="equal">
      <formula>"N/A"</formula>
    </cfRule>
  </conditionalFormatting>
  <dataValidations count="2">
    <dataValidation type="list" allowBlank="1" showInputMessage="1" showErrorMessage="1" sqref="D7:D9" xr:uid="{919BFF39-4EF8-405C-8783-A84E7EB555C6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5E835B-CA52-4B8B-BA6C-D010913BBDB4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Spreadsheet 2019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