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Data_Analytics\SEM_6\"/>
    </mc:Choice>
  </mc:AlternateContent>
  <xr:revisionPtr revIDLastSave="0" documentId="8_{09C5E9A3-BBC4-4055-976B-81C49E9DE2C5}" xr6:coauthVersionLast="47" xr6:coauthVersionMax="47" xr10:uidLastSave="{00000000-0000-0000-0000-000000000000}"/>
  <bookViews>
    <workbookView xWindow="24" yWindow="24" windowWidth="23016" windowHeight="12936" xr2:uid="{824F350A-3404-4797-8EE2-C81011D7F4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1" l="1"/>
  <c r="AF10" i="1"/>
  <c r="W10" i="1"/>
  <c r="J10" i="1"/>
  <c r="I10" i="1"/>
  <c r="H10" i="1"/>
  <c r="AG9" i="1"/>
  <c r="AF9" i="1"/>
  <c r="W9" i="1"/>
  <c r="J9" i="1"/>
  <c r="I9" i="1"/>
  <c r="H9" i="1"/>
  <c r="AG8" i="1"/>
  <c r="AF8" i="1"/>
  <c r="W8" i="1"/>
  <c r="J8" i="1"/>
  <c r="I8" i="1"/>
  <c r="H8" i="1"/>
  <c r="AG7" i="1"/>
  <c r="AF7" i="1"/>
  <c r="W7" i="1"/>
  <c r="J7" i="1"/>
  <c r="I7" i="1"/>
  <c r="H7" i="1"/>
  <c r="AG6" i="1"/>
  <c r="AF6" i="1"/>
  <c r="W6" i="1"/>
  <c r="J6" i="1"/>
  <c r="I6" i="1"/>
  <c r="H6" i="1"/>
  <c r="AR5" i="1"/>
  <c r="AG5" i="1"/>
  <c r="AF5" i="1"/>
  <c r="W5" i="1"/>
  <c r="J5" i="1"/>
  <c r="I5" i="1"/>
  <c r="H5" i="1"/>
  <c r="AG4" i="1"/>
  <c r="AF4" i="1"/>
  <c r="W4" i="1"/>
  <c r="J4" i="1"/>
  <c r="I4" i="1"/>
  <c r="H4" i="1"/>
  <c r="AG3" i="1"/>
  <c r="AF3" i="1"/>
  <c r="W3" i="1"/>
  <c r="J3" i="1"/>
  <c r="I3" i="1"/>
  <c r="H3" i="1"/>
  <c r="AG2" i="1"/>
  <c r="AF2" i="1"/>
  <c r="W2" i="1"/>
  <c r="J2" i="1"/>
  <c r="I2" i="1"/>
  <c r="H2" i="1"/>
  <c r="AR10" i="1"/>
  <c r="AR9" i="1"/>
  <c r="AR8" i="1"/>
  <c r="AR7" i="1"/>
  <c r="AR6" i="1"/>
  <c r="AR4" i="1"/>
  <c r="AR3" i="1"/>
  <c r="AR2" i="1"/>
</calcChain>
</file>

<file path=xl/sharedStrings.xml><?xml version="1.0" encoding="utf-8"?>
<sst xmlns="http://schemas.openxmlformats.org/spreadsheetml/2006/main" count="135" uniqueCount="76">
  <si>
    <t>Player</t>
  </si>
  <si>
    <t>Date</t>
  </si>
  <si>
    <t>Day</t>
  </si>
  <si>
    <t>Round</t>
  </si>
  <si>
    <t>Venue</t>
  </si>
  <si>
    <t>Result</t>
  </si>
  <si>
    <t>Score</t>
  </si>
  <si>
    <t>GF</t>
  </si>
  <si>
    <t>GA</t>
  </si>
  <si>
    <t>GD</t>
  </si>
  <si>
    <t>Squad</t>
  </si>
  <si>
    <t>Opponent</t>
  </si>
  <si>
    <t>Start</t>
  </si>
  <si>
    <t>Pos</t>
  </si>
  <si>
    <t>Pos 2</t>
  </si>
  <si>
    <t>Pos 3</t>
  </si>
  <si>
    <t>Pos 4</t>
  </si>
  <si>
    <t>Min</t>
  </si>
  <si>
    <t>Gls</t>
  </si>
  <si>
    <t>Ast</t>
  </si>
  <si>
    <t>PK</t>
  </si>
  <si>
    <t>PKatt</t>
  </si>
  <si>
    <t>Pmiss</t>
  </si>
  <si>
    <t>Sh</t>
  </si>
  <si>
    <t>SoT</t>
  </si>
  <si>
    <t>CrdY</t>
  </si>
  <si>
    <t>CrdR</t>
  </si>
  <si>
    <t>Touches</t>
  </si>
  <si>
    <t>Tkl</t>
  </si>
  <si>
    <t>Int</t>
  </si>
  <si>
    <t>Blocks</t>
  </si>
  <si>
    <t>Saves</t>
  </si>
  <si>
    <t>Psaves</t>
  </si>
  <si>
    <t>SCA</t>
  </si>
  <si>
    <t>GCA</t>
  </si>
  <si>
    <t>Cmp</t>
  </si>
  <si>
    <t>Att</t>
  </si>
  <si>
    <t>Cmp%</t>
  </si>
  <si>
    <t>PrgP</t>
  </si>
  <si>
    <t>Carries</t>
  </si>
  <si>
    <t>PrgC</t>
  </si>
  <si>
    <t>Att2</t>
  </si>
  <si>
    <t>Succ</t>
  </si>
  <si>
    <t>F_Score</t>
  </si>
  <si>
    <t>Leandro Trossard</t>
  </si>
  <si>
    <t>Sat</t>
  </si>
  <si>
    <t>Matchweek 10</t>
  </si>
  <si>
    <t>Home</t>
  </si>
  <si>
    <t>L</t>
  </si>
  <si>
    <t>0–1</t>
  </si>
  <si>
    <t>-</t>
  </si>
  <si>
    <t>1)</t>
  </si>
  <si>
    <t>Y</t>
  </si>
  <si>
    <t>AM</t>
  </si>
  <si>
    <t>RW</t>
  </si>
  <si>
    <t>Gabriel Dos Santos</t>
  </si>
  <si>
    <t>Fri</t>
  </si>
  <si>
    <t>Matchweek 1</t>
  </si>
  <si>
    <t>Away</t>
  </si>
  <si>
    <t>W</t>
  </si>
  <si>
    <t>2–0</t>
  </si>
  <si>
    <t>Arsenal</t>
  </si>
  <si>
    <t>Crystal Palace</t>
  </si>
  <si>
    <t>CB</t>
  </si>
  <si>
    <t>William Saliba</t>
  </si>
  <si>
    <t>2–1</t>
  </si>
  <si>
    <t>Nott'ham Forest</t>
  </si>
  <si>
    <t>Sun</t>
  </si>
  <si>
    <t>3–2</t>
  </si>
  <si>
    <t>Liverpool</t>
  </si>
  <si>
    <t>Jakub Kiwior</t>
  </si>
  <si>
    <t>5–0</t>
  </si>
  <si>
    <t>Sheffield Utd</t>
  </si>
  <si>
    <t>Matchweek 11</t>
  </si>
  <si>
    <t>1–0</t>
  </si>
  <si>
    <t>Leeds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</si>
</sst>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8.6"/>
      <color rgb="FFFF0000"/>
      <name val="Verdana"/>
      <family val="2"/>
    </font>
    <font>
      <sz val="8.6"/>
      <color rgb="FF888888"/>
      <name val="Verdana"/>
      <family val="2"/>
    </font>
    <font>
      <b/>
      <sz val="8.6"/>
      <color rgb="FF008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/>
      <right style="medium">
        <color rgb="FF747678"/>
      </right>
      <top style="thin">
        <color theme="4" tint="0.39997558519241921"/>
      </top>
      <bottom style="medium">
        <color rgb="FFDDDDDD"/>
      </bottom>
      <diagonal/>
    </border>
    <border>
      <left style="medium">
        <color rgb="FFDDDDDD"/>
      </left>
      <right/>
      <top style="thin">
        <color theme="4" tint="0.39997558519241921"/>
      </top>
      <bottom style="dotted">
        <color rgb="FFDDDDDD"/>
      </bottom>
      <diagonal/>
    </border>
    <border>
      <left style="medium">
        <color rgb="FF949698"/>
      </left>
      <right/>
      <top style="thin">
        <color theme="4" tint="0.39997558519241921"/>
      </top>
      <bottom style="dotted">
        <color rgb="FFDDDDDD"/>
      </bottom>
      <diagonal/>
    </border>
    <border>
      <left style="medium">
        <color rgb="FF949698"/>
      </left>
      <right style="medium">
        <color rgb="FF747678"/>
      </right>
      <top style="thin">
        <color theme="4" tint="0.39997558519241921"/>
      </top>
      <bottom style="dotted">
        <color rgb="FFDDDDDD"/>
      </bottom>
      <diagonal/>
    </border>
    <border>
      <left/>
      <right style="medium">
        <color rgb="FF747678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94969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5" borderId="6" xfId="1" applyNumberForma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2" fillId="5" borderId="7" xfId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2" fontId="2" fillId="5" borderId="9" xfId="1" applyNumberFormat="1" applyFill="1" applyBorder="1" applyAlignment="1">
      <alignment horizontal="left" vertical="center"/>
    </xf>
    <xf numFmtId="0" fontId="0" fillId="0" borderId="1" xfId="0" applyBorder="1"/>
    <xf numFmtId="0" fontId="7" fillId="5" borderId="7" xfId="0" applyFont="1" applyFill="1" applyBorder="1" applyAlignment="1">
      <alignment horizontal="center" vertical="center"/>
    </xf>
    <xf numFmtId="14" fontId="2" fillId="5" borderId="10" xfId="1" applyNumberForma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7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right" vertical="center"/>
    </xf>
    <xf numFmtId="0" fontId="6" fillId="5" borderId="11" xfId="0" applyFont="1" applyFill="1" applyBorder="1" applyAlignment="1">
      <alignment horizontal="right" vertical="center"/>
    </xf>
    <xf numFmtId="0" fontId="4" fillId="5" borderId="12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ata_Analytics\SEM_6\EPL_PlayerData_NewCpy.xlsx" TargetMode="External"/><Relationship Id="rId1" Type="http://schemas.openxmlformats.org/officeDocument/2006/relationships/externalLinkPath" Target="EPL_PlayerData_NewC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squads/18bb7c10/2022-2023/Arsenal-Stats" TargetMode="External"/><Relationship Id="rId18" Type="http://schemas.openxmlformats.org/officeDocument/2006/relationships/hyperlink" Target="https://fbref.com/en/squads/822bd0ba/2022-2023/Liverpool-Stats" TargetMode="External"/><Relationship Id="rId26" Type="http://schemas.openxmlformats.org/officeDocument/2006/relationships/hyperlink" Target="https://fbref.com/en/squads/1df6b87e/Sheffield-United-Stats" TargetMode="External"/><Relationship Id="rId3" Type="http://schemas.openxmlformats.org/officeDocument/2006/relationships/hyperlink" Target="https://fbref.com/en/matches/26a7f90c/Arsenal-Nottingham-Forest-August-12-2023-Premier-League" TargetMode="External"/><Relationship Id="rId21" Type="http://schemas.openxmlformats.org/officeDocument/2006/relationships/hyperlink" Target="https://fbref.com/en/squads/18bb7c10/2022-2023/Arsenal-Stats" TargetMode="External"/><Relationship Id="rId34" Type="http://schemas.openxmlformats.org/officeDocument/2006/relationships/hyperlink" Target="https://fbref.com/en/squads/822bd0ba/2022-2023/Liverpool-Stats" TargetMode="External"/><Relationship Id="rId7" Type="http://schemas.openxmlformats.org/officeDocument/2006/relationships/hyperlink" Target="https://fbref.com/en/matches/d498f918/Arsenal-Sheffield-United-October-28-2023-Premier-League" TargetMode="External"/><Relationship Id="rId12" Type="http://schemas.openxmlformats.org/officeDocument/2006/relationships/hyperlink" Target="https://fbref.com/en/comps/9/2022-2023/2022-2023-Premier-League-Stats" TargetMode="External"/><Relationship Id="rId17" Type="http://schemas.openxmlformats.org/officeDocument/2006/relationships/hyperlink" Target="https://fbref.com/en/squads/18bb7c10/2022-2023/Arsenal-Stats" TargetMode="External"/><Relationship Id="rId25" Type="http://schemas.openxmlformats.org/officeDocument/2006/relationships/hyperlink" Target="https://fbref.com/en/squads/18bb7c10/Arsenal-Stats" TargetMode="External"/><Relationship Id="rId33" Type="http://schemas.openxmlformats.org/officeDocument/2006/relationships/hyperlink" Target="https://fbref.com/en/squads/18bb7c10/2022-2023/Arsenal-Stats" TargetMode="External"/><Relationship Id="rId2" Type="http://schemas.openxmlformats.org/officeDocument/2006/relationships/hyperlink" Target="https://fbref.com/en/comps/9/2022-2023/2022-2023-Premier-League-Stats" TargetMode="External"/><Relationship Id="rId16" Type="http://schemas.openxmlformats.org/officeDocument/2006/relationships/hyperlink" Target="https://fbref.com/en/comps/9/2022-2023/2022-2023-Premier-League-Stats" TargetMode="External"/><Relationship Id="rId20" Type="http://schemas.openxmlformats.org/officeDocument/2006/relationships/hyperlink" Target="https://fbref.com/en/comps/9/2022-2023/2022-2023-Premier-League-Stats" TargetMode="External"/><Relationship Id="rId29" Type="http://schemas.openxmlformats.org/officeDocument/2006/relationships/hyperlink" Target="https://fbref.com/en/squads/18bb7c10/2022-2023/Arsenal-Stats" TargetMode="External"/><Relationship Id="rId1" Type="http://schemas.openxmlformats.org/officeDocument/2006/relationships/hyperlink" Target="https://fbref.com/en/matches/3eeefbc5/Brighton-and-Hove-Albion-Tottenham-Hotspur-October-8-2022-Premier-League" TargetMode="External"/><Relationship Id="rId6" Type="http://schemas.openxmlformats.org/officeDocument/2006/relationships/hyperlink" Target="https://fbref.com/en/squads/e4a775cb/Nottingham-Forest-Stats" TargetMode="External"/><Relationship Id="rId11" Type="http://schemas.openxmlformats.org/officeDocument/2006/relationships/hyperlink" Target="https://fbref.com/en/matches/e62f6e78/Crystal-Palace-Arsenal-August-5-2022-Premier-League" TargetMode="External"/><Relationship Id="rId24" Type="http://schemas.openxmlformats.org/officeDocument/2006/relationships/hyperlink" Target="https://fbref.com/en/comps/9/Premier-League-Stats" TargetMode="External"/><Relationship Id="rId32" Type="http://schemas.openxmlformats.org/officeDocument/2006/relationships/hyperlink" Target="https://fbref.com/en/comps/9/2022-2023/2022-2023-Premier-League-Stats" TargetMode="External"/><Relationship Id="rId5" Type="http://schemas.openxmlformats.org/officeDocument/2006/relationships/hyperlink" Target="https://fbref.com/en/squads/18bb7c10/Arsenal-Stats" TargetMode="External"/><Relationship Id="rId15" Type="http://schemas.openxmlformats.org/officeDocument/2006/relationships/hyperlink" Target="https://fbref.com/en/matches/84a48413/Arsenal-Liverpool-October-9-2022-Premier-League" TargetMode="External"/><Relationship Id="rId23" Type="http://schemas.openxmlformats.org/officeDocument/2006/relationships/hyperlink" Target="https://fbref.com/en/matches/d498f918/Arsenal-Sheffield-United-October-28-2023-Premier-League" TargetMode="External"/><Relationship Id="rId28" Type="http://schemas.openxmlformats.org/officeDocument/2006/relationships/hyperlink" Target="https://fbref.com/en/comps/9/2022-2023/2022-2023-Premier-League-Stats" TargetMode="External"/><Relationship Id="rId10" Type="http://schemas.openxmlformats.org/officeDocument/2006/relationships/hyperlink" Target="https://fbref.com/en/squads/1df6b87e/Sheffield-United-Stats" TargetMode="External"/><Relationship Id="rId19" Type="http://schemas.openxmlformats.org/officeDocument/2006/relationships/hyperlink" Target="https://fbref.com/en/matches/92885cfc/Leeds-United-Arsenal-October-16-2022-Premier-League" TargetMode="External"/><Relationship Id="rId31" Type="http://schemas.openxmlformats.org/officeDocument/2006/relationships/hyperlink" Target="https://fbref.com/en/matches/84a48413/Arsenal-Liverpool-October-9-2022-Premier-League" TargetMode="External"/><Relationship Id="rId4" Type="http://schemas.openxmlformats.org/officeDocument/2006/relationships/hyperlink" Target="https://fbref.com/en/comps/9/Premier-League-Stats" TargetMode="External"/><Relationship Id="rId9" Type="http://schemas.openxmlformats.org/officeDocument/2006/relationships/hyperlink" Target="https://fbref.com/en/squads/18bb7c10/Arsenal-Stats" TargetMode="External"/><Relationship Id="rId14" Type="http://schemas.openxmlformats.org/officeDocument/2006/relationships/hyperlink" Target="https://fbref.com/en/squads/47c64c55/2022-2023/Crystal-Palace-Stats" TargetMode="External"/><Relationship Id="rId22" Type="http://schemas.openxmlformats.org/officeDocument/2006/relationships/hyperlink" Target="https://fbref.com/en/squads/5bfb9659/2022-2023/Leeds-United-Stats" TargetMode="External"/><Relationship Id="rId27" Type="http://schemas.openxmlformats.org/officeDocument/2006/relationships/hyperlink" Target="https://fbref.com/en/matches/e62f6e78/Crystal-Palace-Arsenal-August-5-2022-Premier-League" TargetMode="External"/><Relationship Id="rId30" Type="http://schemas.openxmlformats.org/officeDocument/2006/relationships/hyperlink" Target="https://fbref.com/en/squads/47c64c55/2022-2023/Crystal-Palace-Stats" TargetMode="External"/><Relationship Id="rId8" Type="http://schemas.openxmlformats.org/officeDocument/2006/relationships/hyperlink" Target="https://fbref.com/en/comps/9/Premier-League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812F-40CF-43E0-9276-553084690D86}">
  <dimension ref="A1:AR10"/>
  <sheetViews>
    <sheetView tabSelected="1" workbookViewId="0">
      <selection sqref="A1:AR10"/>
    </sheetView>
  </sheetViews>
  <sheetFormatPr defaultRowHeight="14.4" x14ac:dyDescent="0.3"/>
  <sheetData>
    <row r="1" spans="1:44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4" t="s">
        <v>33</v>
      </c>
      <c r="AI1" s="3" t="s">
        <v>34</v>
      </c>
      <c r="AJ1" s="4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4" t="s">
        <v>41</v>
      </c>
      <c r="AQ1" s="3" t="s">
        <v>42</v>
      </c>
      <c r="AR1" s="5" t="s">
        <v>43</v>
      </c>
    </row>
    <row r="2" spans="1:44" ht="15" thickBot="1" x14ac:dyDescent="0.35">
      <c r="A2" s="6" t="s">
        <v>44</v>
      </c>
      <c r="B2" s="7">
        <v>44842</v>
      </c>
      <c r="C2" s="8" t="s">
        <v>45</v>
      </c>
      <c r="D2" s="9" t="s">
        <v>46</v>
      </c>
      <c r="E2" s="8" t="s">
        <v>47</v>
      </c>
      <c r="F2" s="10" t="s">
        <v>48</v>
      </c>
      <c r="G2" s="10" t="s">
        <v>49</v>
      </c>
      <c r="H2" s="10" t="str">
        <f>LEFT([1]!Table1[[#This Row],[Score]], FIND("–", [1]!Table1[[#This Row],[Score]]) - 1)</f>
        <v>0</v>
      </c>
      <c r="I2" s="10" t="str">
        <f>MID([1]!Table1[[#This Row],[Score]], FIND("–", [1]!Table1[[#This Row],[Score]]) + 1, LEN([1]!Table1[[#This Row],[Score]]))</f>
        <v>1</v>
      </c>
      <c r="J2" s="10">
        <f>[1]!Table1[[#This Row],[GF]]-[1]!Table1[[#This Row],[GA]]</f>
        <v>-1</v>
      </c>
      <c r="K2" s="9" t="s">
        <v>50</v>
      </c>
      <c r="L2" s="9" t="s">
        <v>51</v>
      </c>
      <c r="M2" s="11" t="s">
        <v>52</v>
      </c>
      <c r="N2" s="11" t="s">
        <v>53</v>
      </c>
      <c r="O2" s="11" t="s">
        <v>54</v>
      </c>
      <c r="P2" s="11"/>
      <c r="Q2" s="11"/>
      <c r="R2" s="12">
        <v>90</v>
      </c>
      <c r="S2" s="13">
        <v>0</v>
      </c>
      <c r="T2" s="14">
        <v>0</v>
      </c>
      <c r="U2" s="14">
        <v>0</v>
      </c>
      <c r="V2" s="14">
        <v>0</v>
      </c>
      <c r="W2" s="14">
        <f>[1]!Table1[[#This Row],[PKatt]]-[1]!Table1[[#This Row],[PK]]</f>
        <v>0</v>
      </c>
      <c r="X2" s="12">
        <v>2</v>
      </c>
      <c r="Y2" s="14">
        <v>0</v>
      </c>
      <c r="Z2" s="14">
        <v>0</v>
      </c>
      <c r="AA2" s="14">
        <v>0</v>
      </c>
      <c r="AB2" s="12">
        <v>55</v>
      </c>
      <c r="AC2" s="12">
        <v>0</v>
      </c>
      <c r="AD2" s="14">
        <v>0</v>
      </c>
      <c r="AE2" s="12">
        <v>1</v>
      </c>
      <c r="AF2" s="15">
        <f ca="1">IF([1]!Table1[[#This Row],[Pos]]="GK", RANDBETWEEN(0,15),0)</f>
        <v>0</v>
      </c>
      <c r="AG2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2" s="15">
        <v>4</v>
      </c>
      <c r="AI2" s="14">
        <v>0</v>
      </c>
      <c r="AJ2" s="15">
        <v>38</v>
      </c>
      <c r="AK2" s="12">
        <v>46</v>
      </c>
      <c r="AL2" s="12">
        <v>82.6</v>
      </c>
      <c r="AM2" s="12">
        <v>3</v>
      </c>
      <c r="AN2" s="15">
        <v>29</v>
      </c>
      <c r="AO2" s="12">
        <v>1</v>
      </c>
      <c r="AP2" s="15">
        <v>2</v>
      </c>
      <c r="AQ2" s="12">
        <v>1</v>
      </c>
      <c r="AR2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9.6</v>
      </c>
    </row>
    <row r="3" spans="1:44" ht="15" thickBot="1" x14ac:dyDescent="0.35">
      <c r="A3" s="17" t="s">
        <v>55</v>
      </c>
      <c r="B3" s="7">
        <v>44778</v>
      </c>
      <c r="C3" s="8" t="s">
        <v>56</v>
      </c>
      <c r="D3" s="9" t="s">
        <v>57</v>
      </c>
      <c r="E3" s="8" t="s">
        <v>58</v>
      </c>
      <c r="F3" s="18" t="s">
        <v>59</v>
      </c>
      <c r="G3" s="18" t="s">
        <v>60</v>
      </c>
      <c r="H3" s="18" t="str">
        <f>LEFT([1]!Table1[[#This Row],[Score]], FIND("–", [1]!Table1[[#This Row],[Score]]) - 1)</f>
        <v>2</v>
      </c>
      <c r="I3" s="18" t="str">
        <f>MID([1]!Table1[[#This Row],[Score]], FIND("–", [1]!Table1[[#This Row],[Score]]) + 1, LEN([1]!Table1[[#This Row],[Score]]))</f>
        <v>0</v>
      </c>
      <c r="J3" s="18">
        <f>[1]!Table1[[#This Row],[GF]]-[1]!Table1[[#This Row],[GA]]</f>
        <v>2</v>
      </c>
      <c r="K3" s="9" t="s">
        <v>61</v>
      </c>
      <c r="L3" s="9" t="s">
        <v>62</v>
      </c>
      <c r="M3" s="11" t="s">
        <v>52</v>
      </c>
      <c r="N3" s="11" t="s">
        <v>63</v>
      </c>
      <c r="O3" s="11"/>
      <c r="P3" s="11"/>
      <c r="Q3" s="11"/>
      <c r="R3" s="12">
        <v>90</v>
      </c>
      <c r="S3" s="13">
        <v>0</v>
      </c>
      <c r="T3" s="14">
        <v>0</v>
      </c>
      <c r="U3" s="14">
        <v>0</v>
      </c>
      <c r="V3" s="14">
        <v>0</v>
      </c>
      <c r="W3" s="14">
        <f>[1]!Table1[[#This Row],[PKatt]]-[1]!Table1[[#This Row],[PK]]</f>
        <v>0</v>
      </c>
      <c r="X3" s="12">
        <v>0</v>
      </c>
      <c r="Y3" s="14">
        <v>0</v>
      </c>
      <c r="Z3" s="14">
        <v>0</v>
      </c>
      <c r="AA3" s="14">
        <v>0</v>
      </c>
      <c r="AB3" s="12">
        <v>67</v>
      </c>
      <c r="AC3" s="12">
        <v>1</v>
      </c>
      <c r="AD3" s="14">
        <v>1</v>
      </c>
      <c r="AE3" s="12">
        <v>2</v>
      </c>
      <c r="AF3" s="15">
        <f ca="1">IF([1]!Table1[[#This Row],[Pos]]="GK", RANDBETWEEN(0,15),0)</f>
        <v>0</v>
      </c>
      <c r="AG3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3" s="15">
        <v>0</v>
      </c>
      <c r="AI3" s="14">
        <v>0</v>
      </c>
      <c r="AJ3" s="15">
        <v>52</v>
      </c>
      <c r="AK3" s="12">
        <v>58</v>
      </c>
      <c r="AL3" s="12">
        <v>89.7</v>
      </c>
      <c r="AM3" s="12">
        <v>1</v>
      </c>
      <c r="AN3" s="15">
        <v>48</v>
      </c>
      <c r="AO3" s="12">
        <v>1</v>
      </c>
      <c r="AP3" s="15">
        <v>0</v>
      </c>
      <c r="AQ3" s="12">
        <v>0</v>
      </c>
      <c r="AR3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22.4</v>
      </c>
    </row>
    <row r="4" spans="1:44" ht="15" thickBot="1" x14ac:dyDescent="0.35">
      <c r="A4" s="6" t="s">
        <v>64</v>
      </c>
      <c r="B4" s="7">
        <v>44778</v>
      </c>
      <c r="C4" s="8" t="s">
        <v>56</v>
      </c>
      <c r="D4" s="9" t="s">
        <v>57</v>
      </c>
      <c r="E4" s="8" t="s">
        <v>58</v>
      </c>
      <c r="F4" s="18" t="s">
        <v>59</v>
      </c>
      <c r="G4" s="18" t="s">
        <v>60</v>
      </c>
      <c r="H4" s="18" t="str">
        <f>LEFT([1]!Table1[[#This Row],[Score]], FIND("–", [1]!Table1[[#This Row],[Score]]) - 1)</f>
        <v>2</v>
      </c>
      <c r="I4" s="18" t="str">
        <f>MID([1]!Table1[[#This Row],[Score]], FIND("–", [1]!Table1[[#This Row],[Score]]) + 1, LEN([1]!Table1[[#This Row],[Score]]))</f>
        <v>0</v>
      </c>
      <c r="J4" s="18">
        <f>[1]!Table1[[#This Row],[GF]]-[1]!Table1[[#This Row],[GA]]</f>
        <v>2</v>
      </c>
      <c r="K4" s="9" t="s">
        <v>61</v>
      </c>
      <c r="L4" s="9" t="s">
        <v>62</v>
      </c>
      <c r="M4" s="11" t="s">
        <v>52</v>
      </c>
      <c r="N4" s="11" t="s">
        <v>63</v>
      </c>
      <c r="O4" s="11"/>
      <c r="P4" s="11"/>
      <c r="Q4" s="11"/>
      <c r="R4" s="12">
        <v>90</v>
      </c>
      <c r="S4" s="13">
        <v>0</v>
      </c>
      <c r="T4" s="14">
        <v>0</v>
      </c>
      <c r="U4" s="14">
        <v>0</v>
      </c>
      <c r="V4" s="14">
        <v>0</v>
      </c>
      <c r="W4" s="14">
        <f>[1]!Table1[[#This Row],[PKatt]]-[1]!Table1[[#This Row],[PK]]</f>
        <v>0</v>
      </c>
      <c r="X4" s="12">
        <v>0</v>
      </c>
      <c r="Y4" s="14">
        <v>0</v>
      </c>
      <c r="Z4" s="14">
        <v>0</v>
      </c>
      <c r="AA4" s="14">
        <v>0</v>
      </c>
      <c r="AB4" s="12">
        <v>59</v>
      </c>
      <c r="AC4" s="12">
        <v>1</v>
      </c>
      <c r="AD4" s="14">
        <v>0</v>
      </c>
      <c r="AE4" s="12">
        <v>2</v>
      </c>
      <c r="AF4" s="15">
        <f ca="1">IF([1]!Table1[[#This Row],[Pos]]="GK", RANDBETWEEN(0,15),0)</f>
        <v>0</v>
      </c>
      <c r="AG4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4" s="15">
        <v>1</v>
      </c>
      <c r="AI4" s="14">
        <v>0</v>
      </c>
      <c r="AJ4" s="15">
        <v>45</v>
      </c>
      <c r="AK4" s="12">
        <v>48</v>
      </c>
      <c r="AL4" s="12">
        <v>93.8</v>
      </c>
      <c r="AM4" s="12">
        <v>2</v>
      </c>
      <c r="AN4" s="15">
        <v>40</v>
      </c>
      <c r="AO4" s="12">
        <v>0</v>
      </c>
      <c r="AP4" s="15">
        <v>1</v>
      </c>
      <c r="AQ4" s="12">
        <v>1</v>
      </c>
      <c r="AR4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17</v>
      </c>
    </row>
    <row r="5" spans="1:44" ht="15" thickBot="1" x14ac:dyDescent="0.35">
      <c r="A5" s="17" t="s">
        <v>64</v>
      </c>
      <c r="B5" s="7">
        <v>45150</v>
      </c>
      <c r="C5" s="8" t="s">
        <v>45</v>
      </c>
      <c r="D5" s="9" t="s">
        <v>57</v>
      </c>
      <c r="E5" s="8" t="s">
        <v>47</v>
      </c>
      <c r="F5" s="18" t="s">
        <v>59</v>
      </c>
      <c r="G5" s="18" t="s">
        <v>65</v>
      </c>
      <c r="H5" s="18" t="str">
        <f>LEFT([1]!Table1[[#This Row],[Score]], FIND("–", [1]!Table1[[#This Row],[Score]]) - 1)</f>
        <v>2</v>
      </c>
      <c r="I5" s="18" t="str">
        <f>MID([1]!Table1[[#This Row],[Score]], FIND("–", [1]!Table1[[#This Row],[Score]]) + 1, LEN([1]!Table1[[#This Row],[Score]]))</f>
        <v>1</v>
      </c>
      <c r="J5" s="18">
        <f>[1]!Table1[[#This Row],[GF]]-[1]!Table1[[#This Row],[GA]]</f>
        <v>1</v>
      </c>
      <c r="K5" s="9" t="s">
        <v>61</v>
      </c>
      <c r="L5" s="9" t="s">
        <v>66</v>
      </c>
      <c r="M5" s="11" t="s">
        <v>52</v>
      </c>
      <c r="N5" s="11" t="s">
        <v>63</v>
      </c>
      <c r="O5" s="11"/>
      <c r="P5" s="11"/>
      <c r="Q5" s="11"/>
      <c r="R5" s="12">
        <v>90</v>
      </c>
      <c r="S5" s="13">
        <v>0</v>
      </c>
      <c r="T5" s="14">
        <v>1</v>
      </c>
      <c r="U5" s="14">
        <v>0</v>
      </c>
      <c r="V5" s="14">
        <v>0</v>
      </c>
      <c r="W5" s="14">
        <f>[1]!Table1[[#This Row],[PKatt]]-[1]!Table1[[#This Row],[PK]]</f>
        <v>0</v>
      </c>
      <c r="X5" s="12">
        <v>0</v>
      </c>
      <c r="Y5" s="14">
        <v>0</v>
      </c>
      <c r="Z5" s="14">
        <v>0</v>
      </c>
      <c r="AA5" s="14">
        <v>0</v>
      </c>
      <c r="AB5" s="12">
        <v>132</v>
      </c>
      <c r="AC5" s="12">
        <v>0</v>
      </c>
      <c r="AD5" s="14">
        <v>0</v>
      </c>
      <c r="AE5" s="12">
        <v>0</v>
      </c>
      <c r="AF5" s="15">
        <f ca="1">IF([1]!Table1[[#This Row],[Pos]]="GK", RANDBETWEEN(0,15),0)</f>
        <v>0</v>
      </c>
      <c r="AG5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5" s="15">
        <v>2</v>
      </c>
      <c r="AI5" s="14">
        <v>1</v>
      </c>
      <c r="AJ5" s="15">
        <v>127</v>
      </c>
      <c r="AK5" s="12">
        <v>130</v>
      </c>
      <c r="AL5" s="12">
        <v>97.7</v>
      </c>
      <c r="AM5" s="12">
        <v>7</v>
      </c>
      <c r="AN5" s="15">
        <v>114</v>
      </c>
      <c r="AO5" s="12">
        <v>0</v>
      </c>
      <c r="AP5" s="15">
        <v>0</v>
      </c>
      <c r="AQ5" s="12">
        <v>0</v>
      </c>
      <c r="AR5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50.4</v>
      </c>
    </row>
    <row r="6" spans="1:44" ht="15" thickBot="1" x14ac:dyDescent="0.35">
      <c r="A6" s="6" t="s">
        <v>55</v>
      </c>
      <c r="B6" s="7">
        <v>44843</v>
      </c>
      <c r="C6" s="8" t="s">
        <v>67</v>
      </c>
      <c r="D6" s="9" t="s">
        <v>46</v>
      </c>
      <c r="E6" s="8" t="s">
        <v>47</v>
      </c>
      <c r="F6" s="18" t="s">
        <v>59</v>
      </c>
      <c r="G6" s="18" t="s">
        <v>68</v>
      </c>
      <c r="H6" s="18" t="str">
        <f>LEFT([1]!Table1[[#This Row],[Score]], FIND("–", [1]!Table1[[#This Row],[Score]]) - 1)</f>
        <v>3</v>
      </c>
      <c r="I6" s="18" t="str">
        <f>MID([1]!Table1[[#This Row],[Score]], FIND("–", [1]!Table1[[#This Row],[Score]]) + 1, LEN([1]!Table1[[#This Row],[Score]]))</f>
        <v>2</v>
      </c>
      <c r="J6" s="18">
        <f>[1]!Table1[[#This Row],[GF]]-[1]!Table1[[#This Row],[GA]]</f>
        <v>1</v>
      </c>
      <c r="K6" s="9" t="s">
        <v>61</v>
      </c>
      <c r="L6" s="9" t="s">
        <v>69</v>
      </c>
      <c r="M6" s="11" t="s">
        <v>52</v>
      </c>
      <c r="N6" s="11" t="s">
        <v>63</v>
      </c>
      <c r="O6" s="11"/>
      <c r="P6" s="11"/>
      <c r="Q6" s="11"/>
      <c r="R6" s="12">
        <v>90</v>
      </c>
      <c r="S6" s="13">
        <v>0</v>
      </c>
      <c r="T6" s="14">
        <v>0</v>
      </c>
      <c r="U6" s="14">
        <v>0</v>
      </c>
      <c r="V6" s="14">
        <v>0</v>
      </c>
      <c r="W6" s="14">
        <f>[1]!Table1[[#This Row],[PKatt]]-[1]!Table1[[#This Row],[PK]]</f>
        <v>0</v>
      </c>
      <c r="X6" s="12">
        <v>0</v>
      </c>
      <c r="Y6" s="14">
        <v>0</v>
      </c>
      <c r="Z6" s="14">
        <v>0</v>
      </c>
      <c r="AA6" s="14">
        <v>0</v>
      </c>
      <c r="AB6" s="12">
        <v>65</v>
      </c>
      <c r="AC6" s="12">
        <v>1</v>
      </c>
      <c r="AD6" s="14">
        <v>0</v>
      </c>
      <c r="AE6" s="12">
        <v>3</v>
      </c>
      <c r="AF6" s="15">
        <f ca="1">IF([1]!Table1[[#This Row],[Pos]]="GK", RANDBETWEEN(0,15),0)</f>
        <v>0</v>
      </c>
      <c r="AG6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6" s="15">
        <v>1</v>
      </c>
      <c r="AI6" s="14">
        <v>0</v>
      </c>
      <c r="AJ6" s="15">
        <v>47</v>
      </c>
      <c r="AK6" s="12">
        <v>55</v>
      </c>
      <c r="AL6" s="12">
        <v>85.5</v>
      </c>
      <c r="AM6" s="12">
        <v>4</v>
      </c>
      <c r="AN6" s="15">
        <v>38</v>
      </c>
      <c r="AO6" s="12">
        <v>0</v>
      </c>
      <c r="AP6" s="15">
        <v>0</v>
      </c>
      <c r="AQ6" s="12">
        <v>0</v>
      </c>
      <c r="AR6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13.4</v>
      </c>
    </row>
    <row r="7" spans="1:44" ht="15" thickBot="1" x14ac:dyDescent="0.35">
      <c r="A7" s="17" t="s">
        <v>64</v>
      </c>
      <c r="B7" s="7">
        <v>44843</v>
      </c>
      <c r="C7" s="8" t="s">
        <v>67</v>
      </c>
      <c r="D7" s="9" t="s">
        <v>46</v>
      </c>
      <c r="E7" s="8" t="s">
        <v>47</v>
      </c>
      <c r="F7" s="18" t="s">
        <v>59</v>
      </c>
      <c r="G7" s="18" t="s">
        <v>68</v>
      </c>
      <c r="H7" s="18" t="str">
        <f>LEFT([1]!Table1[[#This Row],[Score]], FIND("–", [1]!Table1[[#This Row],[Score]]) - 1)</f>
        <v>3</v>
      </c>
      <c r="I7" s="18" t="str">
        <f>MID([1]!Table1[[#This Row],[Score]], FIND("–", [1]!Table1[[#This Row],[Score]]) + 1, LEN([1]!Table1[[#This Row],[Score]]))</f>
        <v>2</v>
      </c>
      <c r="J7" s="18">
        <f>[1]!Table1[[#This Row],[GF]]-[1]!Table1[[#This Row],[GA]]</f>
        <v>1</v>
      </c>
      <c r="K7" s="9" t="s">
        <v>61</v>
      </c>
      <c r="L7" s="9" t="s">
        <v>69</v>
      </c>
      <c r="M7" s="11" t="s">
        <v>52</v>
      </c>
      <c r="N7" s="11" t="s">
        <v>63</v>
      </c>
      <c r="O7" s="11"/>
      <c r="P7" s="11"/>
      <c r="Q7" s="11"/>
      <c r="R7" s="12">
        <v>90</v>
      </c>
      <c r="S7" s="13">
        <v>0</v>
      </c>
      <c r="T7" s="14">
        <v>0</v>
      </c>
      <c r="U7" s="14">
        <v>0</v>
      </c>
      <c r="V7" s="14">
        <v>0</v>
      </c>
      <c r="W7" s="14">
        <f>[1]!Table1[[#This Row],[PKatt]]-[1]!Table1[[#This Row],[PK]]</f>
        <v>0</v>
      </c>
      <c r="X7" s="12">
        <v>0</v>
      </c>
      <c r="Y7" s="14">
        <v>0</v>
      </c>
      <c r="Z7" s="14">
        <v>0</v>
      </c>
      <c r="AA7" s="14">
        <v>0</v>
      </c>
      <c r="AB7" s="12">
        <v>57</v>
      </c>
      <c r="AC7" s="12">
        <v>2</v>
      </c>
      <c r="AD7" s="14">
        <v>2</v>
      </c>
      <c r="AE7" s="12">
        <v>0</v>
      </c>
      <c r="AF7" s="15">
        <f ca="1">IF([1]!Table1[[#This Row],[Pos]]="GK", RANDBETWEEN(0,15),0)</f>
        <v>0</v>
      </c>
      <c r="AG7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7" s="15">
        <v>0</v>
      </c>
      <c r="AI7" s="14">
        <v>0</v>
      </c>
      <c r="AJ7" s="15">
        <v>42</v>
      </c>
      <c r="AK7" s="12">
        <v>50</v>
      </c>
      <c r="AL7" s="12">
        <v>84</v>
      </c>
      <c r="AM7" s="12">
        <v>2</v>
      </c>
      <c r="AN7" s="15">
        <v>33</v>
      </c>
      <c r="AO7" s="12">
        <v>0</v>
      </c>
      <c r="AP7" s="15">
        <v>0</v>
      </c>
      <c r="AQ7" s="12">
        <v>0</v>
      </c>
      <c r="AR7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24.4</v>
      </c>
    </row>
    <row r="8" spans="1:44" ht="15" thickBot="1" x14ac:dyDescent="0.35">
      <c r="A8" s="6" t="s">
        <v>70</v>
      </c>
      <c r="B8" s="7">
        <v>45227</v>
      </c>
      <c r="C8" s="8" t="s">
        <v>45</v>
      </c>
      <c r="D8" s="9" t="s">
        <v>46</v>
      </c>
      <c r="E8" s="8" t="s">
        <v>47</v>
      </c>
      <c r="F8" s="18" t="s">
        <v>59</v>
      </c>
      <c r="G8" s="18" t="s">
        <v>71</v>
      </c>
      <c r="H8" s="18" t="str">
        <f>LEFT([1]!Table1[[#This Row],[Score]], FIND("–", [1]!Table1[[#This Row],[Score]]) - 1)</f>
        <v>5</v>
      </c>
      <c r="I8" s="18" t="str">
        <f>MID([1]!Table1[[#This Row],[Score]], FIND("–", [1]!Table1[[#This Row],[Score]]) + 1, LEN([1]!Table1[[#This Row],[Score]]))</f>
        <v>0</v>
      </c>
      <c r="J8" s="18">
        <f>[1]!Table1[[#This Row],[GF]]-[1]!Table1[[#This Row],[GA]]</f>
        <v>5</v>
      </c>
      <c r="K8" s="9" t="s">
        <v>61</v>
      </c>
      <c r="L8" s="9" t="s">
        <v>72</v>
      </c>
      <c r="M8" s="11" t="s">
        <v>52</v>
      </c>
      <c r="N8" s="11" t="s">
        <v>63</v>
      </c>
      <c r="O8" s="11"/>
      <c r="P8" s="11"/>
      <c r="Q8" s="11"/>
      <c r="R8" s="12">
        <v>90</v>
      </c>
      <c r="S8" s="13">
        <v>0</v>
      </c>
      <c r="T8" s="14">
        <v>0</v>
      </c>
      <c r="U8" s="14">
        <v>0</v>
      </c>
      <c r="V8" s="14">
        <v>0</v>
      </c>
      <c r="W8" s="14">
        <f>[1]!Table1[[#This Row],[PKatt]]-[1]!Table1[[#This Row],[PK]]</f>
        <v>0</v>
      </c>
      <c r="X8" s="12">
        <v>0</v>
      </c>
      <c r="Y8" s="14">
        <v>0</v>
      </c>
      <c r="Z8" s="14">
        <v>0</v>
      </c>
      <c r="AA8" s="14">
        <v>0</v>
      </c>
      <c r="AB8" s="12">
        <v>89</v>
      </c>
      <c r="AC8" s="12">
        <v>0</v>
      </c>
      <c r="AD8" s="14">
        <v>0</v>
      </c>
      <c r="AE8" s="12">
        <v>0</v>
      </c>
      <c r="AF8" s="15">
        <f ca="1">IF([1]!Table1[[#This Row],[Pos]]="GK", RANDBETWEEN(0,15),0)</f>
        <v>0</v>
      </c>
      <c r="AG8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8" s="15">
        <v>0</v>
      </c>
      <c r="AI8" s="14">
        <v>0</v>
      </c>
      <c r="AJ8" s="15">
        <v>75</v>
      </c>
      <c r="AK8" s="12">
        <v>84</v>
      </c>
      <c r="AL8" s="12">
        <v>89.3</v>
      </c>
      <c r="AM8" s="12">
        <v>8</v>
      </c>
      <c r="AN8" s="15">
        <v>68</v>
      </c>
      <c r="AO8" s="12">
        <v>0</v>
      </c>
      <c r="AP8" s="15">
        <v>0</v>
      </c>
      <c r="AQ8" s="12">
        <v>0</v>
      </c>
      <c r="AR8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19</v>
      </c>
    </row>
    <row r="9" spans="1:44" ht="15" thickBot="1" x14ac:dyDescent="0.35">
      <c r="A9" s="17" t="s">
        <v>64</v>
      </c>
      <c r="B9" s="7">
        <v>45227</v>
      </c>
      <c r="C9" s="8" t="s">
        <v>45</v>
      </c>
      <c r="D9" s="9" t="s">
        <v>46</v>
      </c>
      <c r="E9" s="8" t="s">
        <v>47</v>
      </c>
      <c r="F9" s="18" t="s">
        <v>59</v>
      </c>
      <c r="G9" s="18" t="s">
        <v>71</v>
      </c>
      <c r="H9" s="18" t="str">
        <f>LEFT([1]!Table1[[#This Row],[Score]], FIND("–", [1]!Table1[[#This Row],[Score]]) - 1)</f>
        <v>5</v>
      </c>
      <c r="I9" s="18" t="str">
        <f>MID([1]!Table1[[#This Row],[Score]], FIND("–", [1]!Table1[[#This Row],[Score]]) + 1, LEN([1]!Table1[[#This Row],[Score]]))</f>
        <v>0</v>
      </c>
      <c r="J9" s="18">
        <f>[1]!Table1[[#This Row],[GF]]-[1]!Table1[[#This Row],[GA]]</f>
        <v>5</v>
      </c>
      <c r="K9" s="9" t="s">
        <v>61</v>
      </c>
      <c r="L9" s="9" t="s">
        <v>72</v>
      </c>
      <c r="M9" s="11" t="s">
        <v>52</v>
      </c>
      <c r="N9" s="11" t="s">
        <v>63</v>
      </c>
      <c r="O9" s="11"/>
      <c r="P9" s="11"/>
      <c r="Q9" s="11"/>
      <c r="R9" s="12">
        <v>90</v>
      </c>
      <c r="S9" s="13">
        <v>0</v>
      </c>
      <c r="T9" s="14">
        <v>0</v>
      </c>
      <c r="U9" s="14">
        <v>0</v>
      </c>
      <c r="V9" s="14">
        <v>0</v>
      </c>
      <c r="W9" s="14">
        <f>[1]!Table1[[#This Row],[PKatt]]-[1]!Table1[[#This Row],[PK]]</f>
        <v>0</v>
      </c>
      <c r="X9" s="12">
        <v>0</v>
      </c>
      <c r="Y9" s="14">
        <v>0</v>
      </c>
      <c r="Z9" s="14">
        <v>0</v>
      </c>
      <c r="AA9" s="14">
        <v>0</v>
      </c>
      <c r="AB9" s="12">
        <v>133</v>
      </c>
      <c r="AC9" s="12">
        <v>0</v>
      </c>
      <c r="AD9" s="14">
        <v>0</v>
      </c>
      <c r="AE9" s="12">
        <v>0</v>
      </c>
      <c r="AF9" s="15">
        <f ca="1">IF([1]!Table1[[#This Row],[Pos]]="GK", RANDBETWEEN(0,15),0)</f>
        <v>0</v>
      </c>
      <c r="AG9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9" s="15">
        <v>0</v>
      </c>
      <c r="AI9" s="14">
        <v>0</v>
      </c>
      <c r="AJ9" s="15">
        <v>122</v>
      </c>
      <c r="AK9" s="12">
        <v>127</v>
      </c>
      <c r="AL9" s="12">
        <v>96.1</v>
      </c>
      <c r="AM9" s="12">
        <v>6</v>
      </c>
      <c r="AN9" s="15">
        <v>107</v>
      </c>
      <c r="AO9" s="12">
        <v>0</v>
      </c>
      <c r="AP9" s="15">
        <v>0</v>
      </c>
      <c r="AQ9" s="12">
        <v>0</v>
      </c>
      <c r="AR9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28.4</v>
      </c>
    </row>
    <row r="10" spans="1:44" x14ac:dyDescent="0.3">
      <c r="A10" s="6" t="s">
        <v>64</v>
      </c>
      <c r="B10" s="19">
        <v>44850</v>
      </c>
      <c r="C10" s="20" t="s">
        <v>67</v>
      </c>
      <c r="D10" s="21" t="s">
        <v>73</v>
      </c>
      <c r="E10" s="20" t="s">
        <v>58</v>
      </c>
      <c r="F10" s="22" t="s">
        <v>59</v>
      </c>
      <c r="G10" s="22" t="s">
        <v>74</v>
      </c>
      <c r="H10" s="22" t="str">
        <f>LEFT([1]!Table1[[#This Row],[Score]], FIND("–", [1]!Table1[[#This Row],[Score]]) - 1)</f>
        <v>1</v>
      </c>
      <c r="I10" s="22" t="str">
        <f>MID([1]!Table1[[#This Row],[Score]], FIND("–", [1]!Table1[[#This Row],[Score]]) + 1, LEN([1]!Table1[[#This Row],[Score]]))</f>
        <v>0</v>
      </c>
      <c r="J10" s="22">
        <f>[1]!Table1[[#This Row],[GF]]-[1]!Table1[[#This Row],[GA]]</f>
        <v>1</v>
      </c>
      <c r="K10" s="21" t="s">
        <v>61</v>
      </c>
      <c r="L10" s="21" t="s">
        <v>75</v>
      </c>
      <c r="M10" s="23" t="s">
        <v>52</v>
      </c>
      <c r="N10" s="23" t="s">
        <v>63</v>
      </c>
      <c r="O10" s="23"/>
      <c r="P10" s="23"/>
      <c r="Q10" s="23"/>
      <c r="R10" s="24">
        <v>90</v>
      </c>
      <c r="S10" s="25">
        <v>0</v>
      </c>
      <c r="T10" s="26">
        <v>0</v>
      </c>
      <c r="U10" s="26">
        <v>0</v>
      </c>
      <c r="V10" s="26">
        <v>0</v>
      </c>
      <c r="W10" s="14">
        <f>[1]!Table1[[#This Row],[PKatt]]-[1]!Table1[[#This Row],[PK]]</f>
        <v>0</v>
      </c>
      <c r="X10" s="24">
        <v>0</v>
      </c>
      <c r="Y10" s="26">
        <v>0</v>
      </c>
      <c r="Z10" s="26">
        <v>1</v>
      </c>
      <c r="AA10" s="26">
        <v>0</v>
      </c>
      <c r="AB10" s="24">
        <v>97</v>
      </c>
      <c r="AC10" s="24">
        <v>2</v>
      </c>
      <c r="AD10" s="26">
        <v>0</v>
      </c>
      <c r="AE10" s="24">
        <v>1</v>
      </c>
      <c r="AF10" s="15">
        <f ca="1">IF([1]!Table1[[#This Row],[Pos]]="GK", RANDBETWEEN(0,15),0)</f>
        <v>0</v>
      </c>
      <c r="AG10" s="12">
        <f>IF([1]!Table1[[#This Row],[Pos]]="GK", IF(ISNUMBER([1]!Table1[[#This Row],[Pmiss]]), [1]!Table1[[#This Row],[Pmiss]], 0), IF(AND([1]!Table1[[#This Row],[Pmiss]]&lt;&gt;"", COUNTIFS([1]!Table1[[#This Row],[Pos]]:[1]!Table1[[#This Row],[Pos]], "GK", [1]!Table1[[#This Row],[Opponent]]:[1]!Table1[[#This Row],[Opponent]], [1]!Table1[[#This Row],[Opponent]]) &gt; 0), [1]!Table1[[#This Row],[Pmiss]], 0))</f>
        <v>0</v>
      </c>
      <c r="AH10" s="27">
        <v>0</v>
      </c>
      <c r="AI10" s="26">
        <v>0</v>
      </c>
      <c r="AJ10" s="27">
        <v>82</v>
      </c>
      <c r="AK10" s="24">
        <v>89</v>
      </c>
      <c r="AL10" s="24">
        <v>92.1</v>
      </c>
      <c r="AM10" s="24">
        <v>4</v>
      </c>
      <c r="AN10" s="27">
        <v>67</v>
      </c>
      <c r="AO10" s="24">
        <v>0</v>
      </c>
      <c r="AP10" s="27">
        <v>0</v>
      </c>
      <c r="AQ10" s="24">
        <v>0</v>
      </c>
      <c r="AR10" s="16">
        <f ca="1">([1]!Table1[[#This Row],[Gls]]*IF(OR([1]!Table1[[#This Row],[Pos]]="FW",[1]!Table1[[#This Row],[Pos]]="LW",[1]!Table1[[#This Row],[Pos]]="RW"),40,IF(OR([1]!Table1[[#This Row],[Pos]]="LM",[1]!Table1[[#This Row],[Pos]]="RM",[1]!Table1[[#This Row],[Pos]]="CM",[1]!Table1[[#This Row],[Pos]]="AM"),50,IF(OR([1]!Table1[[#This Row],[Pos]]="LB",[1]!Table1[[#This Row],[Pos]]="RB",[1]!Table1[[#This Row],[Pos]]="CB",[1]!Table1[[#This Row],[Pos]]="GK"),60,0)))+[1]!Table1[[#This Row],[Ast]]*20+[1]!Table1[[#This Row],[GCA]]*3+[1]!Table1[[#This Row],[SoT]]*6+[1]!Table1[[#This Row],[Cmp]]/5*1+[1]!Table1[[#This Row],[Tkl]]*4+[1]!Table1[[#This Row],[Int]]*4+[1]!Table1[[#This Row],[Saves]]*6+[1]!Table1[[#This Row],[Psaves]]*50+[1]!Table1[[#This Row],[GD]]*IF([1]!Table1[[#This Row],[GD]]=0,20,0)-[1]!Table1[[#This Row],[CrdY]]*4-[1]!Table1[[#This Row],[CrdR]]*10-[1]!Table1[[#This Row],[GA]]*2-[1]!Table1[[#This Row],[Pmiss]]*20+IF([1]!Table1[[#This Row],[Start]]="Y",4,0))</f>
        <v>24.4</v>
      </c>
    </row>
  </sheetData>
  <hyperlinks>
    <hyperlink ref="B2" r:id="rId1" display="https://fbref.com/en/matches/3eeefbc5/Brighton-and-Hove-Albion-Tottenham-Hotspur-October-8-2022-Premier-League" xr:uid="{D65346B7-48CE-4E81-9D9D-2F0C34E5CE9C}"/>
    <hyperlink ref="D2" r:id="rId2" display="https://fbref.com/en/comps/9/2022-2023/2022-2023-Premier-League-Stats" xr:uid="{B8BBE889-9C8A-4960-81AF-82D176CF82D6}"/>
    <hyperlink ref="B5" r:id="rId3" display="https://fbref.com/en/matches/26a7f90c/Arsenal-Nottingham-Forest-August-12-2023-Premier-League" xr:uid="{1FF41A51-F717-472A-9C08-32009112DD03}"/>
    <hyperlink ref="D5" r:id="rId4" display="https://fbref.com/en/comps/9/Premier-League-Stats" xr:uid="{2C524331-FEAA-4B3B-953D-321A1FE74ACC}"/>
    <hyperlink ref="K5" r:id="rId5" display="https://fbref.com/en/squads/18bb7c10/Arsenal-Stats" xr:uid="{F5E80329-F900-49F1-BA20-476E24F0BBEF}"/>
    <hyperlink ref="L5" r:id="rId6" display="https://fbref.com/en/squads/e4a775cb/Nottingham-Forest-Stats" xr:uid="{7D5B9956-B065-45A9-B2B6-2E01CA8E8E3E}"/>
    <hyperlink ref="B9" r:id="rId7" display="https://fbref.com/en/matches/d498f918/Arsenal-Sheffield-United-October-28-2023-Premier-League" xr:uid="{B7005496-9027-48FC-83ED-5F935897A554}"/>
    <hyperlink ref="D9" r:id="rId8" display="https://fbref.com/en/comps/9/Premier-League-Stats" xr:uid="{58C132AF-3122-4862-96D7-964E230A1340}"/>
    <hyperlink ref="K9" r:id="rId9" display="https://fbref.com/en/squads/18bb7c10/Arsenal-Stats" xr:uid="{DC66AD2B-20DD-4860-AAFF-E3620BB69F07}"/>
    <hyperlink ref="L9" r:id="rId10" display="https://fbref.com/en/squads/1df6b87e/Sheffield-United-Stats" xr:uid="{B46560B1-7008-4E3D-AA6A-35B9A286E6EF}"/>
    <hyperlink ref="B4" r:id="rId11" display="https://fbref.com/en/matches/e62f6e78/Crystal-Palace-Arsenal-August-5-2022-Premier-League" xr:uid="{893CAF04-ABCE-4DC7-839F-8CAC3AE75269}"/>
    <hyperlink ref="D4" r:id="rId12" display="https://fbref.com/en/comps/9/2022-2023/2022-2023-Premier-League-Stats" xr:uid="{E5BCE680-8D09-467B-8520-A04D6E8BD419}"/>
    <hyperlink ref="K4" r:id="rId13" display="https://fbref.com/en/squads/18bb7c10/2022-2023/Arsenal-Stats" xr:uid="{E3059F8C-0569-425D-B6B4-F58987351EDF}"/>
    <hyperlink ref="L4" r:id="rId14" display="https://fbref.com/en/squads/47c64c55/2022-2023/Crystal-Palace-Stats" xr:uid="{9BC0EE68-CED0-42B7-84F8-2B2BA14EDAA3}"/>
    <hyperlink ref="B7" r:id="rId15" display="https://fbref.com/en/matches/84a48413/Arsenal-Liverpool-October-9-2022-Premier-League" xr:uid="{B7517793-195E-4A26-AC95-36821EBF1286}"/>
    <hyperlink ref="D7" r:id="rId16" display="https://fbref.com/en/comps/9/2022-2023/2022-2023-Premier-League-Stats" xr:uid="{C421643B-785C-46C2-8111-F8AB4EF24361}"/>
    <hyperlink ref="K7" r:id="rId17" display="https://fbref.com/en/squads/18bb7c10/2022-2023/Arsenal-Stats" xr:uid="{CA655195-8217-4674-861E-E31EBC8001AC}"/>
    <hyperlink ref="L7" r:id="rId18" display="https://fbref.com/en/squads/822bd0ba/2022-2023/Liverpool-Stats" xr:uid="{F52A2F51-C333-4A89-BE86-11AB469E18CE}"/>
    <hyperlink ref="B10" r:id="rId19" display="https://fbref.com/en/matches/92885cfc/Leeds-United-Arsenal-October-16-2022-Premier-League" xr:uid="{2E9690E4-77B1-4856-A1D9-D07437AA5F30}"/>
    <hyperlink ref="D10" r:id="rId20" display="https://fbref.com/en/comps/9/2022-2023/2022-2023-Premier-League-Stats" xr:uid="{46DDBAC5-997F-4056-94F7-0D75FF5211BD}"/>
    <hyperlink ref="K10" r:id="rId21" display="https://fbref.com/en/squads/18bb7c10/2022-2023/Arsenal-Stats" xr:uid="{ABAAD171-A34B-4E0C-B2FA-18F5715CB7C2}"/>
    <hyperlink ref="L10" r:id="rId22" display="https://fbref.com/en/squads/5bfb9659/2022-2023/Leeds-United-Stats" xr:uid="{3C6547BA-CEB8-45E8-8013-FCB441CC0CE8}"/>
    <hyperlink ref="B8" r:id="rId23" display="https://fbref.com/en/matches/d498f918/Arsenal-Sheffield-United-October-28-2023-Premier-League" xr:uid="{1B97D24D-C62C-40A1-87F1-DF3BD575D882}"/>
    <hyperlink ref="D8" r:id="rId24" display="https://fbref.com/en/comps/9/Premier-League-Stats" xr:uid="{310013AB-9C0D-4DBB-AAE2-FFB29F6580AC}"/>
    <hyperlink ref="K8" r:id="rId25" display="https://fbref.com/en/squads/18bb7c10/Arsenal-Stats" xr:uid="{FAA53EA8-A248-439C-AF0B-581BA82D74C8}"/>
    <hyperlink ref="L8" r:id="rId26" display="https://fbref.com/en/squads/1df6b87e/Sheffield-United-Stats" xr:uid="{503929B2-97E2-4560-BC87-C0D06E32B534}"/>
    <hyperlink ref="B3" r:id="rId27" display="https://fbref.com/en/matches/e62f6e78/Crystal-Palace-Arsenal-August-5-2022-Premier-League" xr:uid="{87E2C4DE-69CD-48A4-A0DD-0B10BE149375}"/>
    <hyperlink ref="D3" r:id="rId28" display="https://fbref.com/en/comps/9/2022-2023/2022-2023-Premier-League-Stats" xr:uid="{F966AF81-DCD4-4180-A6F9-19DEC538C30E}"/>
    <hyperlink ref="K3" r:id="rId29" display="https://fbref.com/en/squads/18bb7c10/2022-2023/Arsenal-Stats" xr:uid="{4E7485E2-779F-4B62-B7D9-EB4D3F2D49E0}"/>
    <hyperlink ref="L3" r:id="rId30" display="https://fbref.com/en/squads/47c64c55/2022-2023/Crystal-Palace-Stats" xr:uid="{32D26A51-0E45-4C86-9050-FAE3901B79FE}"/>
    <hyperlink ref="B6" r:id="rId31" display="https://fbref.com/en/matches/84a48413/Arsenal-Liverpool-October-9-2022-Premier-League" xr:uid="{7CDAEC5A-8130-4AFE-8AA6-77CFC53A7AFD}"/>
    <hyperlink ref="D6" r:id="rId32" display="https://fbref.com/en/comps/9/2022-2023/2022-2023-Premier-League-Stats" xr:uid="{5A9B2B56-DB74-44E9-A824-04416B934491}"/>
    <hyperlink ref="K6" r:id="rId33" display="https://fbref.com/en/squads/18bb7c10/2022-2023/Arsenal-Stats" xr:uid="{E8EBB652-7AE5-4867-BD6E-DD0A25915A01}"/>
    <hyperlink ref="L6" r:id="rId34" display="https://fbref.com/en/squads/822bd0ba/2022-2023/Liverpool-Stats" xr:uid="{E757E91A-EB54-4944-8DAF-AEFB78C08A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V A</dc:creator>
  <cp:lastModifiedBy>Gautham V A</cp:lastModifiedBy>
  <dcterms:created xsi:type="dcterms:W3CDTF">2025-08-05T06:05:54Z</dcterms:created>
  <dcterms:modified xsi:type="dcterms:W3CDTF">2025-08-05T06:06:21Z</dcterms:modified>
</cp:coreProperties>
</file>