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015" yWindow="1080" windowWidth="14805" windowHeight="7440" activeTab="1"/>
  </bookViews>
  <sheets>
    <sheet name="input" sheetId="7" r:id="rId1"/>
    <sheet name="Retailer" sheetId="2" r:id="rId2"/>
    <sheet name="Wholesaler" sheetId="3" r:id="rId3"/>
    <sheet name="Distributor" sheetId="4" r:id="rId4"/>
    <sheet name="Factory" sheetId="5" r:id="rId5"/>
    <sheet name="Performance measures" sheetId="6" r:id="rId6"/>
  </sheets>
  <definedNames>
    <definedName name="_xlnm.Print_Area" localSheetId="3">Distributor!$A$1:$M$42</definedName>
    <definedName name="_xlnm.Print_Area" localSheetId="4">Factory!$A$1:$M$42</definedName>
    <definedName name="_xlnm.Print_Area" localSheetId="5">'Performance measures'!$A$1:$J$39</definedName>
    <definedName name="_xlnm.Print_Area" localSheetId="1">Retailer!$A$1:$M$42</definedName>
    <definedName name="_xlnm.Print_Area" localSheetId="2">Wholesaler!$A$1:$M$42</definedName>
  </definedNames>
  <calcPr calcId="144525"/>
</workbook>
</file>

<file path=xl/calcChain.xml><?xml version="1.0" encoding="utf-8"?>
<calcChain xmlns="http://schemas.openxmlformats.org/spreadsheetml/2006/main">
  <c r="L5" i="5" l="1"/>
  <c r="L6" i="5"/>
  <c r="L7" i="5"/>
  <c r="K9" i="5" s="1"/>
  <c r="L8" i="5"/>
  <c r="K12" i="5" s="1"/>
  <c r="L9" i="5"/>
  <c r="K10" i="5" s="1"/>
  <c r="L10" i="5"/>
  <c r="L11" i="5"/>
  <c r="L12" i="5"/>
  <c r="K16" i="5" s="1"/>
  <c r="L13" i="5"/>
  <c r="K14" i="5" s="1"/>
  <c r="L14" i="5"/>
  <c r="L15" i="5"/>
  <c r="L16" i="5"/>
  <c r="L17" i="5"/>
  <c r="L18" i="5"/>
  <c r="L19" i="5"/>
  <c r="L20" i="5"/>
  <c r="K21" i="5" s="1"/>
  <c r="L21" i="5"/>
  <c r="K22" i="5" s="1"/>
  <c r="L22" i="5"/>
  <c r="L23" i="5"/>
  <c r="L24" i="5"/>
  <c r="K25" i="5" s="1"/>
  <c r="L25" i="5"/>
  <c r="K26" i="5" s="1"/>
  <c r="L26" i="5"/>
  <c r="L27" i="5"/>
  <c r="L28" i="5"/>
  <c r="K30" i="5" s="1"/>
  <c r="L29" i="5"/>
  <c r="L30" i="5"/>
  <c r="L31" i="5"/>
  <c r="K34" i="5" s="1"/>
  <c r="L32" i="5"/>
  <c r="K33" i="5" s="1"/>
  <c r="L33" i="5"/>
  <c r="L34" i="5"/>
  <c r="L35" i="5"/>
  <c r="L36" i="5"/>
  <c r="L37" i="5"/>
  <c r="K38" i="5" s="1"/>
  <c r="L38" i="5"/>
  <c r="L4" i="5"/>
  <c r="K37" i="5"/>
  <c r="K6" i="5"/>
  <c r="K36" i="5"/>
  <c r="K35" i="5"/>
  <c r="K32" i="5"/>
  <c r="K31" i="5"/>
  <c r="K28" i="5"/>
  <c r="K27" i="5"/>
  <c r="K24" i="5"/>
  <c r="K23" i="5"/>
  <c r="K19" i="5"/>
  <c r="K18" i="5"/>
  <c r="K13" i="5"/>
  <c r="K8" i="5"/>
  <c r="K7" i="5"/>
  <c r="K5" i="5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19" i="4"/>
  <c r="K18" i="4"/>
  <c r="K16" i="4"/>
  <c r="K15" i="4"/>
  <c r="K14" i="4"/>
  <c r="K13" i="4"/>
  <c r="K12" i="4"/>
  <c r="K11" i="4"/>
  <c r="K10" i="4"/>
  <c r="K9" i="4"/>
  <c r="K8" i="4"/>
  <c r="K7" i="4"/>
  <c r="K6" i="4"/>
  <c r="K5" i="4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19" i="3"/>
  <c r="K18" i="3"/>
  <c r="K16" i="3"/>
  <c r="K15" i="3"/>
  <c r="K14" i="3"/>
  <c r="K13" i="3"/>
  <c r="K12" i="3"/>
  <c r="K11" i="3"/>
  <c r="K10" i="3"/>
  <c r="K9" i="3"/>
  <c r="K8" i="3"/>
  <c r="K7" i="3"/>
  <c r="K6" i="3"/>
  <c r="K5" i="3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19" i="2"/>
  <c r="K18" i="2"/>
  <c r="K16" i="2"/>
  <c r="K15" i="2"/>
  <c r="K14" i="2"/>
  <c r="K13" i="2"/>
  <c r="K12" i="2"/>
  <c r="K11" i="2"/>
  <c r="K10" i="2"/>
  <c r="K9" i="2"/>
  <c r="K8" i="2"/>
  <c r="K7" i="2"/>
  <c r="K6" i="2"/>
  <c r="K5" i="2"/>
  <c r="K4" i="5"/>
  <c r="K4" i="4"/>
  <c r="K4" i="3"/>
  <c r="K4" i="2"/>
  <c r="K11" i="5" l="1"/>
  <c r="K15" i="5"/>
  <c r="K29" i="5"/>
  <c r="C11" i="5"/>
  <c r="C12" i="5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G4" i="5" l="1"/>
  <c r="C7" i="5" s="1"/>
  <c r="G4" i="4"/>
  <c r="L4" i="4" s="1"/>
  <c r="G4" i="3"/>
  <c r="L4" i="3" s="1"/>
  <c r="J4" i="5" l="1"/>
  <c r="J4" i="4"/>
  <c r="J5" i="2"/>
  <c r="J4" i="2"/>
  <c r="F4" i="5"/>
  <c r="F4" i="4"/>
  <c r="F4" i="2"/>
  <c r="G6" i="3" l="1"/>
  <c r="L6" i="3" s="1"/>
  <c r="G7" i="3"/>
  <c r="L7" i="3" s="1"/>
  <c r="G8" i="3"/>
  <c r="L8" i="3" s="1"/>
  <c r="G9" i="3"/>
  <c r="L9" i="3" s="1"/>
  <c r="G10" i="3"/>
  <c r="L10" i="3" s="1"/>
  <c r="G11" i="3"/>
  <c r="L11" i="3" s="1"/>
  <c r="G12" i="3"/>
  <c r="L12" i="3" s="1"/>
  <c r="G13" i="3"/>
  <c r="L13" i="3" s="1"/>
  <c r="G14" i="3"/>
  <c r="L14" i="3" s="1"/>
  <c r="G15" i="3"/>
  <c r="L15" i="3" s="1"/>
  <c r="G16" i="3"/>
  <c r="L16" i="3" s="1"/>
  <c r="G17" i="3"/>
  <c r="L17" i="3" s="1"/>
  <c r="G18" i="3"/>
  <c r="L18" i="3" s="1"/>
  <c r="G19" i="3"/>
  <c r="L19" i="3" s="1"/>
  <c r="G20" i="3"/>
  <c r="L20" i="3" s="1"/>
  <c r="G21" i="3"/>
  <c r="L21" i="3" s="1"/>
  <c r="G22" i="3"/>
  <c r="L22" i="3" s="1"/>
  <c r="G23" i="3"/>
  <c r="L23" i="3" s="1"/>
  <c r="G24" i="3"/>
  <c r="L24" i="3" s="1"/>
  <c r="G25" i="3"/>
  <c r="L25" i="3" s="1"/>
  <c r="G26" i="3"/>
  <c r="L26" i="3" s="1"/>
  <c r="G27" i="3"/>
  <c r="L27" i="3" s="1"/>
  <c r="G28" i="3"/>
  <c r="L28" i="3" s="1"/>
  <c r="G29" i="3"/>
  <c r="L29" i="3" s="1"/>
  <c r="G30" i="3"/>
  <c r="L30" i="3" s="1"/>
  <c r="G31" i="3"/>
  <c r="L31" i="3" s="1"/>
  <c r="G32" i="3"/>
  <c r="L32" i="3" s="1"/>
  <c r="G33" i="3"/>
  <c r="L33" i="3" s="1"/>
  <c r="G34" i="3"/>
  <c r="L34" i="3" s="1"/>
  <c r="G35" i="3"/>
  <c r="L35" i="3" s="1"/>
  <c r="G36" i="3"/>
  <c r="L36" i="3" s="1"/>
  <c r="G37" i="3"/>
  <c r="L37" i="3" s="1"/>
  <c r="G38" i="3"/>
  <c r="L38" i="3" s="1"/>
  <c r="G5" i="3"/>
  <c r="L5" i="3" s="1"/>
  <c r="G40" i="3" l="1"/>
  <c r="L40" i="2"/>
  <c r="G44" i="2"/>
  <c r="G40" i="2"/>
  <c r="C5" i="5"/>
  <c r="C4" i="5"/>
  <c r="C5" i="4"/>
  <c r="C4" i="4"/>
  <c r="B5" i="4"/>
  <c r="C5" i="3"/>
  <c r="C4" i="3"/>
  <c r="B5" i="3"/>
  <c r="C5" i="2"/>
  <c r="C4" i="2"/>
  <c r="B5" i="2"/>
  <c r="B29" i="5"/>
  <c r="B30" i="5"/>
  <c r="B31" i="5"/>
  <c r="B32" i="5"/>
  <c r="B33" i="5"/>
  <c r="B34" i="5"/>
  <c r="B35" i="5"/>
  <c r="B36" i="5"/>
  <c r="B37" i="5"/>
  <c r="B38" i="5"/>
  <c r="G7" i="4" l="1"/>
  <c r="L7" i="4" s="1"/>
  <c r="G16" i="4"/>
  <c r="L16" i="4" s="1"/>
  <c r="G23" i="4"/>
  <c r="L23" i="4" s="1"/>
  <c r="G22" i="4"/>
  <c r="L22" i="4" s="1"/>
  <c r="G21" i="4"/>
  <c r="L21" i="4" s="1"/>
  <c r="G31" i="4"/>
  <c r="L31" i="4" s="1"/>
  <c r="G33" i="4"/>
  <c r="L33" i="4" s="1"/>
  <c r="G24" i="4"/>
  <c r="L24" i="4" s="1"/>
  <c r="G14" i="4"/>
  <c r="L14" i="4" s="1"/>
  <c r="G30" i="4"/>
  <c r="L30" i="4" s="1"/>
  <c r="G37" i="4"/>
  <c r="L37" i="4" s="1"/>
  <c r="G32" i="4"/>
  <c r="L32" i="4" s="1"/>
  <c r="G15" i="4"/>
  <c r="L15" i="4" s="1"/>
  <c r="G35" i="4"/>
  <c r="L35" i="4" s="1"/>
  <c r="G25" i="4"/>
  <c r="L25" i="4" s="1"/>
  <c r="G6" i="4"/>
  <c r="G5" i="5"/>
  <c r="G5" i="4"/>
  <c r="L5" i="4" s="1"/>
  <c r="G36" i="5"/>
  <c r="G17" i="4"/>
  <c r="L17" i="4" s="1"/>
  <c r="G8" i="5"/>
  <c r="G36" i="4"/>
  <c r="L36" i="4" s="1"/>
  <c r="G28" i="4"/>
  <c r="L28" i="4" s="1"/>
  <c r="G29" i="4"/>
  <c r="L29" i="4" s="1"/>
  <c r="G9" i="4"/>
  <c r="L9" i="4" s="1"/>
  <c r="G3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4" i="5"/>
  <c r="B4" i="4"/>
  <c r="B4" i="3"/>
  <c r="B4" i="2"/>
  <c r="L6" i="4" l="1"/>
  <c r="C13" i="5"/>
  <c r="G10" i="4"/>
  <c r="L10" i="4" s="1"/>
  <c r="G34" i="5"/>
  <c r="G26" i="4"/>
  <c r="L26" i="4" s="1"/>
  <c r="G8" i="4"/>
  <c r="G20" i="4"/>
  <c r="L20" i="4" s="1"/>
  <c r="G10" i="5"/>
  <c r="G31" i="5"/>
  <c r="G33" i="5"/>
  <c r="G12" i="4"/>
  <c r="L12" i="4" s="1"/>
  <c r="G25" i="5"/>
  <c r="G17" i="5"/>
  <c r="G13" i="4"/>
  <c r="L13" i="4" s="1"/>
  <c r="G19" i="4"/>
  <c r="L19" i="4" s="1"/>
  <c r="G26" i="5"/>
  <c r="G32" i="5"/>
  <c r="G18" i="4"/>
  <c r="G24" i="5"/>
  <c r="G11" i="4"/>
  <c r="G18" i="5"/>
  <c r="G7" i="5"/>
  <c r="C6" i="5"/>
  <c r="G38" i="4"/>
  <c r="L38" i="4" s="1"/>
  <c r="G27" i="4"/>
  <c r="L27" i="4" s="1"/>
  <c r="G34" i="4"/>
  <c r="L40" i="3"/>
  <c r="L34" i="4" l="1"/>
  <c r="L11" i="4"/>
  <c r="L18" i="4"/>
  <c r="G19" i="5" s="1"/>
  <c r="L8" i="4"/>
  <c r="G9" i="5" s="1"/>
  <c r="G21" i="5"/>
  <c r="G14" i="5"/>
  <c r="G23" i="5"/>
  <c r="G15" i="5"/>
  <c r="G27" i="5"/>
  <c r="G16" i="5"/>
  <c r="G20" i="5"/>
  <c r="G13" i="5"/>
  <c r="G28" i="5"/>
  <c r="G30" i="5"/>
  <c r="G29" i="5"/>
  <c r="G22" i="5"/>
  <c r="G35" i="5"/>
  <c r="G6" i="5"/>
  <c r="G37" i="5"/>
  <c r="G40" i="4"/>
  <c r="C20" i="5"/>
  <c r="C35" i="5"/>
  <c r="C37" i="5"/>
  <c r="C27" i="5"/>
  <c r="C26" i="5"/>
  <c r="C19" i="5"/>
  <c r="G3" i="6"/>
  <c r="H4" i="5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G12" i="5" l="1"/>
  <c r="C36" i="5"/>
  <c r="C30" i="5"/>
  <c r="C9" i="5"/>
  <c r="C23" i="5"/>
  <c r="C22" i="5"/>
  <c r="C17" i="5"/>
  <c r="C31" i="5"/>
  <c r="C16" i="5"/>
  <c r="C25" i="5"/>
  <c r="C15" i="5"/>
  <c r="G11" i="5"/>
  <c r="L40" i="4"/>
  <c r="H4" i="4"/>
  <c r="H4" i="3"/>
  <c r="C14" i="5" l="1"/>
  <c r="G40" i="5"/>
  <c r="H5" i="5"/>
  <c r="H6" i="5" s="1"/>
  <c r="H5" i="4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D4" i="2"/>
  <c r="L40" i="5" l="1"/>
  <c r="E4" i="2"/>
  <c r="I4" i="2" s="1"/>
  <c r="D4" i="3"/>
  <c r="D4" i="4"/>
  <c r="D4" i="5"/>
  <c r="F4" i="3" l="1"/>
  <c r="J4" i="3"/>
  <c r="E4" i="3"/>
  <c r="E4" i="5"/>
  <c r="E4" i="4"/>
  <c r="M4" i="2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I4" i="5" l="1"/>
  <c r="M4" i="5"/>
  <c r="I4" i="4"/>
  <c r="O4" i="3"/>
  <c r="I4" i="3"/>
  <c r="O4" i="2"/>
  <c r="D5" i="2"/>
  <c r="O4" i="5" l="1"/>
  <c r="M4" i="3"/>
  <c r="O4" i="4"/>
  <c r="M4" i="4"/>
  <c r="E5" i="2"/>
  <c r="F5" i="2" s="1"/>
  <c r="H7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M5" i="2" l="1"/>
  <c r="I5" i="2"/>
  <c r="B4" i="6"/>
  <c r="D5" i="4"/>
  <c r="J5" i="4" s="1"/>
  <c r="F5" i="4" l="1"/>
  <c r="B7" i="3" s="1"/>
  <c r="E5" i="4"/>
  <c r="O5" i="2"/>
  <c r="D5" i="3"/>
  <c r="J5" i="3" s="1"/>
  <c r="D5" i="5"/>
  <c r="J5" i="5" s="1"/>
  <c r="F5" i="5" l="1"/>
  <c r="B7" i="4" s="1"/>
  <c r="F5" i="3"/>
  <c r="B7" i="2" s="1"/>
  <c r="E5" i="5"/>
  <c r="E5" i="3"/>
  <c r="I5" i="4"/>
  <c r="C7" i="3" s="1"/>
  <c r="D6" i="4"/>
  <c r="F6" i="4" l="1"/>
  <c r="B6" i="3" s="1"/>
  <c r="I5" i="5"/>
  <c r="C7" i="4" s="1"/>
  <c r="M5" i="5"/>
  <c r="I5" i="3"/>
  <c r="C7" i="2" s="1"/>
  <c r="M5" i="3"/>
  <c r="M5" i="4"/>
  <c r="O5" i="4"/>
  <c r="D6" i="2"/>
  <c r="O5" i="3" l="1"/>
  <c r="D6" i="3"/>
  <c r="D6" i="5"/>
  <c r="J6" i="5" s="1"/>
  <c r="O5" i="5"/>
  <c r="F6" i="3" l="1"/>
  <c r="B6" i="2" s="1"/>
  <c r="F6" i="5"/>
  <c r="B6" i="4" s="1"/>
  <c r="E6" i="5"/>
  <c r="I6" i="5" l="1"/>
  <c r="C6" i="4" s="1"/>
  <c r="J6" i="4" l="1"/>
  <c r="E6" i="4"/>
  <c r="I6" i="4" s="1"/>
  <c r="C6" i="3" s="1"/>
  <c r="M6" i="5"/>
  <c r="O6" i="5"/>
  <c r="D7" i="5"/>
  <c r="J7" i="5" s="1"/>
  <c r="O6" i="4" l="1"/>
  <c r="M6" i="4"/>
  <c r="D7" i="4"/>
  <c r="F7" i="5"/>
  <c r="B9" i="4" s="1"/>
  <c r="E7" i="5"/>
  <c r="J6" i="3" l="1"/>
  <c r="E6" i="3"/>
  <c r="I6" i="3" s="1"/>
  <c r="C6" i="2" s="1"/>
  <c r="F7" i="4"/>
  <c r="B9" i="3" s="1"/>
  <c r="J7" i="4"/>
  <c r="M7" i="4" s="1"/>
  <c r="E7" i="4"/>
  <c r="I7" i="5"/>
  <c r="C9" i="4" s="1"/>
  <c r="D8" i="4" l="1"/>
  <c r="J8" i="4" s="1"/>
  <c r="O7" i="4"/>
  <c r="I7" i="4"/>
  <c r="C9" i="3" s="1"/>
  <c r="D7" i="3"/>
  <c r="O6" i="3"/>
  <c r="M6" i="3"/>
  <c r="D8" i="5"/>
  <c r="O7" i="5"/>
  <c r="M7" i="5"/>
  <c r="J7" i="3" l="1"/>
  <c r="E7" i="3"/>
  <c r="F7" i="3" s="1"/>
  <c r="B9" i="2" s="1"/>
  <c r="J6" i="2"/>
  <c r="E6" i="2"/>
  <c r="E8" i="4"/>
  <c r="F8" i="4" s="1"/>
  <c r="B12" i="3" s="1"/>
  <c r="J8" i="5"/>
  <c r="E8" i="5"/>
  <c r="F8" i="5" s="1"/>
  <c r="B12" i="4" s="1"/>
  <c r="D7" i="2" l="1"/>
  <c r="M6" i="2"/>
  <c r="I7" i="3"/>
  <c r="C9" i="2" s="1"/>
  <c r="F6" i="2"/>
  <c r="O6" i="2" s="1"/>
  <c r="M7" i="3"/>
  <c r="O7" i="3"/>
  <c r="D8" i="3"/>
  <c r="M8" i="4"/>
  <c r="I8" i="5"/>
  <c r="C12" i="4" s="1"/>
  <c r="I8" i="4"/>
  <c r="C12" i="3" s="1"/>
  <c r="J8" i="3" l="1"/>
  <c r="E8" i="3"/>
  <c r="F8" i="3" s="1"/>
  <c r="B12" i="2" s="1"/>
  <c r="I6" i="2"/>
  <c r="J7" i="2"/>
  <c r="E7" i="2"/>
  <c r="F7" i="2" s="1"/>
  <c r="O8" i="4"/>
  <c r="D9" i="4"/>
  <c r="J9" i="4" s="1"/>
  <c r="M8" i="5"/>
  <c r="O8" i="5"/>
  <c r="D9" i="5"/>
  <c r="J9" i="5" s="1"/>
  <c r="I8" i="3" l="1"/>
  <c r="C12" i="2" s="1"/>
  <c r="I7" i="2"/>
  <c r="D8" i="2"/>
  <c r="O7" i="2"/>
  <c r="M7" i="2"/>
  <c r="M8" i="3"/>
  <c r="O8" i="3"/>
  <c r="D9" i="3"/>
  <c r="E9" i="5"/>
  <c r="E9" i="4"/>
  <c r="J8" i="2" l="1"/>
  <c r="E8" i="2"/>
  <c r="J9" i="3"/>
  <c r="E9" i="3"/>
  <c r="F9" i="3" s="1"/>
  <c r="B13" i="2" s="1"/>
  <c r="F9" i="5"/>
  <c r="B13" i="4" s="1"/>
  <c r="F9" i="4"/>
  <c r="B13" i="3" s="1"/>
  <c r="F8" i="2" l="1"/>
  <c r="I8" i="2" s="1"/>
  <c r="I9" i="3"/>
  <c r="C13" i="2" s="1"/>
  <c r="O8" i="2"/>
  <c r="M8" i="2"/>
  <c r="D9" i="2"/>
  <c r="I9" i="5"/>
  <c r="C13" i="4" s="1"/>
  <c r="O9" i="4"/>
  <c r="I9" i="4"/>
  <c r="C13" i="3" s="1"/>
  <c r="O9" i="3"/>
  <c r="D10" i="3"/>
  <c r="J10" i="3" s="1"/>
  <c r="M9" i="3"/>
  <c r="D10" i="4"/>
  <c r="J10" i="4" s="1"/>
  <c r="M9" i="4"/>
  <c r="O9" i="5"/>
  <c r="M9" i="5"/>
  <c r="D10" i="5"/>
  <c r="J10" i="5" s="1"/>
  <c r="J9" i="2" l="1"/>
  <c r="E9" i="2"/>
  <c r="E10" i="3"/>
  <c r="F10" i="3" s="1"/>
  <c r="E10" i="5"/>
  <c r="E10" i="4"/>
  <c r="F9" i="2" l="1"/>
  <c r="I9" i="2" s="1"/>
  <c r="O9" i="2"/>
  <c r="M9" i="2"/>
  <c r="D10" i="2"/>
  <c r="F10" i="5"/>
  <c r="F10" i="4"/>
  <c r="D11" i="3"/>
  <c r="I10" i="3"/>
  <c r="J10" i="2" l="1"/>
  <c r="D11" i="2" s="1"/>
  <c r="E10" i="2"/>
  <c r="F10" i="2" s="1"/>
  <c r="D11" i="4"/>
  <c r="I10" i="5"/>
  <c r="D11" i="5"/>
  <c r="J11" i="5" s="1"/>
  <c r="I10" i="4"/>
  <c r="M10" i="3"/>
  <c r="O10" i="3"/>
  <c r="M10" i="4"/>
  <c r="O10" i="4"/>
  <c r="O10" i="2" l="1"/>
  <c r="M10" i="2"/>
  <c r="I10" i="2"/>
  <c r="M10" i="5"/>
  <c r="O10" i="5"/>
  <c r="E11" i="5"/>
  <c r="F11" i="5" l="1"/>
  <c r="B11" i="4" s="1"/>
  <c r="I11" i="5" l="1"/>
  <c r="D12" i="5"/>
  <c r="J12" i="5" s="1"/>
  <c r="C11" i="4" l="1"/>
  <c r="J11" i="4" s="1"/>
  <c r="E12" i="5"/>
  <c r="O11" i="5"/>
  <c r="M11" i="5"/>
  <c r="E11" i="4" l="1"/>
  <c r="D12" i="4"/>
  <c r="J12" i="4" s="1"/>
  <c r="M11" i="4"/>
  <c r="O11" i="4"/>
  <c r="F11" i="4"/>
  <c r="B11" i="3" s="1"/>
  <c r="E12" i="4"/>
  <c r="F12" i="4" s="1"/>
  <c r="B14" i="3" s="1"/>
  <c r="F12" i="5"/>
  <c r="B14" i="4" s="1"/>
  <c r="I11" i="4" l="1"/>
  <c r="D13" i="4"/>
  <c r="J13" i="4" s="1"/>
  <c r="I12" i="4"/>
  <c r="C14" i="3" s="1"/>
  <c r="I12" i="5"/>
  <c r="C14" i="4" s="1"/>
  <c r="O12" i="5"/>
  <c r="M12" i="4"/>
  <c r="O12" i="4"/>
  <c r="C11" i="3" l="1"/>
  <c r="J11" i="3" s="1"/>
  <c r="E13" i="4"/>
  <c r="F13" i="4" s="1"/>
  <c r="M12" i="5"/>
  <c r="D13" i="5"/>
  <c r="J13" i="5" s="1"/>
  <c r="E11" i="3" l="1"/>
  <c r="F11" i="3" s="1"/>
  <c r="B11" i="2" s="1"/>
  <c r="M11" i="3"/>
  <c r="O11" i="3"/>
  <c r="D12" i="3"/>
  <c r="J12" i="3" s="1"/>
  <c r="I11" i="3"/>
  <c r="E13" i="5"/>
  <c r="E12" i="3" l="1"/>
  <c r="C11" i="2"/>
  <c r="E11" i="2" s="1"/>
  <c r="F11" i="2" s="1"/>
  <c r="I11" i="2" s="1"/>
  <c r="M12" i="3"/>
  <c r="O12" i="3"/>
  <c r="D13" i="3"/>
  <c r="F12" i="3"/>
  <c r="B14" i="2" s="1"/>
  <c r="F13" i="5"/>
  <c r="I13" i="5" s="1"/>
  <c r="O13" i="4"/>
  <c r="I13" i="4"/>
  <c r="J11" i="2" l="1"/>
  <c r="I12" i="3"/>
  <c r="C14" i="2" s="1"/>
  <c r="E13" i="3"/>
  <c r="F13" i="3" s="1"/>
  <c r="J13" i="3"/>
  <c r="D14" i="5"/>
  <c r="J14" i="5" s="1"/>
  <c r="M13" i="4"/>
  <c r="D14" i="4"/>
  <c r="O13" i="5"/>
  <c r="M13" i="5"/>
  <c r="M11" i="2" l="1"/>
  <c r="D12" i="2"/>
  <c r="O11" i="2"/>
  <c r="E14" i="5"/>
  <c r="F14" i="5" s="1"/>
  <c r="B15" i="4" s="1"/>
  <c r="M13" i="3"/>
  <c r="O13" i="3"/>
  <c r="D14" i="3"/>
  <c r="I13" i="3"/>
  <c r="J14" i="4"/>
  <c r="E14" i="4"/>
  <c r="F14" i="4" s="1"/>
  <c r="B15" i="3" s="1"/>
  <c r="E12" i="2" l="1"/>
  <c r="F12" i="2" s="1"/>
  <c r="I12" i="2" s="1"/>
  <c r="J12" i="2"/>
  <c r="J14" i="3"/>
  <c r="D15" i="3" s="1"/>
  <c r="E14" i="3"/>
  <c r="F14" i="3" s="1"/>
  <c r="I14" i="5"/>
  <c r="C15" i="4" s="1"/>
  <c r="M14" i="5"/>
  <c r="D13" i="2" l="1"/>
  <c r="O12" i="2"/>
  <c r="M12" i="2"/>
  <c r="I14" i="3"/>
  <c r="C15" i="2" s="1"/>
  <c r="B15" i="2"/>
  <c r="M14" i="3"/>
  <c r="O14" i="3"/>
  <c r="M14" i="4"/>
  <c r="I14" i="4"/>
  <c r="C15" i="3" s="1"/>
  <c r="E15" i="3" s="1"/>
  <c r="F15" i="3" s="1"/>
  <c r="D15" i="5"/>
  <c r="O14" i="5"/>
  <c r="E13" i="2" l="1"/>
  <c r="F13" i="2" s="1"/>
  <c r="I13" i="2" s="1"/>
  <c r="J13" i="2"/>
  <c r="J15" i="3"/>
  <c r="O15" i="3" s="1"/>
  <c r="J15" i="5"/>
  <c r="D15" i="4"/>
  <c r="E15" i="4" s="1"/>
  <c r="O14" i="4"/>
  <c r="I15" i="3"/>
  <c r="E15" i="5"/>
  <c r="F15" i="5" s="1"/>
  <c r="D16" i="3" l="1"/>
  <c r="D14" i="2"/>
  <c r="M13" i="2"/>
  <c r="O13" i="2"/>
  <c r="F15" i="4"/>
  <c r="J15" i="4"/>
  <c r="M15" i="3"/>
  <c r="J14" i="2" l="1"/>
  <c r="E14" i="2"/>
  <c r="F14" i="2" s="1"/>
  <c r="I14" i="2" s="1"/>
  <c r="O15" i="4"/>
  <c r="I15" i="4"/>
  <c r="I15" i="5"/>
  <c r="D16" i="5"/>
  <c r="J16" i="5" s="1"/>
  <c r="D15" i="2" l="1"/>
  <c r="O14" i="2"/>
  <c r="M14" i="2"/>
  <c r="D16" i="4"/>
  <c r="M15" i="4"/>
  <c r="E16" i="5"/>
  <c r="M15" i="5"/>
  <c r="O15" i="5"/>
  <c r="J15" i="2" l="1"/>
  <c r="E15" i="2"/>
  <c r="F16" i="5"/>
  <c r="F15" i="2" l="1"/>
  <c r="I15" i="2" s="1"/>
  <c r="O15" i="2"/>
  <c r="D16" i="2"/>
  <c r="M15" i="2"/>
  <c r="I16" i="5"/>
  <c r="C16" i="4" s="1"/>
  <c r="B16" i="4"/>
  <c r="O16" i="5"/>
  <c r="M16" i="5"/>
  <c r="D17" i="5"/>
  <c r="J17" i="5" s="1"/>
  <c r="J16" i="4" l="1"/>
  <c r="D17" i="4" s="1"/>
  <c r="E16" i="4"/>
  <c r="E17" i="5"/>
  <c r="F17" i="5" s="1"/>
  <c r="B17" i="4" s="1"/>
  <c r="M16" i="4" l="1"/>
  <c r="O16" i="4"/>
  <c r="F16" i="4"/>
  <c r="B16" i="3" s="1"/>
  <c r="M17" i="5"/>
  <c r="I17" i="5"/>
  <c r="C17" i="4" s="1"/>
  <c r="E17" i="4" s="1"/>
  <c r="F17" i="4" s="1"/>
  <c r="J17" i="4" l="1"/>
  <c r="I17" i="4"/>
  <c r="C17" i="3" s="1"/>
  <c r="B17" i="3"/>
  <c r="I16" i="4"/>
  <c r="C16" i="3" s="1"/>
  <c r="J16" i="3" s="1"/>
  <c r="D18" i="5"/>
  <c r="J18" i="5" s="1"/>
  <c r="O17" i="5"/>
  <c r="M17" i="4"/>
  <c r="O17" i="4"/>
  <c r="D18" i="4"/>
  <c r="E16" i="3" l="1"/>
  <c r="M16" i="3"/>
  <c r="O16" i="3"/>
  <c r="D17" i="3"/>
  <c r="J18" i="4"/>
  <c r="E18" i="5"/>
  <c r="F18" i="5" s="1"/>
  <c r="B19" i="4" s="1"/>
  <c r="E18" i="4"/>
  <c r="F18" i="4" s="1"/>
  <c r="B19" i="3" s="1"/>
  <c r="F16" i="3" l="1"/>
  <c r="B16" i="2" s="1"/>
  <c r="J17" i="3"/>
  <c r="E17" i="3"/>
  <c r="I18" i="4"/>
  <c r="C19" i="3" s="1"/>
  <c r="I16" i="3" l="1"/>
  <c r="C16" i="2" s="1"/>
  <c r="J16" i="2" s="1"/>
  <c r="M16" i="2" s="1"/>
  <c r="F17" i="3"/>
  <c r="B17" i="2" s="1"/>
  <c r="O17" i="3"/>
  <c r="D18" i="3"/>
  <c r="M17" i="3"/>
  <c r="O18" i="5"/>
  <c r="I18" i="5"/>
  <c r="C19" i="4" s="1"/>
  <c r="D19" i="5"/>
  <c r="O18" i="4"/>
  <c r="M18" i="4"/>
  <c r="D19" i="4"/>
  <c r="E16" i="2" l="1"/>
  <c r="F16" i="2" s="1"/>
  <c r="I16" i="2" s="1"/>
  <c r="O16" i="2"/>
  <c r="D17" i="2"/>
  <c r="I17" i="3"/>
  <c r="C17" i="2" s="1"/>
  <c r="J18" i="3"/>
  <c r="E18" i="3"/>
  <c r="J19" i="5"/>
  <c r="M18" i="5"/>
  <c r="J19" i="4"/>
  <c r="E19" i="5"/>
  <c r="F19" i="5" s="1"/>
  <c r="E19" i="4"/>
  <c r="F19" i="4" s="1"/>
  <c r="J17" i="2" l="1"/>
  <c r="M17" i="2" s="1"/>
  <c r="E17" i="2"/>
  <c r="F18" i="3"/>
  <c r="D19" i="3"/>
  <c r="O18" i="3"/>
  <c r="M18" i="3"/>
  <c r="O17" i="2" l="1"/>
  <c r="D18" i="2"/>
  <c r="F17" i="2"/>
  <c r="I17" i="2" s="1"/>
  <c r="I18" i="3"/>
  <c r="C19" i="2" s="1"/>
  <c r="B19" i="2"/>
  <c r="E18" i="2"/>
  <c r="J18" i="2"/>
  <c r="J19" i="3"/>
  <c r="M19" i="3" s="1"/>
  <c r="E19" i="3"/>
  <c r="I19" i="5"/>
  <c r="I19" i="4"/>
  <c r="O19" i="4"/>
  <c r="D20" i="3" l="1"/>
  <c r="O19" i="3"/>
  <c r="O18" i="2"/>
  <c r="D19" i="2"/>
  <c r="M18" i="2"/>
  <c r="F18" i="2"/>
  <c r="I18" i="2" s="1"/>
  <c r="F19" i="3"/>
  <c r="I19" i="3" s="1"/>
  <c r="D20" i="5"/>
  <c r="M19" i="5"/>
  <c r="O19" i="5"/>
  <c r="M19" i="4"/>
  <c r="D20" i="4"/>
  <c r="J19" i="2" l="1"/>
  <c r="E19" i="2"/>
  <c r="F19" i="2" s="1"/>
  <c r="I19" i="2" s="1"/>
  <c r="J20" i="5"/>
  <c r="E20" i="5"/>
  <c r="F20" i="5" s="1"/>
  <c r="B20" i="4" s="1"/>
  <c r="D20" i="2" l="1"/>
  <c r="O19" i="2"/>
  <c r="M19" i="2"/>
  <c r="I20" i="5" l="1"/>
  <c r="C20" i="4" s="1"/>
  <c r="E20" i="4" l="1"/>
  <c r="J20" i="4"/>
  <c r="D21" i="5"/>
  <c r="J21" i="5" s="1"/>
  <c r="O20" i="5"/>
  <c r="M20" i="5"/>
  <c r="D21" i="4" l="1"/>
  <c r="O20" i="4"/>
  <c r="M20" i="4"/>
  <c r="F20" i="4"/>
  <c r="B20" i="3" s="1"/>
  <c r="E21" i="5"/>
  <c r="F21" i="5" s="1"/>
  <c r="B22" i="4" s="1"/>
  <c r="I20" i="4" l="1"/>
  <c r="C20" i="3" s="1"/>
  <c r="E20" i="3" s="1"/>
  <c r="J21" i="4"/>
  <c r="E21" i="4"/>
  <c r="F21" i="4" s="1"/>
  <c r="B22" i="3" s="1"/>
  <c r="D22" i="5"/>
  <c r="J22" i="5" s="1"/>
  <c r="I21" i="5"/>
  <c r="C22" i="4" s="1"/>
  <c r="D3" i="6"/>
  <c r="E3" i="6"/>
  <c r="H3" i="6" s="1"/>
  <c r="E4" i="6"/>
  <c r="C4" i="6"/>
  <c r="I21" i="4" l="1"/>
  <c r="C22" i="3" s="1"/>
  <c r="O21" i="4"/>
  <c r="D22" i="4"/>
  <c r="M21" i="4"/>
  <c r="F20" i="3"/>
  <c r="B20" i="2" s="1"/>
  <c r="J20" i="3"/>
  <c r="E22" i="5"/>
  <c r="F22" i="5" s="1"/>
  <c r="M21" i="5"/>
  <c r="O21" i="5"/>
  <c r="D4" i="6"/>
  <c r="C3" i="6"/>
  <c r="B3" i="6"/>
  <c r="I22" i="5" l="1"/>
  <c r="C23" i="4" s="1"/>
  <c r="B23" i="4"/>
  <c r="D21" i="3"/>
  <c r="M20" i="3"/>
  <c r="O20" i="3"/>
  <c r="J22" i="4"/>
  <c r="D23" i="4" s="1"/>
  <c r="E22" i="4"/>
  <c r="F22" i="4" s="1"/>
  <c r="I20" i="3"/>
  <c r="C20" i="2" s="1"/>
  <c r="E20" i="2" s="1"/>
  <c r="F20" i="2" s="1"/>
  <c r="I20" i="2" s="1"/>
  <c r="O22" i="5"/>
  <c r="M22" i="5"/>
  <c r="D23" i="5"/>
  <c r="J23" i="5" s="1"/>
  <c r="J23" i="4" l="1"/>
  <c r="I22" i="4"/>
  <c r="C23" i="3" s="1"/>
  <c r="B23" i="3"/>
  <c r="E21" i="3"/>
  <c r="J21" i="3"/>
  <c r="J20" i="2"/>
  <c r="E23" i="5"/>
  <c r="E23" i="4"/>
  <c r="O22" i="4"/>
  <c r="M22" i="4"/>
  <c r="F21" i="3" l="1"/>
  <c r="B22" i="2" s="1"/>
  <c r="M20" i="2"/>
  <c r="O20" i="2"/>
  <c r="D21" i="2"/>
  <c r="O21" i="3"/>
  <c r="M21" i="3"/>
  <c r="D22" i="3"/>
  <c r="F23" i="5"/>
  <c r="F23" i="4"/>
  <c r="O23" i="5"/>
  <c r="I21" i="3" l="1"/>
  <c r="C22" i="2" s="1"/>
  <c r="J21" i="2"/>
  <c r="E21" i="2"/>
  <c r="F21" i="2"/>
  <c r="E22" i="3"/>
  <c r="J22" i="3"/>
  <c r="I23" i="4"/>
  <c r="I23" i="5"/>
  <c r="M23" i="4"/>
  <c r="M23" i="5"/>
  <c r="D24" i="5"/>
  <c r="J24" i="5" s="1"/>
  <c r="O23" i="4"/>
  <c r="F22" i="3" l="1"/>
  <c r="I21" i="2"/>
  <c r="O22" i="3"/>
  <c r="M22" i="3"/>
  <c r="D23" i="3"/>
  <c r="M21" i="2"/>
  <c r="O21" i="2"/>
  <c r="D22" i="2"/>
  <c r="D24" i="4"/>
  <c r="J24" i="4" s="1"/>
  <c r="E24" i="5"/>
  <c r="I22" i="3" l="1"/>
  <c r="C23" i="2" s="1"/>
  <c r="B23" i="2"/>
  <c r="J23" i="3"/>
  <c r="E23" i="3"/>
  <c r="J22" i="2"/>
  <c r="E22" i="2"/>
  <c r="E24" i="4"/>
  <c r="F24" i="4" s="1"/>
  <c r="B25" i="3" s="1"/>
  <c r="F24" i="5"/>
  <c r="B25" i="4" s="1"/>
  <c r="D25" i="5"/>
  <c r="J25" i="5" s="1"/>
  <c r="O22" i="2" l="1"/>
  <c r="D23" i="2"/>
  <c r="M22" i="2"/>
  <c r="F23" i="3"/>
  <c r="F22" i="2"/>
  <c r="I22" i="2" s="1"/>
  <c r="O23" i="3"/>
  <c r="M23" i="3"/>
  <c r="D24" i="3"/>
  <c r="I24" i="4"/>
  <c r="C25" i="3" s="1"/>
  <c r="I24" i="5"/>
  <c r="C25" i="4" s="1"/>
  <c r="D25" i="4"/>
  <c r="E25" i="5"/>
  <c r="O24" i="5"/>
  <c r="M24" i="5"/>
  <c r="M24" i="4"/>
  <c r="J25" i="4" l="1"/>
  <c r="I23" i="3"/>
  <c r="J24" i="3"/>
  <c r="D25" i="3" s="1"/>
  <c r="J25" i="3" s="1"/>
  <c r="E24" i="3"/>
  <c r="F24" i="3" s="1"/>
  <c r="I24" i="3" s="1"/>
  <c r="J23" i="2"/>
  <c r="E23" i="2"/>
  <c r="F25" i="5"/>
  <c r="B26" i="4" s="1"/>
  <c r="O24" i="4"/>
  <c r="E25" i="4"/>
  <c r="M24" i="3" l="1"/>
  <c r="O24" i="3"/>
  <c r="B25" i="2"/>
  <c r="C25" i="2"/>
  <c r="O23" i="2"/>
  <c r="M23" i="2"/>
  <c r="D24" i="2"/>
  <c r="F23" i="2"/>
  <c r="I23" i="2" s="1"/>
  <c r="F25" i="4"/>
  <c r="B26" i="3" s="1"/>
  <c r="E25" i="3"/>
  <c r="I25" i="5"/>
  <c r="C26" i="4" s="1"/>
  <c r="D26" i="5"/>
  <c r="J26" i="5" s="1"/>
  <c r="J24" i="2" l="1"/>
  <c r="E24" i="2"/>
  <c r="F25" i="3"/>
  <c r="B26" i="2" s="1"/>
  <c r="E26" i="5"/>
  <c r="F26" i="5" s="1"/>
  <c r="B27" i="4" s="1"/>
  <c r="I25" i="4"/>
  <c r="C26" i="3" s="1"/>
  <c r="O25" i="5"/>
  <c r="M25" i="5"/>
  <c r="O24" i="2"/>
  <c r="F24" i="2" l="1"/>
  <c r="I24" i="2" s="1"/>
  <c r="I25" i="3"/>
  <c r="C26" i="2" s="1"/>
  <c r="O25" i="3"/>
  <c r="I26" i="5"/>
  <c r="C27" i="4" s="1"/>
  <c r="M25" i="4"/>
  <c r="O25" i="4"/>
  <c r="D26" i="4"/>
  <c r="J26" i="4" s="1"/>
  <c r="D25" i="2"/>
  <c r="J25" i="2" s="1"/>
  <c r="M24" i="2"/>
  <c r="M25" i="3" l="1"/>
  <c r="D26" i="3"/>
  <c r="J26" i="3" s="1"/>
  <c r="E26" i="4"/>
  <c r="E25" i="2"/>
  <c r="F25" i="2" s="1"/>
  <c r="D27" i="5"/>
  <c r="M26" i="5"/>
  <c r="O26" i="5"/>
  <c r="J27" i="5" l="1"/>
  <c r="F26" i="4"/>
  <c r="B27" i="3" s="1"/>
  <c r="D26" i="2"/>
  <c r="J26" i="2" s="1"/>
  <c r="E26" i="3"/>
  <c r="E27" i="5"/>
  <c r="F27" i="5" s="1"/>
  <c r="I25" i="2"/>
  <c r="F26" i="3" l="1"/>
  <c r="B27" i="2" s="1"/>
  <c r="O25" i="2"/>
  <c r="M25" i="2"/>
  <c r="E26" i="2"/>
  <c r="F26" i="2" s="1"/>
  <c r="I26" i="4"/>
  <c r="C27" i="3" s="1"/>
  <c r="I26" i="3" l="1"/>
  <c r="C27" i="2" s="1"/>
  <c r="O26" i="3"/>
  <c r="I27" i="5"/>
  <c r="M27" i="5"/>
  <c r="M26" i="4"/>
  <c r="O26" i="4"/>
  <c r="D27" i="4"/>
  <c r="I26" i="2"/>
  <c r="J27" i="4" l="1"/>
  <c r="M26" i="3"/>
  <c r="D27" i="3"/>
  <c r="J27" i="3" s="1"/>
  <c r="E27" i="4"/>
  <c r="O27" i="5"/>
  <c r="D28" i="5"/>
  <c r="J28" i="5" s="1"/>
  <c r="D27" i="2"/>
  <c r="J27" i="2" s="1"/>
  <c r="M26" i="2"/>
  <c r="O26" i="2"/>
  <c r="F27" i="4" l="1"/>
  <c r="E27" i="3"/>
  <c r="F27" i="3" s="1"/>
  <c r="E28" i="5"/>
  <c r="E27" i="2"/>
  <c r="F27" i="2" s="1"/>
  <c r="I27" i="4" l="1"/>
  <c r="F28" i="5"/>
  <c r="B30" i="4" s="1"/>
  <c r="I27" i="3"/>
  <c r="M27" i="4"/>
  <c r="D28" i="4"/>
  <c r="O27" i="4"/>
  <c r="J28" i="4" l="1"/>
  <c r="M28" i="5"/>
  <c r="D29" i="5"/>
  <c r="I28" i="5"/>
  <c r="C30" i="4" s="1"/>
  <c r="E28" i="4"/>
  <c r="D28" i="3"/>
  <c r="J28" i="3" s="1"/>
  <c r="M27" i="3"/>
  <c r="O27" i="3"/>
  <c r="O28" i="5"/>
  <c r="M27" i="2"/>
  <c r="D28" i="2"/>
  <c r="J28" i="2" s="1"/>
  <c r="O27" i="2"/>
  <c r="I27" i="2"/>
  <c r="J29" i="5" l="1"/>
  <c r="F28" i="4"/>
  <c r="B30" i="3" s="1"/>
  <c r="E29" i="5"/>
  <c r="E28" i="2"/>
  <c r="F28" i="2" s="1"/>
  <c r="E28" i="3"/>
  <c r="D29" i="4"/>
  <c r="J29" i="4" s="1"/>
  <c r="F29" i="5" l="1"/>
  <c r="I28" i="4"/>
  <c r="C30" i="3" s="1"/>
  <c r="F28" i="3"/>
  <c r="B30" i="2" s="1"/>
  <c r="E29" i="4"/>
  <c r="I28" i="2"/>
  <c r="M28" i="4"/>
  <c r="O28" i="4"/>
  <c r="I29" i="5" l="1"/>
  <c r="D29" i="3"/>
  <c r="J29" i="3" s="1"/>
  <c r="F29" i="4"/>
  <c r="I28" i="3"/>
  <c r="C30" i="2" s="1"/>
  <c r="M29" i="5"/>
  <c r="D30" i="5"/>
  <c r="J30" i="5" s="1"/>
  <c r="O29" i="5"/>
  <c r="O28" i="2"/>
  <c r="D29" i="2"/>
  <c r="J29" i="2" s="1"/>
  <c r="O28" i="3"/>
  <c r="M28" i="3"/>
  <c r="M28" i="2"/>
  <c r="E29" i="3" l="1"/>
  <c r="F29" i="3" s="1"/>
  <c r="I29" i="4"/>
  <c r="E30" i="5"/>
  <c r="M29" i="4"/>
  <c r="O29" i="4"/>
  <c r="D30" i="4"/>
  <c r="J30" i="4" s="1"/>
  <c r="E29" i="2"/>
  <c r="F29" i="2" s="1"/>
  <c r="F30" i="5" l="1"/>
  <c r="D30" i="3"/>
  <c r="J30" i="3" s="1"/>
  <c r="I29" i="3"/>
  <c r="E30" i="4"/>
  <c r="I29" i="2"/>
  <c r="I30" i="5" l="1"/>
  <c r="C31" i="4" s="1"/>
  <c r="B31" i="4"/>
  <c r="F30" i="4"/>
  <c r="B31" i="3" s="1"/>
  <c r="E30" i="3"/>
  <c r="F30" i="3" s="1"/>
  <c r="B31" i="2" s="1"/>
  <c r="M29" i="3"/>
  <c r="O29" i="3"/>
  <c r="O30" i="5"/>
  <c r="M30" i="5"/>
  <c r="D31" i="5"/>
  <c r="J31" i="5" s="1"/>
  <c r="I30" i="4" l="1"/>
  <c r="C31" i="3" s="1"/>
  <c r="D31" i="3"/>
  <c r="I30" i="3"/>
  <c r="C31" i="2" s="1"/>
  <c r="E31" i="5"/>
  <c r="D31" i="4"/>
  <c r="J31" i="4" s="1"/>
  <c r="M30" i="4"/>
  <c r="O30" i="4"/>
  <c r="O29" i="2"/>
  <c r="D30" i="2"/>
  <c r="J30" i="2" s="1"/>
  <c r="M29" i="2"/>
  <c r="J31" i="3" l="1"/>
  <c r="F31" i="5"/>
  <c r="E31" i="4"/>
  <c r="F31" i="4" s="1"/>
  <c r="E30" i="2"/>
  <c r="F30" i="2" s="1"/>
  <c r="M30" i="3"/>
  <c r="O30" i="3"/>
  <c r="E31" i="3"/>
  <c r="F31" i="3" s="1"/>
  <c r="I31" i="5" l="1"/>
  <c r="M31" i="4"/>
  <c r="M31" i="5"/>
  <c r="O31" i="5"/>
  <c r="D32" i="5"/>
  <c r="J32" i="5" s="1"/>
  <c r="I31" i="4"/>
  <c r="I31" i="3"/>
  <c r="D32" i="3"/>
  <c r="I30" i="2"/>
  <c r="O30" i="2"/>
  <c r="M30" i="2"/>
  <c r="D31" i="2"/>
  <c r="J32" i="3" l="1"/>
  <c r="J31" i="2"/>
  <c r="O31" i="4"/>
  <c r="D32" i="4"/>
  <c r="J32" i="4" s="1"/>
  <c r="E32" i="5"/>
  <c r="M31" i="3"/>
  <c r="O31" i="3"/>
  <c r="E31" i="2"/>
  <c r="F31" i="2" l="1"/>
  <c r="I31" i="2" s="1"/>
  <c r="F32" i="5"/>
  <c r="E32" i="4"/>
  <c r="F32" i="4" s="1"/>
  <c r="E32" i="3"/>
  <c r="F32" i="3" l="1"/>
  <c r="I32" i="5"/>
  <c r="M32" i="5"/>
  <c r="D33" i="5"/>
  <c r="O32" i="5"/>
  <c r="D33" i="3"/>
  <c r="O31" i="2"/>
  <c r="M31" i="2"/>
  <c r="D32" i="2"/>
  <c r="J33" i="5" l="1"/>
  <c r="J33" i="3"/>
  <c r="I32" i="3"/>
  <c r="J32" i="2"/>
  <c r="D33" i="4"/>
  <c r="I32" i="4"/>
  <c r="E33" i="5"/>
  <c r="M32" i="3"/>
  <c r="O32" i="3"/>
  <c r="E32" i="2"/>
  <c r="F32" i="2" s="1"/>
  <c r="F33" i="5" l="1"/>
  <c r="B37" i="4" s="1"/>
  <c r="J33" i="4"/>
  <c r="M32" i="4"/>
  <c r="O32" i="4"/>
  <c r="E33" i="4"/>
  <c r="E33" i="3"/>
  <c r="I32" i="2"/>
  <c r="I33" i="5" l="1"/>
  <c r="C37" i="4" s="1"/>
  <c r="F33" i="4"/>
  <c r="B37" i="3" s="1"/>
  <c r="F33" i="3"/>
  <c r="B37" i="2" s="1"/>
  <c r="M33" i="5"/>
  <c r="O33" i="5"/>
  <c r="D34" i="5"/>
  <c r="M33" i="4"/>
  <c r="O33" i="4"/>
  <c r="D34" i="4"/>
  <c r="J34" i="4" s="1"/>
  <c r="D34" i="3"/>
  <c r="J34" i="3" s="1"/>
  <c r="D33" i="2"/>
  <c r="O32" i="2"/>
  <c r="M32" i="2"/>
  <c r="I33" i="4" l="1"/>
  <c r="C37" i="3" s="1"/>
  <c r="J34" i="5"/>
  <c r="I33" i="3"/>
  <c r="C37" i="2" s="1"/>
  <c r="J33" i="2"/>
  <c r="E34" i="5"/>
  <c r="F34" i="5" s="1"/>
  <c r="B35" i="4" s="1"/>
  <c r="E34" i="4"/>
  <c r="O33" i="3"/>
  <c r="M33" i="3"/>
  <c r="E33" i="2"/>
  <c r="F33" i="2" s="1"/>
  <c r="F34" i="4" l="1"/>
  <c r="B35" i="3" s="1"/>
  <c r="I34" i="5"/>
  <c r="C35" i="4" s="1"/>
  <c r="E34" i="3"/>
  <c r="I33" i="2"/>
  <c r="F34" i="3" l="1"/>
  <c r="B35" i="2" s="1"/>
  <c r="I34" i="4"/>
  <c r="C35" i="3" s="1"/>
  <c r="D35" i="5"/>
  <c r="M34" i="5"/>
  <c r="O34" i="5"/>
  <c r="O34" i="4"/>
  <c r="M34" i="4"/>
  <c r="D35" i="4"/>
  <c r="J35" i="4" s="1"/>
  <c r="D35" i="3"/>
  <c r="M33" i="2"/>
  <c r="O33" i="2"/>
  <c r="D34" i="2"/>
  <c r="J34" i="2" s="1"/>
  <c r="J35" i="3" l="1"/>
  <c r="J35" i="5"/>
  <c r="I34" i="3"/>
  <c r="C35" i="2" s="1"/>
  <c r="E35" i="5"/>
  <c r="F35" i="5" s="1"/>
  <c r="E35" i="4"/>
  <c r="F35" i="4" s="1"/>
  <c r="M34" i="3"/>
  <c r="O34" i="3"/>
  <c r="E34" i="2"/>
  <c r="F34" i="2" s="1"/>
  <c r="I35" i="5" l="1"/>
  <c r="I35" i="4"/>
  <c r="E35" i="3"/>
  <c r="I34" i="2"/>
  <c r="F35" i="3" l="1"/>
  <c r="M35" i="5"/>
  <c r="D36" i="5"/>
  <c r="O35" i="5"/>
  <c r="M35" i="4"/>
  <c r="D36" i="4"/>
  <c r="O35" i="4"/>
  <c r="M34" i="2"/>
  <c r="D35" i="2"/>
  <c r="O34" i="2"/>
  <c r="J36" i="5" l="1"/>
  <c r="J35" i="2"/>
  <c r="I35" i="3"/>
  <c r="D36" i="3"/>
  <c r="E36" i="5"/>
  <c r="F36" i="5" s="1"/>
  <c r="B36" i="4" s="1"/>
  <c r="E35" i="2"/>
  <c r="F35" i="2" s="1"/>
  <c r="M35" i="3" l="1"/>
  <c r="O35" i="3"/>
  <c r="I36" i="5"/>
  <c r="C36" i="4" s="1"/>
  <c r="J36" i="4" s="1"/>
  <c r="I35" i="2"/>
  <c r="E36" i="4" l="1"/>
  <c r="F36" i="4" s="1"/>
  <c r="B36" i="3" s="1"/>
  <c r="D37" i="5"/>
  <c r="J37" i="5" s="1"/>
  <c r="O36" i="5"/>
  <c r="M36" i="5"/>
  <c r="O36" i="4"/>
  <c r="D37" i="4"/>
  <c r="M36" i="4"/>
  <c r="M35" i="2"/>
  <c r="O35" i="2"/>
  <c r="D36" i="2"/>
  <c r="I36" i="4" l="1"/>
  <c r="C36" i="3" s="1"/>
  <c r="J36" i="3" s="1"/>
  <c r="D37" i="3" s="1"/>
  <c r="J37" i="4"/>
  <c r="J37" i="3"/>
  <c r="E37" i="5"/>
  <c r="F37" i="5" s="1"/>
  <c r="E37" i="4"/>
  <c r="F37" i="4" s="1"/>
  <c r="O36" i="3"/>
  <c r="M36" i="3"/>
  <c r="E36" i="3" l="1"/>
  <c r="F36" i="3" s="1"/>
  <c r="B36" i="2" s="1"/>
  <c r="I37" i="5"/>
  <c r="I37" i="4"/>
  <c r="E37" i="3"/>
  <c r="F37" i="3" s="1"/>
  <c r="I36" i="3" l="1"/>
  <c r="C36" i="2" s="1"/>
  <c r="J36" i="2" s="1"/>
  <c r="M36" i="2" s="1"/>
  <c r="M37" i="5"/>
  <c r="D38" i="5"/>
  <c r="O37" i="5"/>
  <c r="M37" i="4"/>
  <c r="O37" i="4"/>
  <c r="D38" i="4"/>
  <c r="D38" i="3"/>
  <c r="I37" i="3"/>
  <c r="D37" i="2"/>
  <c r="O36" i="2"/>
  <c r="E36" i="2" l="1"/>
  <c r="F36" i="2" s="1"/>
  <c r="I36" i="2" s="1"/>
  <c r="J38" i="5"/>
  <c r="J38" i="4"/>
  <c r="J38" i="3"/>
  <c r="J37" i="2"/>
  <c r="E38" i="5"/>
  <c r="F38" i="5" s="1"/>
  <c r="E38" i="4"/>
  <c r="F38" i="4" s="1"/>
  <c r="M37" i="3"/>
  <c r="O37" i="3"/>
  <c r="E37" i="2"/>
  <c r="F37" i="2" s="1"/>
  <c r="I38" i="5" l="1"/>
  <c r="G42" i="5" s="1"/>
  <c r="E6" i="6" s="1"/>
  <c r="I38" i="4"/>
  <c r="G42" i="4" s="1"/>
  <c r="D6" i="6" s="1"/>
  <c r="E38" i="3"/>
  <c r="F38" i="3" s="1"/>
  <c r="I37" i="2"/>
  <c r="M38" i="5" l="1"/>
  <c r="M41" i="5" s="1"/>
  <c r="M42" i="5" s="1"/>
  <c r="O38" i="5"/>
  <c r="J40" i="5" s="1"/>
  <c r="J42" i="5" s="1"/>
  <c r="O38" i="4"/>
  <c r="J40" i="4" s="1"/>
  <c r="J42" i="4" s="1"/>
  <c r="M38" i="4"/>
  <c r="M41" i="4" s="1"/>
  <c r="M42" i="4" s="1"/>
  <c r="I38" i="3"/>
  <c r="G42" i="3" s="1"/>
  <c r="C6" i="6" s="1"/>
  <c r="M37" i="2"/>
  <c r="O37" i="2"/>
  <c r="D38" i="2"/>
  <c r="J38" i="2" l="1"/>
  <c r="D8" i="6"/>
  <c r="D5" i="6"/>
  <c r="E9" i="6"/>
  <c r="E7" i="6"/>
  <c r="D9" i="6"/>
  <c r="D7" i="6"/>
  <c r="E8" i="6"/>
  <c r="E5" i="6"/>
  <c r="M38" i="3"/>
  <c r="M41" i="3" s="1"/>
  <c r="M42" i="3" s="1"/>
  <c r="O38" i="3"/>
  <c r="J40" i="3" s="1"/>
  <c r="J42" i="3" s="1"/>
  <c r="E38" i="2"/>
  <c r="F38" i="2" s="1"/>
  <c r="C9" i="6" l="1"/>
  <c r="C7" i="6"/>
  <c r="C8" i="6"/>
  <c r="C5" i="6"/>
  <c r="I38" i="2"/>
  <c r="G42" i="2" s="1"/>
  <c r="B6" i="6" s="1"/>
  <c r="I3" i="6" s="1"/>
  <c r="O38" i="2" l="1"/>
  <c r="J40" i="2" s="1"/>
  <c r="J42" i="2" s="1"/>
  <c r="M38" i="2"/>
  <c r="M41" i="2" s="1"/>
  <c r="M42" i="2" s="1"/>
  <c r="B8" i="6" l="1"/>
  <c r="B5" i="6"/>
  <c r="B9" i="6"/>
  <c r="B7" i="6"/>
  <c r="B10" i="6" l="1"/>
  <c r="J3" i="6" s="1"/>
</calcChain>
</file>

<file path=xl/sharedStrings.xml><?xml version="1.0" encoding="utf-8"?>
<sst xmlns="http://schemas.openxmlformats.org/spreadsheetml/2006/main" count="143" uniqueCount="83">
  <si>
    <t>Week</t>
  </si>
  <si>
    <t>Retailer</t>
  </si>
  <si>
    <t>Wholesaler</t>
  </si>
  <si>
    <t>Distributor</t>
  </si>
  <si>
    <t>Factory</t>
  </si>
  <si>
    <t>Order variance</t>
  </si>
  <si>
    <t>Demand</t>
  </si>
  <si>
    <t>Fill rate</t>
  </si>
  <si>
    <t>End period inventory</t>
  </si>
  <si>
    <t>Total supply chain cost</t>
  </si>
  <si>
    <t>Inventory holding cost</t>
  </si>
  <si>
    <t>Performance measures</t>
  </si>
  <si>
    <t>Cost</t>
  </si>
  <si>
    <t>Inventory</t>
  </si>
  <si>
    <t>INPUT DETAILS</t>
  </si>
  <si>
    <t xml:space="preserve">Lead time </t>
  </si>
  <si>
    <t>Review period</t>
  </si>
  <si>
    <t xml:space="preserve"> </t>
  </si>
  <si>
    <t>Period of Evaluation</t>
  </si>
  <si>
    <t>OOQ</t>
  </si>
  <si>
    <t>RQ</t>
  </si>
  <si>
    <t>PI</t>
  </si>
  <si>
    <t>CO</t>
  </si>
  <si>
    <t>EI</t>
  </si>
  <si>
    <t>OQ</t>
  </si>
  <si>
    <t>RO</t>
  </si>
  <si>
    <t>WO</t>
  </si>
  <si>
    <t>DO</t>
  </si>
  <si>
    <t>Customer order Variance</t>
  </si>
  <si>
    <t>Order Lead Time</t>
  </si>
  <si>
    <t>Delivery Lead Time</t>
  </si>
  <si>
    <t>Previous Inventory (PI) of agent I at time t</t>
  </si>
  <si>
    <t>End Inventory (EI) of its previous period (t-1)</t>
  </si>
  <si>
    <t>I = 1 = Retailer</t>
  </si>
  <si>
    <t>Allocated Quantity (AQ) from i+1 at perod t-1</t>
  </si>
  <si>
    <t>I = 2 = Wholesaler</t>
  </si>
  <si>
    <t>Beginning Inventory (BI) of agent I at time t</t>
  </si>
  <si>
    <t>I = 3 = Distributor</t>
  </si>
  <si>
    <t>Customer Order (CO) at time t or RO,WO,DO</t>
  </si>
  <si>
    <t>demand arose at each end</t>
  </si>
  <si>
    <t>I = 4 = Factory</t>
  </si>
  <si>
    <t>Allocated Quantity (AQ) by the agent I at time t</t>
  </si>
  <si>
    <t>End Inventory (EI)</t>
  </si>
  <si>
    <t>On Order Quantity (OOQ) at time t</t>
  </si>
  <si>
    <t>Order Placed at the previous period OQ (t-1)</t>
  </si>
  <si>
    <t>BI</t>
  </si>
  <si>
    <t>AQ</t>
  </si>
  <si>
    <t>Holding Cost (HC)</t>
  </si>
  <si>
    <t>Lost sales cost (LSC)</t>
  </si>
  <si>
    <t>ED</t>
  </si>
  <si>
    <t>BWE of SC</t>
  </si>
  <si>
    <t>FR of SC</t>
  </si>
  <si>
    <t>TSCC</t>
  </si>
  <si>
    <t>Exponential Smoothing with alpha = 0.25</t>
  </si>
  <si>
    <t>Expected Demand (ED) for periof t+1 for the agent i</t>
  </si>
  <si>
    <t>Order Quantity (OQ) Placed at the end of the period</t>
  </si>
  <si>
    <t>BO</t>
  </si>
  <si>
    <t>EI+</t>
  </si>
  <si>
    <t>Backorder</t>
  </si>
  <si>
    <t>RBQ</t>
  </si>
  <si>
    <t>ABQ</t>
  </si>
  <si>
    <t>Backorder cost</t>
  </si>
  <si>
    <t>Allocated Backorder Quantity (ABQ)</t>
  </si>
  <si>
    <t>Received Backorder Quantity (RBQ)</t>
  </si>
  <si>
    <t>Recieved Quantity (RQ) of agent I at time t</t>
  </si>
  <si>
    <t>Allocated backorder quantity  from i+1</t>
  </si>
  <si>
    <t>Max(0, PI(t))+ RBQ(t) + RQ (t)</t>
  </si>
  <si>
    <r>
      <t xml:space="preserve">IF (PI&gt;0)
    ABQ=0;
 IF ((PI&lt;0 &amp; BI&gt;=0)
        IF (BI&gt;=ABS(PI))
           ABQ=ABS(PI)
        ELSE </t>
    </r>
    <r>
      <rPr>
        <sz val="11"/>
        <color rgb="FF00B050"/>
        <rFont val="Calibri"/>
        <family val="2"/>
        <scheme val="minor"/>
      </rPr>
      <t>%BI&lt;ABS(PI))</t>
    </r>
    <r>
      <rPr>
        <sz val="11"/>
        <color theme="1"/>
        <rFont val="Calibri"/>
        <family val="2"/>
        <scheme val="minor"/>
      </rPr>
      <t xml:space="preserve">
           ABQ=ABS(PI)-BI
 ELSE IF ((PI&lt;0 &amp; BI=0)
          ABQ=0
</t>
    </r>
  </si>
  <si>
    <t>if (BI - ABQ)&gt;= CO (t) then AQ(t) = CO(t) else AQ(t)=(BI - ABQ)</t>
  </si>
  <si>
    <t>(BI - ABQ) - CO</t>
  </si>
  <si>
    <t>Backorder (BO)</t>
  </si>
  <si>
    <t>Absolute value (Minimum(0, EI))</t>
  </si>
  <si>
    <t>Based on policy</t>
  </si>
  <si>
    <t>Initial Inventory</t>
  </si>
  <si>
    <t>1 to 35</t>
  </si>
  <si>
    <t>Demand distribution Uniform</t>
  </si>
  <si>
    <t>[0,15]</t>
  </si>
  <si>
    <t>RWDF</t>
  </si>
  <si>
    <t>End of the Period Ordering</t>
  </si>
  <si>
    <t>Shortage: Backorder</t>
  </si>
  <si>
    <t>Lead Time</t>
  </si>
  <si>
    <t>1-1 Policy: Stochastic Demand &amp; Stochastic Lead Time</t>
  </si>
  <si>
    <t>Uniform [0,4]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</si>
</sst>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s.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3" borderId="0" xfId="0" applyFont="1" applyFill="1"/>
    <xf numFmtId="0" fontId="1" fillId="5" borderId="1" xfId="0" applyFont="1" applyFill="1" applyBorder="1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1" fillId="5" borderId="0" xfId="0" applyFont="1" applyFill="1"/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6" fillId="2" borderId="1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1" fillId="7" borderId="0" xfId="0" applyFont="1" applyFill="1"/>
    <xf numFmtId="0" fontId="1" fillId="3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0" xfId="0"/>
    <xf numFmtId="0" fontId="0" fillId="0" borderId="0" xfId="0" applyFill="1"/>
    <xf numFmtId="0" fontId="5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8" sqref="F8"/>
    </sheetView>
  </sheetViews>
  <sheetFormatPr defaultRowHeight="15" x14ac:dyDescent="0.25"/>
  <cols>
    <col min="1" max="1" width="27.140625" bestFit="1" customWidth="1"/>
    <col min="3" max="3" width="14" customWidth="1"/>
    <col min="4" max="4" width="11.28515625" customWidth="1"/>
    <col min="5" max="5" width="22" customWidth="1"/>
    <col min="6" max="6" width="13.42578125" customWidth="1"/>
    <col min="7" max="7" width="12.28515625" customWidth="1"/>
    <col min="8" max="8" width="12.7109375" customWidth="1"/>
    <col min="9" max="9" width="15.42578125" customWidth="1"/>
  </cols>
  <sheetData>
    <row r="1" spans="1:9" ht="33.75" customHeight="1" x14ac:dyDescent="0.25">
      <c r="A1" s="92" t="s">
        <v>81</v>
      </c>
    </row>
    <row r="3" spans="1:9" ht="15.75" x14ac:dyDescent="0.25">
      <c r="A3" s="50" t="s">
        <v>14</v>
      </c>
    </row>
    <row r="4" spans="1:9" x14ac:dyDescent="0.25">
      <c r="A4" s="51" t="s">
        <v>15</v>
      </c>
      <c r="B4" s="27" t="s">
        <v>77</v>
      </c>
      <c r="C4" s="27"/>
      <c r="E4" s="57"/>
      <c r="F4" s="91" t="s">
        <v>1</v>
      </c>
      <c r="G4" s="91" t="s">
        <v>2</v>
      </c>
      <c r="H4" s="91" t="s">
        <v>3</v>
      </c>
      <c r="I4" s="91" t="s">
        <v>4</v>
      </c>
    </row>
    <row r="5" spans="1:9" x14ac:dyDescent="0.25">
      <c r="A5" s="3" t="s">
        <v>29</v>
      </c>
      <c r="B5" s="100" t="s">
        <v>82</v>
      </c>
      <c r="C5" s="101"/>
      <c r="E5" s="66" t="s">
        <v>47</v>
      </c>
      <c r="F5" s="40">
        <v>1</v>
      </c>
      <c r="G5" s="87">
        <v>1</v>
      </c>
      <c r="H5" s="87">
        <v>1</v>
      </c>
      <c r="I5" s="87">
        <v>1</v>
      </c>
    </row>
    <row r="6" spans="1:9" x14ac:dyDescent="0.25">
      <c r="A6" s="3" t="s">
        <v>30</v>
      </c>
      <c r="B6" s="102"/>
      <c r="C6" s="103"/>
      <c r="E6" s="67" t="s">
        <v>48</v>
      </c>
      <c r="F6" s="40">
        <v>2</v>
      </c>
      <c r="G6" s="87">
        <v>2</v>
      </c>
      <c r="H6" s="87">
        <v>2</v>
      </c>
      <c r="I6" s="87">
        <v>2</v>
      </c>
    </row>
    <row r="7" spans="1:9" x14ac:dyDescent="0.25">
      <c r="A7" s="53" t="s">
        <v>16</v>
      </c>
      <c r="B7" s="27">
        <v>1</v>
      </c>
      <c r="C7" s="52"/>
    </row>
    <row r="8" spans="1:9" x14ac:dyDescent="0.25">
      <c r="A8" s="26" t="s">
        <v>78</v>
      </c>
    </row>
    <row r="9" spans="1:9" x14ac:dyDescent="0.25">
      <c r="A9" s="26" t="s">
        <v>79</v>
      </c>
    </row>
    <row r="11" spans="1:9" x14ac:dyDescent="0.25">
      <c r="A11" s="51" t="s">
        <v>75</v>
      </c>
      <c r="B11" s="27" t="s">
        <v>76</v>
      </c>
      <c r="C11" s="54"/>
    </row>
    <row r="12" spans="1:9" x14ac:dyDescent="0.25">
      <c r="A12" s="53"/>
      <c r="B12" s="53"/>
      <c r="C12" s="54"/>
    </row>
    <row r="13" spans="1:9" x14ac:dyDescent="0.25">
      <c r="A13" s="53"/>
      <c r="B13" s="53"/>
      <c r="C13" s="54"/>
    </row>
    <row r="14" spans="1:9" x14ac:dyDescent="0.25">
      <c r="A14" s="55" t="s">
        <v>18</v>
      </c>
      <c r="B14" s="86" t="s">
        <v>74</v>
      </c>
      <c r="C14" s="56"/>
    </row>
    <row r="15" spans="1:9" x14ac:dyDescent="0.25">
      <c r="A15" s="85" t="s">
        <v>73</v>
      </c>
      <c r="B15" s="26">
        <v>12</v>
      </c>
    </row>
    <row r="18" spans="1:9" x14ac:dyDescent="0.25">
      <c r="A18" t="s">
        <v>33</v>
      </c>
    </row>
    <row r="19" spans="1:9" x14ac:dyDescent="0.25">
      <c r="A19" t="s">
        <v>35</v>
      </c>
    </row>
    <row r="20" spans="1:9" x14ac:dyDescent="0.25">
      <c r="A20" t="s">
        <v>37</v>
      </c>
    </row>
    <row r="21" spans="1:9" x14ac:dyDescent="0.25">
      <c r="A21" t="s">
        <v>40</v>
      </c>
    </row>
    <row r="22" spans="1:9" x14ac:dyDescent="0.25">
      <c r="C22" s="98" t="s">
        <v>31</v>
      </c>
      <c r="D22" s="98"/>
      <c r="E22" s="98"/>
      <c r="F22" s="98" t="s">
        <v>32</v>
      </c>
      <c r="G22" s="98"/>
      <c r="H22" s="98"/>
      <c r="I22" s="98"/>
    </row>
    <row r="23" spans="1:9" x14ac:dyDescent="0.25">
      <c r="C23" s="98" t="s">
        <v>64</v>
      </c>
      <c r="D23" s="98"/>
      <c r="E23" s="98"/>
      <c r="F23" s="98" t="s">
        <v>34</v>
      </c>
      <c r="G23" s="98"/>
      <c r="H23" s="98"/>
      <c r="I23" s="98"/>
    </row>
    <row r="24" spans="1:9" x14ac:dyDescent="0.25">
      <c r="C24" s="99" t="s">
        <v>63</v>
      </c>
      <c r="D24" s="99"/>
      <c r="E24" s="99"/>
      <c r="F24" s="99" t="s">
        <v>65</v>
      </c>
      <c r="G24" s="99"/>
      <c r="H24" s="99"/>
      <c r="I24" s="99"/>
    </row>
    <row r="25" spans="1:9" x14ac:dyDescent="0.25">
      <c r="C25" s="98" t="s">
        <v>36</v>
      </c>
      <c r="D25" s="98"/>
      <c r="E25" s="98"/>
      <c r="F25" s="98" t="s">
        <v>66</v>
      </c>
      <c r="G25" s="98"/>
      <c r="H25" s="98"/>
      <c r="I25" s="98"/>
    </row>
    <row r="26" spans="1:9" x14ac:dyDescent="0.25">
      <c r="C26" s="98" t="s">
        <v>38</v>
      </c>
      <c r="D26" s="98"/>
      <c r="E26" s="98"/>
      <c r="F26" s="98" t="s">
        <v>39</v>
      </c>
      <c r="G26" s="98"/>
      <c r="H26" s="98"/>
      <c r="I26" s="98"/>
    </row>
    <row r="27" spans="1:9" x14ac:dyDescent="0.25">
      <c r="C27" s="98" t="s">
        <v>54</v>
      </c>
      <c r="D27" s="98"/>
      <c r="E27" s="98"/>
      <c r="F27" s="98" t="s">
        <v>53</v>
      </c>
      <c r="G27" s="98"/>
      <c r="H27" s="98"/>
      <c r="I27" s="98"/>
    </row>
    <row r="28" spans="1:9" ht="114.6" customHeight="1" x14ac:dyDescent="0.25">
      <c r="C28" s="105" t="s">
        <v>62</v>
      </c>
      <c r="D28" s="105"/>
      <c r="E28" s="105"/>
      <c r="F28" s="104" t="s">
        <v>67</v>
      </c>
      <c r="G28" s="104"/>
      <c r="H28" s="104"/>
      <c r="I28" s="104"/>
    </row>
    <row r="29" spans="1:9" x14ac:dyDescent="0.25">
      <c r="C29" s="75" t="s">
        <v>41</v>
      </c>
      <c r="D29" s="75"/>
      <c r="E29" s="75"/>
      <c r="F29" s="75" t="s">
        <v>68</v>
      </c>
      <c r="G29" s="75"/>
      <c r="H29" s="75"/>
      <c r="I29" s="75"/>
    </row>
    <row r="30" spans="1:9" x14ac:dyDescent="0.25">
      <c r="C30" s="75" t="s">
        <v>42</v>
      </c>
      <c r="D30" s="75"/>
      <c r="E30" s="75"/>
      <c r="F30" s="75" t="s">
        <v>69</v>
      </c>
      <c r="G30" s="75"/>
      <c r="H30" s="75"/>
      <c r="I30" s="75"/>
    </row>
    <row r="31" spans="1:9" x14ac:dyDescent="0.25">
      <c r="C31" s="75" t="s">
        <v>43</v>
      </c>
      <c r="D31" s="75"/>
      <c r="E31" s="75"/>
      <c r="F31" s="99" t="s">
        <v>44</v>
      </c>
      <c r="G31" s="99"/>
      <c r="H31" s="99"/>
      <c r="I31" s="99"/>
    </row>
    <row r="32" spans="1:9" x14ac:dyDescent="0.25">
      <c r="C32" s="99" t="s">
        <v>70</v>
      </c>
      <c r="D32" s="99"/>
      <c r="E32" s="99"/>
      <c r="F32" s="99" t="s">
        <v>71</v>
      </c>
      <c r="G32" s="99"/>
      <c r="H32" s="99"/>
      <c r="I32" s="99"/>
    </row>
    <row r="33" spans="3:9" x14ac:dyDescent="0.25">
      <c r="C33" s="99" t="s">
        <v>55</v>
      </c>
      <c r="D33" s="99"/>
      <c r="E33" s="99"/>
      <c r="F33" s="99" t="s">
        <v>72</v>
      </c>
      <c r="G33" s="99"/>
      <c r="H33" s="99"/>
      <c r="I33" s="99"/>
    </row>
  </sheetData>
  <mergeCells count="20">
    <mergeCell ref="C33:E33"/>
    <mergeCell ref="F28:I28"/>
    <mergeCell ref="C28:E28"/>
    <mergeCell ref="F31:I31"/>
    <mergeCell ref="C32:E32"/>
    <mergeCell ref="F32:I32"/>
    <mergeCell ref="F33:I33"/>
    <mergeCell ref="C27:E27"/>
    <mergeCell ref="F27:I27"/>
    <mergeCell ref="C24:E24"/>
    <mergeCell ref="F24:I24"/>
    <mergeCell ref="B5:C6"/>
    <mergeCell ref="C22:E22"/>
    <mergeCell ref="F22:I22"/>
    <mergeCell ref="C23:E23"/>
    <mergeCell ref="F23:I23"/>
    <mergeCell ref="C25:E25"/>
    <mergeCell ref="F25:I25"/>
    <mergeCell ref="C26:E26"/>
    <mergeCell ref="F26:I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6.5703125" style="1" customWidth="1"/>
    <col min="2" max="2" width="9.85546875" style="1" customWidth="1"/>
    <col min="3" max="3" width="13.140625" style="1" customWidth="1"/>
    <col min="4" max="4" width="11.7109375" style="1" customWidth="1"/>
    <col min="5" max="6" width="12.28515625" style="1" customWidth="1"/>
    <col min="7" max="8" width="11.5703125" style="1" customWidth="1"/>
    <col min="9" max="9" width="11.42578125" style="1" customWidth="1"/>
    <col min="10" max="11" width="11.5703125" style="1" customWidth="1"/>
    <col min="12" max="12" width="15.42578125" style="1" customWidth="1"/>
    <col min="13" max="13" width="6.85546875" style="1" customWidth="1"/>
  </cols>
  <sheetData>
    <row r="1" spans="1:17" s="17" customFormat="1" ht="16.5" thickBot="1" x14ac:dyDescent="0.3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7" s="2" customFormat="1" ht="30" x14ac:dyDescent="0.25">
      <c r="A2" s="39" t="s">
        <v>0</v>
      </c>
      <c r="B2" s="39" t="s">
        <v>59</v>
      </c>
      <c r="C2" s="43" t="s">
        <v>20</v>
      </c>
      <c r="D2" s="43" t="s">
        <v>21</v>
      </c>
      <c r="E2" s="39" t="s">
        <v>45</v>
      </c>
      <c r="F2" s="39" t="s">
        <v>60</v>
      </c>
      <c r="G2" s="43" t="s">
        <v>22</v>
      </c>
      <c r="H2" s="43" t="s">
        <v>49</v>
      </c>
      <c r="I2" s="43" t="s">
        <v>46</v>
      </c>
      <c r="J2" s="43" t="s">
        <v>23</v>
      </c>
      <c r="K2" s="43" t="s">
        <v>19</v>
      </c>
      <c r="L2" s="49" t="s">
        <v>24</v>
      </c>
      <c r="M2" s="62" t="s">
        <v>56</v>
      </c>
      <c r="O2" s="2" t="s">
        <v>57</v>
      </c>
      <c r="P2" s="2" t="s">
        <v>80</v>
      </c>
    </row>
    <row r="3" spans="1:17" s="70" customFormat="1" x14ac:dyDescent="0.25">
      <c r="C3" s="71"/>
      <c r="D3" s="71"/>
      <c r="J3" s="70">
        <v>12</v>
      </c>
      <c r="L3" s="70">
        <v>4</v>
      </c>
    </row>
    <row r="4" spans="1:17" x14ac:dyDescent="0.25">
      <c r="A4" s="82">
        <v>1</v>
      </c>
      <c r="B4" s="21">
        <f>0</f>
        <v>0</v>
      </c>
      <c r="C4" s="47">
        <f>4</f>
        <v>4</v>
      </c>
      <c r="D4" s="47">
        <f t="shared" ref="D4:D27" si="0">J3</f>
        <v>12</v>
      </c>
      <c r="E4" s="21">
        <f>B4+C4+MAX(0,D4)</f>
        <v>16</v>
      </c>
      <c r="F4" s="21">
        <f>IF((D4&gt;=0),0,IF((AND(D4&lt;0,E4&gt;0,E4&gt;=ABS(D4))),ABS(D4),IF((AND(D4&lt;0,E4&gt;0,E4&lt;ABS(D4))),E4,IF(AND(D4&lt;0,E4=0),0))))</f>
        <v>0</v>
      </c>
      <c r="G4" s="68">
        <v>15</v>
      </c>
      <c r="H4" s="68">
        <f>G4</f>
        <v>15</v>
      </c>
      <c r="I4" s="47">
        <f>MAX(0,IF((E4-F4)&gt;=G4,G4,(E4-F4)))</f>
        <v>15</v>
      </c>
      <c r="J4" s="68">
        <f>(B4+C4+D4)-G4</f>
        <v>1</v>
      </c>
      <c r="K4" s="68">
        <f>L3</f>
        <v>4</v>
      </c>
      <c r="L4" s="97">
        <f>G4</f>
        <v>15</v>
      </c>
      <c r="M4" s="61">
        <f>ABS(MIN(0,J4))</f>
        <v>0</v>
      </c>
      <c r="O4" s="70">
        <f>MAX(0,J4)</f>
        <v>1</v>
      </c>
      <c r="P4" s="94">
        <v>2</v>
      </c>
    </row>
    <row r="5" spans="1:17" x14ac:dyDescent="0.25">
      <c r="A5" s="4">
        <v>2</v>
      </c>
      <c r="B5" s="21">
        <f>0</f>
        <v>0</v>
      </c>
      <c r="C5" s="47">
        <f>4</f>
        <v>4</v>
      </c>
      <c r="D5" s="44">
        <f t="shared" si="0"/>
        <v>1</v>
      </c>
      <c r="E5" s="21">
        <f t="shared" ref="E5:E28" si="1">B5+C5+MAX(0,D5)</f>
        <v>5</v>
      </c>
      <c r="F5" s="21">
        <f t="shared" ref="F5:F38" si="2">IF((D5&gt;=0),0,IF((AND(D5&lt;0,E5&gt;0,E5&gt;=ABS(D5))),ABS(D5),IF((AND(D5&lt;0,E5&gt;0,E5&lt;ABS(D5))),E5,IF(AND(D5&lt;0,E5=0),0))))</f>
        <v>0</v>
      </c>
      <c r="G5" s="45">
        <v>10</v>
      </c>
      <c r="H5" s="45">
        <f t="shared" ref="H5:H27" si="3">INT((0.25*G5+(1-0.25)*H4))</f>
        <v>13</v>
      </c>
      <c r="I5" s="47">
        <f t="shared" ref="I5:I28" si="4">MAX(0,IF((E5-F5)&gt;=G5,G5,(E5-F5)))</f>
        <v>5</v>
      </c>
      <c r="J5" s="68">
        <f t="shared" ref="J5:J38" si="5">(B5+C5+D5)-G5</f>
        <v>-5</v>
      </c>
      <c r="K5" s="68">
        <f>L3+L4</f>
        <v>19</v>
      </c>
      <c r="L5" s="97">
        <f t="shared" ref="L5:L38" si="6">G5</f>
        <v>10</v>
      </c>
      <c r="M5" s="61">
        <f t="shared" ref="M5:M28" si="7">ABS(MIN(0,J5))</f>
        <v>5</v>
      </c>
      <c r="O5" s="70">
        <f t="shared" ref="O5:O28" si="8">MAX(0,J5)</f>
        <v>0</v>
      </c>
      <c r="P5" s="94">
        <v>0</v>
      </c>
    </row>
    <row r="6" spans="1:17" x14ac:dyDescent="0.25">
      <c r="A6" s="4">
        <v>3</v>
      </c>
      <c r="B6" s="76">
        <f>Wholesaler!F4+Wholesaler!F6</f>
        <v>0</v>
      </c>
      <c r="C6" s="44">
        <f>Wholesaler!I4+Wholesaler!I6</f>
        <v>14</v>
      </c>
      <c r="D6" s="44">
        <f t="shared" si="0"/>
        <v>-5</v>
      </c>
      <c r="E6" s="21">
        <f t="shared" si="1"/>
        <v>14</v>
      </c>
      <c r="F6" s="21">
        <f t="shared" si="2"/>
        <v>5</v>
      </c>
      <c r="G6" s="45">
        <v>8</v>
      </c>
      <c r="H6" s="45">
        <f t="shared" si="3"/>
        <v>11</v>
      </c>
      <c r="I6" s="47">
        <f t="shared" si="4"/>
        <v>8</v>
      </c>
      <c r="J6" s="68">
        <f t="shared" si="5"/>
        <v>1</v>
      </c>
      <c r="K6" s="68">
        <f>L4</f>
        <v>15</v>
      </c>
      <c r="L6" s="97">
        <f t="shared" si="6"/>
        <v>8</v>
      </c>
      <c r="M6" s="61">
        <f t="shared" si="7"/>
        <v>0</v>
      </c>
      <c r="O6" s="70">
        <f t="shared" si="8"/>
        <v>1</v>
      </c>
      <c r="P6" s="94">
        <v>2</v>
      </c>
    </row>
    <row r="7" spans="1:17" x14ac:dyDescent="0.25">
      <c r="A7" s="13">
        <v>4</v>
      </c>
      <c r="B7" s="93">
        <f>Wholesaler!F5</f>
        <v>0</v>
      </c>
      <c r="C7" s="44">
        <f>Wholesaler!I5</f>
        <v>15</v>
      </c>
      <c r="D7" s="44">
        <f t="shared" si="0"/>
        <v>1</v>
      </c>
      <c r="E7" s="21">
        <f t="shared" si="1"/>
        <v>16</v>
      </c>
      <c r="F7" s="21">
        <f t="shared" si="2"/>
        <v>0</v>
      </c>
      <c r="G7" s="45">
        <v>14</v>
      </c>
      <c r="H7" s="45">
        <f t="shared" si="3"/>
        <v>11</v>
      </c>
      <c r="I7" s="47">
        <f t="shared" si="4"/>
        <v>14</v>
      </c>
      <c r="J7" s="68">
        <f t="shared" si="5"/>
        <v>2</v>
      </c>
      <c r="K7" s="68">
        <f>L6</f>
        <v>8</v>
      </c>
      <c r="L7" s="97">
        <f t="shared" si="6"/>
        <v>14</v>
      </c>
      <c r="M7" s="61">
        <f t="shared" si="7"/>
        <v>0</v>
      </c>
      <c r="O7" s="70">
        <f t="shared" si="8"/>
        <v>2</v>
      </c>
      <c r="P7" s="94">
        <v>4</v>
      </c>
    </row>
    <row r="8" spans="1:17" x14ac:dyDescent="0.25">
      <c r="A8" s="4">
        <v>5</v>
      </c>
      <c r="B8" s="93"/>
      <c r="C8" s="44"/>
      <c r="D8" s="44">
        <f t="shared" si="0"/>
        <v>2</v>
      </c>
      <c r="E8" s="21">
        <f t="shared" si="1"/>
        <v>2</v>
      </c>
      <c r="F8" s="21">
        <f t="shared" si="2"/>
        <v>0</v>
      </c>
      <c r="G8" s="45">
        <v>9</v>
      </c>
      <c r="H8" s="45">
        <f t="shared" si="3"/>
        <v>10</v>
      </c>
      <c r="I8" s="47">
        <f t="shared" si="4"/>
        <v>2</v>
      </c>
      <c r="J8" s="68">
        <f t="shared" si="5"/>
        <v>-7</v>
      </c>
      <c r="K8" s="68">
        <f>L6+L7</f>
        <v>22</v>
      </c>
      <c r="L8" s="97">
        <f t="shared" si="6"/>
        <v>9</v>
      </c>
      <c r="M8" s="61">
        <f t="shared" si="7"/>
        <v>7</v>
      </c>
      <c r="O8" s="70">
        <f t="shared" si="8"/>
        <v>0</v>
      </c>
      <c r="P8" s="94">
        <v>4</v>
      </c>
    </row>
    <row r="9" spans="1:17" x14ac:dyDescent="0.25">
      <c r="A9" s="4">
        <v>6</v>
      </c>
      <c r="B9" s="93">
        <f>Wholesaler!F7</f>
        <v>0</v>
      </c>
      <c r="C9" s="44">
        <f>Wholesaler!I7</f>
        <v>8</v>
      </c>
      <c r="D9" s="44">
        <f t="shared" si="0"/>
        <v>-7</v>
      </c>
      <c r="E9" s="21">
        <f t="shared" si="1"/>
        <v>8</v>
      </c>
      <c r="F9" s="21">
        <f t="shared" si="2"/>
        <v>7</v>
      </c>
      <c r="G9" s="45">
        <v>3</v>
      </c>
      <c r="H9" s="45">
        <f t="shared" si="3"/>
        <v>8</v>
      </c>
      <c r="I9" s="47">
        <f t="shared" si="4"/>
        <v>1</v>
      </c>
      <c r="J9" s="68">
        <f t="shared" si="5"/>
        <v>-2</v>
      </c>
      <c r="K9" s="68">
        <f>L7+L8</f>
        <v>23</v>
      </c>
      <c r="L9" s="97">
        <f t="shared" si="6"/>
        <v>3</v>
      </c>
      <c r="M9" s="61">
        <f t="shared" si="7"/>
        <v>2</v>
      </c>
      <c r="O9" s="70">
        <f t="shared" si="8"/>
        <v>0</v>
      </c>
      <c r="P9" s="94">
        <v>4</v>
      </c>
    </row>
    <row r="10" spans="1:17" x14ac:dyDescent="0.25">
      <c r="A10" s="4">
        <v>7</v>
      </c>
      <c r="B10" s="93"/>
      <c r="C10" s="44"/>
      <c r="D10" s="44">
        <f t="shared" si="0"/>
        <v>-2</v>
      </c>
      <c r="E10" s="21">
        <f t="shared" si="1"/>
        <v>0</v>
      </c>
      <c r="F10" s="21">
        <f t="shared" si="2"/>
        <v>0</v>
      </c>
      <c r="G10" s="45">
        <v>13</v>
      </c>
      <c r="H10" s="45">
        <f t="shared" si="3"/>
        <v>9</v>
      </c>
      <c r="I10" s="47">
        <f t="shared" si="4"/>
        <v>0</v>
      </c>
      <c r="J10" s="68">
        <f t="shared" si="5"/>
        <v>-15</v>
      </c>
      <c r="K10" s="68">
        <f>L7+L8+L9</f>
        <v>26</v>
      </c>
      <c r="L10" s="97">
        <f t="shared" si="6"/>
        <v>13</v>
      </c>
      <c r="M10" s="61">
        <f t="shared" si="7"/>
        <v>15</v>
      </c>
      <c r="O10" s="70">
        <f t="shared" si="8"/>
        <v>0</v>
      </c>
      <c r="P10" s="94">
        <v>0</v>
      </c>
      <c r="Q10" t="s">
        <v>17</v>
      </c>
    </row>
    <row r="11" spans="1:17" x14ac:dyDescent="0.25">
      <c r="A11" s="4">
        <v>8</v>
      </c>
      <c r="B11" s="93">
        <f>Wholesaler!F11</f>
        <v>11</v>
      </c>
      <c r="C11" s="44">
        <f>Wholesaler!I11</f>
        <v>3</v>
      </c>
      <c r="D11" s="44">
        <f t="shared" si="0"/>
        <v>-15</v>
      </c>
      <c r="E11" s="21">
        <f t="shared" si="1"/>
        <v>14</v>
      </c>
      <c r="F11" s="21">
        <f t="shared" si="2"/>
        <v>14</v>
      </c>
      <c r="G11" s="45">
        <v>2</v>
      </c>
      <c r="H11" s="45">
        <f t="shared" si="3"/>
        <v>7</v>
      </c>
      <c r="I11" s="47">
        <f t="shared" si="4"/>
        <v>0</v>
      </c>
      <c r="J11" s="68">
        <f t="shared" si="5"/>
        <v>-3</v>
      </c>
      <c r="K11" s="68">
        <f>L7+L8+L9</f>
        <v>26</v>
      </c>
      <c r="L11" s="97">
        <f t="shared" si="6"/>
        <v>2</v>
      </c>
      <c r="M11" s="61">
        <f t="shared" si="7"/>
        <v>3</v>
      </c>
      <c r="O11" s="70">
        <f t="shared" si="8"/>
        <v>0</v>
      </c>
      <c r="P11" s="94">
        <v>2</v>
      </c>
    </row>
    <row r="12" spans="1:17" x14ac:dyDescent="0.25">
      <c r="A12" s="4">
        <v>9</v>
      </c>
      <c r="B12" s="93">
        <f>Wholesaler!F8</f>
        <v>0</v>
      </c>
      <c r="C12" s="44">
        <f>Wholesaler!I8</f>
        <v>6</v>
      </c>
      <c r="D12" s="44">
        <f>J11</f>
        <v>-3</v>
      </c>
      <c r="E12" s="21">
        <f t="shared" si="1"/>
        <v>6</v>
      </c>
      <c r="F12" s="21">
        <f t="shared" si="2"/>
        <v>3</v>
      </c>
      <c r="G12" s="45">
        <v>13</v>
      </c>
      <c r="H12" s="45">
        <f t="shared" si="3"/>
        <v>8</v>
      </c>
      <c r="I12" s="47">
        <f t="shared" si="4"/>
        <v>3</v>
      </c>
      <c r="J12" s="68">
        <f t="shared" si="5"/>
        <v>-10</v>
      </c>
      <c r="K12" s="68">
        <f>L8+L9+L11</f>
        <v>14</v>
      </c>
      <c r="L12" s="97">
        <f t="shared" si="6"/>
        <v>13</v>
      </c>
      <c r="M12" s="61">
        <f t="shared" si="7"/>
        <v>10</v>
      </c>
      <c r="O12" s="70">
        <f t="shared" si="8"/>
        <v>0</v>
      </c>
      <c r="P12" s="94">
        <v>4</v>
      </c>
    </row>
    <row r="13" spans="1:17" x14ac:dyDescent="0.25">
      <c r="A13" s="88">
        <v>10</v>
      </c>
      <c r="B13" s="93">
        <f>Wholesaler!F9</f>
        <v>8</v>
      </c>
      <c r="C13" s="44">
        <f>Wholesaler!I9</f>
        <v>1</v>
      </c>
      <c r="D13" s="44">
        <f t="shared" si="0"/>
        <v>-10</v>
      </c>
      <c r="E13" s="21">
        <f t="shared" si="1"/>
        <v>9</v>
      </c>
      <c r="F13" s="21">
        <f t="shared" si="2"/>
        <v>9</v>
      </c>
      <c r="G13" s="45">
        <v>11</v>
      </c>
      <c r="H13" s="45">
        <f t="shared" si="3"/>
        <v>8</v>
      </c>
      <c r="I13" s="47">
        <f t="shared" si="4"/>
        <v>0</v>
      </c>
      <c r="J13" s="68">
        <f t="shared" si="5"/>
        <v>-12</v>
      </c>
      <c r="K13" s="68">
        <f>L9+L11+L12</f>
        <v>18</v>
      </c>
      <c r="L13" s="97">
        <f t="shared" si="6"/>
        <v>11</v>
      </c>
      <c r="M13" s="61">
        <f t="shared" si="7"/>
        <v>12</v>
      </c>
      <c r="O13" s="70">
        <f t="shared" si="8"/>
        <v>0</v>
      </c>
      <c r="P13" s="94">
        <v>1</v>
      </c>
    </row>
    <row r="14" spans="1:17" x14ac:dyDescent="0.25">
      <c r="A14" s="4">
        <v>11</v>
      </c>
      <c r="B14" s="93">
        <f>Wholesaler!F10+Wholesaler!F12</f>
        <v>0</v>
      </c>
      <c r="C14" s="44">
        <f>Wholesaler!I10+Wholesaler!I12</f>
        <v>0</v>
      </c>
      <c r="D14" s="44">
        <f t="shared" si="0"/>
        <v>-12</v>
      </c>
      <c r="E14" s="21">
        <f t="shared" si="1"/>
        <v>0</v>
      </c>
      <c r="F14" s="21">
        <f t="shared" si="2"/>
        <v>0</v>
      </c>
      <c r="G14" s="45">
        <v>3</v>
      </c>
      <c r="H14" s="45">
        <f t="shared" si="3"/>
        <v>6</v>
      </c>
      <c r="I14" s="47">
        <f t="shared" si="4"/>
        <v>0</v>
      </c>
      <c r="J14" s="68">
        <f t="shared" si="5"/>
        <v>-15</v>
      </c>
      <c r="K14" s="68">
        <f>L12+L13</f>
        <v>24</v>
      </c>
      <c r="L14" s="97">
        <f t="shared" si="6"/>
        <v>3</v>
      </c>
      <c r="M14" s="61">
        <f t="shared" si="7"/>
        <v>15</v>
      </c>
      <c r="O14" s="70">
        <f t="shared" si="8"/>
        <v>0</v>
      </c>
      <c r="P14" s="94">
        <v>1</v>
      </c>
    </row>
    <row r="15" spans="1:17" s="14" customFormat="1" x14ac:dyDescent="0.25">
      <c r="A15" s="13">
        <v>12</v>
      </c>
      <c r="B15" s="93">
        <f>Wholesaler!F14</f>
        <v>5</v>
      </c>
      <c r="C15" s="44">
        <f>Wholesaler!I14</f>
        <v>0</v>
      </c>
      <c r="D15" s="44">
        <f t="shared" si="0"/>
        <v>-15</v>
      </c>
      <c r="E15" s="21">
        <f t="shared" si="1"/>
        <v>5</v>
      </c>
      <c r="F15" s="21">
        <f t="shared" si="2"/>
        <v>5</v>
      </c>
      <c r="G15" s="45">
        <v>4</v>
      </c>
      <c r="H15" s="45">
        <f t="shared" si="3"/>
        <v>5</v>
      </c>
      <c r="I15" s="47">
        <f t="shared" si="4"/>
        <v>0</v>
      </c>
      <c r="J15" s="68">
        <f t="shared" si="5"/>
        <v>-14</v>
      </c>
      <c r="K15" s="68">
        <f>L12+L14</f>
        <v>16</v>
      </c>
      <c r="L15" s="97">
        <f t="shared" si="6"/>
        <v>4</v>
      </c>
      <c r="M15" s="61">
        <f t="shared" si="7"/>
        <v>14</v>
      </c>
      <c r="O15" s="70">
        <f t="shared" si="8"/>
        <v>0</v>
      </c>
      <c r="P15" s="94">
        <v>0</v>
      </c>
    </row>
    <row r="16" spans="1:17" s="14" customFormat="1" x14ac:dyDescent="0.25">
      <c r="A16" s="13">
        <v>13</v>
      </c>
      <c r="B16" s="93">
        <f>Wholesaler!F15+Wholesaler!F16</f>
        <v>19</v>
      </c>
      <c r="C16" s="44">
        <f>Wholesaler!I15+Wholesaler!I16</f>
        <v>4</v>
      </c>
      <c r="D16" s="44">
        <f t="shared" si="0"/>
        <v>-14</v>
      </c>
      <c r="E16" s="21">
        <f t="shared" si="1"/>
        <v>23</v>
      </c>
      <c r="F16" s="21">
        <f t="shared" si="2"/>
        <v>14</v>
      </c>
      <c r="G16" s="45">
        <v>6</v>
      </c>
      <c r="H16" s="45">
        <f t="shared" si="3"/>
        <v>5</v>
      </c>
      <c r="I16" s="47">
        <f t="shared" si="4"/>
        <v>6</v>
      </c>
      <c r="J16" s="68">
        <f t="shared" si="5"/>
        <v>3</v>
      </c>
      <c r="K16" s="68">
        <f>L12</f>
        <v>13</v>
      </c>
      <c r="L16" s="97">
        <f t="shared" si="6"/>
        <v>6</v>
      </c>
      <c r="M16" s="61">
        <f t="shared" si="7"/>
        <v>0</v>
      </c>
      <c r="O16" s="70">
        <f t="shared" si="8"/>
        <v>3</v>
      </c>
      <c r="P16" s="94">
        <v>0</v>
      </c>
    </row>
    <row r="17" spans="1:16" s="14" customFormat="1" x14ac:dyDescent="0.25">
      <c r="A17" s="13">
        <v>14</v>
      </c>
      <c r="B17" s="93">
        <f>Wholesaler!F13+Wholesaler!F17</f>
        <v>12</v>
      </c>
      <c r="C17" s="44">
        <f>Wholesaler!I13+Wholesaler!I17</f>
        <v>9</v>
      </c>
      <c r="D17" s="44">
        <f t="shared" si="0"/>
        <v>3</v>
      </c>
      <c r="E17" s="21">
        <f t="shared" si="1"/>
        <v>24</v>
      </c>
      <c r="F17" s="21">
        <f t="shared" si="2"/>
        <v>0</v>
      </c>
      <c r="G17" s="45">
        <v>11</v>
      </c>
      <c r="H17" s="45">
        <f t="shared" si="3"/>
        <v>6</v>
      </c>
      <c r="I17" s="47">
        <f t="shared" si="4"/>
        <v>11</v>
      </c>
      <c r="J17" s="68">
        <f t="shared" si="5"/>
        <v>13</v>
      </c>
      <c r="K17" s="68">
        <v>0</v>
      </c>
      <c r="L17" s="97">
        <f t="shared" si="6"/>
        <v>11</v>
      </c>
      <c r="M17" s="61">
        <f t="shared" si="7"/>
        <v>0</v>
      </c>
      <c r="O17" s="70">
        <f t="shared" si="8"/>
        <v>13</v>
      </c>
      <c r="P17" s="94">
        <v>1</v>
      </c>
    </row>
    <row r="18" spans="1:16" s="14" customFormat="1" x14ac:dyDescent="0.25">
      <c r="A18" s="13">
        <v>15</v>
      </c>
      <c r="B18" s="93"/>
      <c r="C18" s="44"/>
      <c r="D18" s="44">
        <f t="shared" si="0"/>
        <v>13</v>
      </c>
      <c r="E18" s="21">
        <f t="shared" si="1"/>
        <v>13</v>
      </c>
      <c r="F18" s="21">
        <f t="shared" si="2"/>
        <v>0</v>
      </c>
      <c r="G18" s="45">
        <v>15</v>
      </c>
      <c r="H18" s="45">
        <f t="shared" si="3"/>
        <v>8</v>
      </c>
      <c r="I18" s="47">
        <f t="shared" si="4"/>
        <v>13</v>
      </c>
      <c r="J18" s="68">
        <f t="shared" si="5"/>
        <v>-2</v>
      </c>
      <c r="K18" s="68">
        <f>L17</f>
        <v>11</v>
      </c>
      <c r="L18" s="97">
        <f t="shared" si="6"/>
        <v>15</v>
      </c>
      <c r="M18" s="61">
        <f t="shared" si="7"/>
        <v>2</v>
      </c>
      <c r="O18" s="70">
        <f t="shared" si="8"/>
        <v>0</v>
      </c>
      <c r="P18" s="94">
        <v>1</v>
      </c>
    </row>
    <row r="19" spans="1:16" s="14" customFormat="1" x14ac:dyDescent="0.25">
      <c r="A19" s="13">
        <v>16</v>
      </c>
      <c r="B19" s="93">
        <f>Wholesaler!F18</f>
        <v>0</v>
      </c>
      <c r="C19" s="44">
        <f>Wholesaler!I18</f>
        <v>11</v>
      </c>
      <c r="D19" s="44">
        <f t="shared" si="0"/>
        <v>-2</v>
      </c>
      <c r="E19" s="21">
        <f t="shared" si="1"/>
        <v>11</v>
      </c>
      <c r="F19" s="21">
        <f t="shared" si="2"/>
        <v>2</v>
      </c>
      <c r="G19" s="45">
        <v>12</v>
      </c>
      <c r="H19" s="45">
        <f t="shared" si="3"/>
        <v>9</v>
      </c>
      <c r="I19" s="47">
        <f t="shared" si="4"/>
        <v>9</v>
      </c>
      <c r="J19" s="68">
        <f t="shared" si="5"/>
        <v>-3</v>
      </c>
      <c r="K19" s="68">
        <f>L18</f>
        <v>15</v>
      </c>
      <c r="L19" s="97">
        <f t="shared" si="6"/>
        <v>12</v>
      </c>
      <c r="M19" s="61">
        <f t="shared" si="7"/>
        <v>3</v>
      </c>
      <c r="O19" s="70">
        <f t="shared" si="8"/>
        <v>0</v>
      </c>
      <c r="P19" s="94">
        <v>0</v>
      </c>
    </row>
    <row r="20" spans="1:16" s="14" customFormat="1" x14ac:dyDescent="0.25">
      <c r="A20" s="13">
        <v>17</v>
      </c>
      <c r="B20" s="93">
        <f>Wholesaler!F19+Wholesaler!F20</f>
        <v>2</v>
      </c>
      <c r="C20" s="44">
        <f>Wholesaler!I19+Wholesaler!I20</f>
        <v>25</v>
      </c>
      <c r="D20" s="44">
        <f t="shared" si="0"/>
        <v>-3</v>
      </c>
      <c r="E20" s="21">
        <f t="shared" si="1"/>
        <v>27</v>
      </c>
      <c r="F20" s="21">
        <f t="shared" si="2"/>
        <v>3</v>
      </c>
      <c r="G20" s="45">
        <v>15</v>
      </c>
      <c r="H20" s="45">
        <f t="shared" si="3"/>
        <v>10</v>
      </c>
      <c r="I20" s="47">
        <f t="shared" si="4"/>
        <v>15</v>
      </c>
      <c r="J20" s="68">
        <f t="shared" si="5"/>
        <v>9</v>
      </c>
      <c r="K20" s="68">
        <v>0</v>
      </c>
      <c r="L20" s="97">
        <f t="shared" si="6"/>
        <v>15</v>
      </c>
      <c r="M20" s="61">
        <f t="shared" si="7"/>
        <v>0</v>
      </c>
      <c r="O20" s="70">
        <f t="shared" si="8"/>
        <v>9</v>
      </c>
      <c r="P20" s="94">
        <v>1</v>
      </c>
    </row>
    <row r="21" spans="1:16" s="14" customFormat="1" x14ac:dyDescent="0.25">
      <c r="A21" s="13">
        <v>18</v>
      </c>
      <c r="B21" s="93"/>
      <c r="C21" s="44"/>
      <c r="D21" s="44">
        <f t="shared" si="0"/>
        <v>9</v>
      </c>
      <c r="E21" s="21">
        <f t="shared" si="1"/>
        <v>9</v>
      </c>
      <c r="F21" s="21">
        <f t="shared" si="2"/>
        <v>0</v>
      </c>
      <c r="G21" s="45">
        <v>4</v>
      </c>
      <c r="H21" s="45">
        <f t="shared" si="3"/>
        <v>8</v>
      </c>
      <c r="I21" s="47">
        <f t="shared" si="4"/>
        <v>4</v>
      </c>
      <c r="J21" s="68">
        <f t="shared" si="5"/>
        <v>5</v>
      </c>
      <c r="K21" s="68">
        <f>L20</f>
        <v>15</v>
      </c>
      <c r="L21" s="97">
        <f t="shared" si="6"/>
        <v>4</v>
      </c>
      <c r="M21" s="61">
        <f t="shared" si="7"/>
        <v>0</v>
      </c>
      <c r="O21" s="70">
        <f t="shared" si="8"/>
        <v>5</v>
      </c>
      <c r="P21" s="94">
        <v>1</v>
      </c>
    </row>
    <row r="22" spans="1:16" s="14" customFormat="1" x14ac:dyDescent="0.25">
      <c r="A22" s="13">
        <v>19</v>
      </c>
      <c r="B22" s="93">
        <f>Wholesaler!F21</f>
        <v>0</v>
      </c>
      <c r="C22" s="44">
        <f>Wholesaler!I21</f>
        <v>12</v>
      </c>
      <c r="D22" s="44">
        <f t="shared" si="0"/>
        <v>5</v>
      </c>
      <c r="E22" s="21">
        <f t="shared" si="1"/>
        <v>17</v>
      </c>
      <c r="F22" s="21">
        <f t="shared" si="2"/>
        <v>0</v>
      </c>
      <c r="G22" s="45">
        <v>12</v>
      </c>
      <c r="H22" s="45">
        <f t="shared" si="3"/>
        <v>9</v>
      </c>
      <c r="I22" s="47">
        <f t="shared" si="4"/>
        <v>12</v>
      </c>
      <c r="J22" s="68">
        <f t="shared" si="5"/>
        <v>5</v>
      </c>
      <c r="K22" s="68">
        <f>L21</f>
        <v>4</v>
      </c>
      <c r="L22" s="97">
        <f t="shared" si="6"/>
        <v>12</v>
      </c>
      <c r="M22" s="61">
        <f t="shared" si="7"/>
        <v>0</v>
      </c>
      <c r="O22" s="70">
        <f t="shared" si="8"/>
        <v>5</v>
      </c>
      <c r="P22" s="94">
        <v>2</v>
      </c>
    </row>
    <row r="23" spans="1:16" s="14" customFormat="1" x14ac:dyDescent="0.25">
      <c r="A23" s="13">
        <v>20</v>
      </c>
      <c r="B23" s="93">
        <f>Wholesaler!F22</f>
        <v>3</v>
      </c>
      <c r="C23" s="44">
        <f>Wholesaler!I22</f>
        <v>4</v>
      </c>
      <c r="D23" s="44">
        <f t="shared" si="0"/>
        <v>5</v>
      </c>
      <c r="E23" s="21">
        <f t="shared" si="1"/>
        <v>12</v>
      </c>
      <c r="F23" s="21">
        <f t="shared" si="2"/>
        <v>0</v>
      </c>
      <c r="G23" s="45">
        <v>3</v>
      </c>
      <c r="H23" s="45">
        <f t="shared" si="3"/>
        <v>7</v>
      </c>
      <c r="I23" s="47">
        <f t="shared" si="4"/>
        <v>3</v>
      </c>
      <c r="J23" s="68">
        <f t="shared" si="5"/>
        <v>9</v>
      </c>
      <c r="K23" s="68">
        <f>L22</f>
        <v>12</v>
      </c>
      <c r="L23" s="97">
        <f t="shared" si="6"/>
        <v>3</v>
      </c>
      <c r="M23" s="61">
        <f t="shared" si="7"/>
        <v>0</v>
      </c>
      <c r="O23" s="70">
        <f t="shared" si="8"/>
        <v>9</v>
      </c>
      <c r="P23" s="94">
        <v>1</v>
      </c>
    </row>
    <row r="24" spans="1:16" s="14" customFormat="1" x14ac:dyDescent="0.25">
      <c r="A24" s="13">
        <v>21</v>
      </c>
      <c r="B24" s="93"/>
      <c r="C24" s="44"/>
      <c r="D24" s="44">
        <f t="shared" si="0"/>
        <v>9</v>
      </c>
      <c r="E24" s="21">
        <f t="shared" si="1"/>
        <v>9</v>
      </c>
      <c r="F24" s="21">
        <f t="shared" si="2"/>
        <v>0</v>
      </c>
      <c r="G24" s="45">
        <v>13</v>
      </c>
      <c r="H24" s="45">
        <f t="shared" si="3"/>
        <v>8</v>
      </c>
      <c r="I24" s="47">
        <f t="shared" si="4"/>
        <v>9</v>
      </c>
      <c r="J24" s="68">
        <f t="shared" si="5"/>
        <v>-4</v>
      </c>
      <c r="K24" s="68">
        <f>L22+L23</f>
        <v>15</v>
      </c>
      <c r="L24" s="97">
        <f t="shared" si="6"/>
        <v>13</v>
      </c>
      <c r="M24" s="61">
        <f t="shared" si="7"/>
        <v>4</v>
      </c>
      <c r="O24" s="70">
        <f t="shared" si="8"/>
        <v>0</v>
      </c>
      <c r="P24" s="94">
        <v>1</v>
      </c>
    </row>
    <row r="25" spans="1:16" s="14" customFormat="1" x14ac:dyDescent="0.25">
      <c r="A25" s="13">
        <v>22</v>
      </c>
      <c r="B25" s="93">
        <f>Wholesaler!F23+Wholesaler!F24</f>
        <v>0</v>
      </c>
      <c r="C25" s="44">
        <f>Wholesaler!I23+Wholesaler!I24</f>
        <v>15</v>
      </c>
      <c r="D25" s="44">
        <f t="shared" si="0"/>
        <v>-4</v>
      </c>
      <c r="E25" s="21">
        <f t="shared" si="1"/>
        <v>15</v>
      </c>
      <c r="F25" s="21">
        <f t="shared" si="2"/>
        <v>4</v>
      </c>
      <c r="G25" s="45">
        <v>10</v>
      </c>
      <c r="H25" s="45">
        <f t="shared" si="3"/>
        <v>8</v>
      </c>
      <c r="I25" s="47">
        <f t="shared" si="4"/>
        <v>10</v>
      </c>
      <c r="J25" s="68">
        <f t="shared" si="5"/>
        <v>1</v>
      </c>
      <c r="K25" s="68">
        <f>L24</f>
        <v>13</v>
      </c>
      <c r="L25" s="97">
        <f t="shared" si="6"/>
        <v>10</v>
      </c>
      <c r="M25" s="61">
        <f t="shared" si="7"/>
        <v>0</v>
      </c>
      <c r="O25" s="70">
        <f t="shared" si="8"/>
        <v>1</v>
      </c>
      <c r="P25" s="94">
        <v>1</v>
      </c>
    </row>
    <row r="26" spans="1:16" s="14" customFormat="1" x14ac:dyDescent="0.25">
      <c r="A26" s="13">
        <v>23</v>
      </c>
      <c r="B26" s="93">
        <f>Wholesaler!F25</f>
        <v>0</v>
      </c>
      <c r="C26" s="44">
        <f>Wholesaler!I25</f>
        <v>11</v>
      </c>
      <c r="D26" s="44">
        <f t="shared" si="0"/>
        <v>1</v>
      </c>
      <c r="E26" s="21">
        <f t="shared" si="1"/>
        <v>12</v>
      </c>
      <c r="F26" s="21">
        <f t="shared" si="2"/>
        <v>0</v>
      </c>
      <c r="G26" s="45">
        <v>15</v>
      </c>
      <c r="H26" s="45">
        <f t="shared" si="3"/>
        <v>9</v>
      </c>
      <c r="I26" s="47">
        <f t="shared" si="4"/>
        <v>12</v>
      </c>
      <c r="J26" s="68">
        <f t="shared" si="5"/>
        <v>-3</v>
      </c>
      <c r="K26" s="68">
        <f>L25</f>
        <v>10</v>
      </c>
      <c r="L26" s="97">
        <f t="shared" si="6"/>
        <v>15</v>
      </c>
      <c r="M26" s="61">
        <f t="shared" si="7"/>
        <v>3</v>
      </c>
      <c r="O26" s="70">
        <f t="shared" si="8"/>
        <v>0</v>
      </c>
      <c r="P26" s="94">
        <v>4</v>
      </c>
    </row>
    <row r="27" spans="1:16" s="14" customFormat="1" x14ac:dyDescent="0.25">
      <c r="A27" s="13">
        <v>24</v>
      </c>
      <c r="B27" s="93">
        <f>Wholesaler!F26</f>
        <v>2</v>
      </c>
      <c r="C27" s="44">
        <f>Wholesaler!I26</f>
        <v>10</v>
      </c>
      <c r="D27" s="44">
        <f t="shared" si="0"/>
        <v>-3</v>
      </c>
      <c r="E27" s="21">
        <f t="shared" si="1"/>
        <v>12</v>
      </c>
      <c r="F27" s="21">
        <f t="shared" si="2"/>
        <v>3</v>
      </c>
      <c r="G27" s="45">
        <v>15</v>
      </c>
      <c r="H27" s="45">
        <f t="shared" si="3"/>
        <v>10</v>
      </c>
      <c r="I27" s="47">
        <f t="shared" si="4"/>
        <v>9</v>
      </c>
      <c r="J27" s="68">
        <f t="shared" si="5"/>
        <v>-6</v>
      </c>
      <c r="K27" s="68">
        <f>L26</f>
        <v>15</v>
      </c>
      <c r="L27" s="97">
        <f t="shared" si="6"/>
        <v>15</v>
      </c>
      <c r="M27" s="61">
        <f t="shared" si="7"/>
        <v>6</v>
      </c>
      <c r="O27" s="70">
        <f t="shared" si="8"/>
        <v>0</v>
      </c>
      <c r="P27" s="94">
        <v>2</v>
      </c>
    </row>
    <row r="28" spans="1:16" s="14" customFormat="1" x14ac:dyDescent="0.25">
      <c r="A28" s="13">
        <v>25</v>
      </c>
      <c r="B28" s="93"/>
      <c r="C28" s="44"/>
      <c r="D28" s="44">
        <f>J27</f>
        <v>-6</v>
      </c>
      <c r="E28" s="21">
        <f t="shared" si="1"/>
        <v>0</v>
      </c>
      <c r="F28" s="21">
        <f t="shared" si="2"/>
        <v>0</v>
      </c>
      <c r="G28" s="45">
        <v>3</v>
      </c>
      <c r="H28" s="45">
        <f>INT((0.25*G28+(1-0.25)*H27))</f>
        <v>8</v>
      </c>
      <c r="I28" s="47">
        <f t="shared" si="4"/>
        <v>0</v>
      </c>
      <c r="J28" s="68">
        <f t="shared" si="5"/>
        <v>-9</v>
      </c>
      <c r="K28" s="68">
        <f>L26+L27</f>
        <v>30</v>
      </c>
      <c r="L28" s="97">
        <f t="shared" si="6"/>
        <v>3</v>
      </c>
      <c r="M28" s="61">
        <f t="shared" si="7"/>
        <v>9</v>
      </c>
      <c r="O28" s="70">
        <f t="shared" si="8"/>
        <v>0</v>
      </c>
      <c r="P28" s="94">
        <v>2</v>
      </c>
    </row>
    <row r="29" spans="1:16" s="14" customFormat="1" x14ac:dyDescent="0.25">
      <c r="A29" s="13">
        <v>26</v>
      </c>
      <c r="B29" s="93"/>
      <c r="C29" s="44"/>
      <c r="D29" s="44">
        <f t="shared" ref="D29:D38" si="9">J28</f>
        <v>-9</v>
      </c>
      <c r="E29" s="21">
        <f t="shared" ref="E29:E38" si="10">B29+C29+MAX(0,D29)</f>
        <v>0</v>
      </c>
      <c r="F29" s="21">
        <f t="shared" si="2"/>
        <v>0</v>
      </c>
      <c r="G29" s="45">
        <v>11</v>
      </c>
      <c r="H29" s="45">
        <f t="shared" ref="H29:H38" si="11">INT((0.25*G29+(1-0.25)*H28))</f>
        <v>8</v>
      </c>
      <c r="I29" s="47">
        <f t="shared" ref="I29:I38" si="12">MAX(0,IF((E29-F29)&gt;=G29,G29,(E29-F29)))</f>
        <v>0</v>
      </c>
      <c r="J29" s="68">
        <f t="shared" si="5"/>
        <v>-20</v>
      </c>
      <c r="K29" s="68">
        <f>L26+L27+L28</f>
        <v>33</v>
      </c>
      <c r="L29" s="97">
        <f t="shared" si="6"/>
        <v>11</v>
      </c>
      <c r="M29" s="61">
        <f t="shared" ref="M29:M38" si="13">ABS(MIN(0,J29))</f>
        <v>20</v>
      </c>
      <c r="O29" s="70">
        <f t="shared" ref="O29:O38" si="14">MAX(0,J29)</f>
        <v>0</v>
      </c>
      <c r="P29" s="94">
        <v>1</v>
      </c>
    </row>
    <row r="30" spans="1:16" s="14" customFormat="1" x14ac:dyDescent="0.25">
      <c r="A30" s="13">
        <v>27</v>
      </c>
      <c r="B30" s="93">
        <f>Wholesaler!F28</f>
        <v>0</v>
      </c>
      <c r="C30" s="44">
        <f>Wholesaler!I28</f>
        <v>0</v>
      </c>
      <c r="D30" s="44">
        <f t="shared" si="9"/>
        <v>-20</v>
      </c>
      <c r="E30" s="21">
        <f t="shared" si="10"/>
        <v>0</v>
      </c>
      <c r="F30" s="21">
        <f t="shared" si="2"/>
        <v>0</v>
      </c>
      <c r="G30" s="45">
        <v>1</v>
      </c>
      <c r="H30" s="45">
        <f t="shared" si="11"/>
        <v>6</v>
      </c>
      <c r="I30" s="47">
        <f t="shared" si="12"/>
        <v>0</v>
      </c>
      <c r="J30" s="68">
        <f t="shared" si="5"/>
        <v>-21</v>
      </c>
      <c r="K30" s="68">
        <f>L26+L28+L29</f>
        <v>29</v>
      </c>
      <c r="L30" s="97">
        <f t="shared" si="6"/>
        <v>1</v>
      </c>
      <c r="M30" s="61">
        <f t="shared" si="13"/>
        <v>21</v>
      </c>
      <c r="O30" s="70">
        <f t="shared" si="14"/>
        <v>0</v>
      </c>
      <c r="P30" s="94">
        <v>4</v>
      </c>
    </row>
    <row r="31" spans="1:16" s="14" customFormat="1" x14ac:dyDescent="0.25">
      <c r="A31" s="13">
        <v>28</v>
      </c>
      <c r="B31" s="93">
        <f>Wholesaler!F27+Wholesaler!F29+Wholesaler!F30</f>
        <v>1</v>
      </c>
      <c r="C31" s="44">
        <f>Wholesaler!I27+Wholesaler!I29+Wholesaler!I30</f>
        <v>14</v>
      </c>
      <c r="D31" s="44">
        <f t="shared" si="9"/>
        <v>-21</v>
      </c>
      <c r="E31" s="21">
        <f t="shared" si="10"/>
        <v>15</v>
      </c>
      <c r="F31" s="21">
        <f t="shared" si="2"/>
        <v>15</v>
      </c>
      <c r="G31" s="45">
        <v>13</v>
      </c>
      <c r="H31" s="45">
        <f t="shared" si="11"/>
        <v>7</v>
      </c>
      <c r="I31" s="47">
        <f t="shared" si="12"/>
        <v>0</v>
      </c>
      <c r="J31" s="68">
        <f t="shared" si="5"/>
        <v>-19</v>
      </c>
      <c r="K31" s="68">
        <f>L30</f>
        <v>1</v>
      </c>
      <c r="L31" s="97">
        <f t="shared" si="6"/>
        <v>13</v>
      </c>
      <c r="M31" s="61">
        <f t="shared" si="13"/>
        <v>19</v>
      </c>
      <c r="O31" s="70">
        <f t="shared" si="14"/>
        <v>0</v>
      </c>
      <c r="P31" s="94">
        <v>3</v>
      </c>
    </row>
    <row r="32" spans="1:16" s="14" customFormat="1" x14ac:dyDescent="0.25">
      <c r="A32" s="13">
        <v>29</v>
      </c>
      <c r="B32" s="93"/>
      <c r="C32" s="44"/>
      <c r="D32" s="44">
        <f t="shared" si="9"/>
        <v>-19</v>
      </c>
      <c r="E32" s="21">
        <f t="shared" si="10"/>
        <v>0</v>
      </c>
      <c r="F32" s="21">
        <f t="shared" si="2"/>
        <v>0</v>
      </c>
      <c r="G32" s="45">
        <v>10</v>
      </c>
      <c r="H32" s="45">
        <f t="shared" si="11"/>
        <v>7</v>
      </c>
      <c r="I32" s="47">
        <f t="shared" si="12"/>
        <v>0</v>
      </c>
      <c r="J32" s="68">
        <f t="shared" si="5"/>
        <v>-29</v>
      </c>
      <c r="K32" s="68">
        <f>L30+L31</f>
        <v>14</v>
      </c>
      <c r="L32" s="97">
        <f t="shared" si="6"/>
        <v>10</v>
      </c>
      <c r="M32" s="61">
        <f t="shared" si="13"/>
        <v>29</v>
      </c>
      <c r="O32" s="70">
        <f t="shared" si="14"/>
        <v>0</v>
      </c>
      <c r="P32" s="94">
        <v>4</v>
      </c>
    </row>
    <row r="33" spans="1:16" s="14" customFormat="1" x14ac:dyDescent="0.25">
      <c r="A33" s="13">
        <v>30</v>
      </c>
      <c r="B33" s="93"/>
      <c r="C33" s="44"/>
      <c r="D33" s="44">
        <f t="shared" si="9"/>
        <v>-29</v>
      </c>
      <c r="E33" s="21">
        <f t="shared" si="10"/>
        <v>0</v>
      </c>
      <c r="F33" s="21">
        <f t="shared" si="2"/>
        <v>0</v>
      </c>
      <c r="G33" s="45">
        <v>10</v>
      </c>
      <c r="H33" s="45">
        <f t="shared" si="11"/>
        <v>7</v>
      </c>
      <c r="I33" s="47">
        <f t="shared" si="12"/>
        <v>0</v>
      </c>
      <c r="J33" s="68">
        <f t="shared" si="5"/>
        <v>-39</v>
      </c>
      <c r="K33" s="68">
        <f>L30+L31+L32</f>
        <v>24</v>
      </c>
      <c r="L33" s="97">
        <f t="shared" si="6"/>
        <v>10</v>
      </c>
      <c r="M33" s="61">
        <f t="shared" si="13"/>
        <v>39</v>
      </c>
      <c r="O33" s="70">
        <f t="shared" si="14"/>
        <v>0</v>
      </c>
      <c r="P33" s="94">
        <v>1</v>
      </c>
    </row>
    <row r="34" spans="1:16" s="14" customFormat="1" x14ac:dyDescent="0.25">
      <c r="A34" s="13">
        <v>31</v>
      </c>
      <c r="B34" s="93"/>
      <c r="C34" s="44"/>
      <c r="D34" s="44">
        <f t="shared" si="9"/>
        <v>-39</v>
      </c>
      <c r="E34" s="21">
        <f t="shared" si="10"/>
        <v>0</v>
      </c>
      <c r="F34" s="21">
        <f t="shared" si="2"/>
        <v>0</v>
      </c>
      <c r="G34" s="45">
        <v>0</v>
      </c>
      <c r="H34" s="45">
        <f t="shared" si="11"/>
        <v>5</v>
      </c>
      <c r="I34" s="47">
        <f t="shared" si="12"/>
        <v>0</v>
      </c>
      <c r="J34" s="68">
        <f t="shared" si="5"/>
        <v>-39</v>
      </c>
      <c r="K34" s="68">
        <f>L30+L31+L32+L33</f>
        <v>34</v>
      </c>
      <c r="L34" s="69">
        <f t="shared" si="6"/>
        <v>0</v>
      </c>
      <c r="M34" s="61">
        <f t="shared" si="13"/>
        <v>39</v>
      </c>
      <c r="O34" s="70">
        <f t="shared" si="14"/>
        <v>0</v>
      </c>
      <c r="P34" s="96">
        <v>4</v>
      </c>
    </row>
    <row r="35" spans="1:16" s="14" customFormat="1" x14ac:dyDescent="0.25">
      <c r="A35" s="13">
        <v>32</v>
      </c>
      <c r="B35" s="93">
        <f>Wholesaler!F31+Wholesaler!F32+Wholesaler!F34</f>
        <v>18</v>
      </c>
      <c r="C35" s="44">
        <f>Wholesaler!I31+Wholesaler!I32+Wholesaler!I34</f>
        <v>0</v>
      </c>
      <c r="D35" s="44">
        <f t="shared" si="9"/>
        <v>-39</v>
      </c>
      <c r="E35" s="21">
        <f t="shared" si="10"/>
        <v>18</v>
      </c>
      <c r="F35" s="21">
        <f t="shared" si="2"/>
        <v>18</v>
      </c>
      <c r="G35" s="45">
        <v>0</v>
      </c>
      <c r="H35" s="45">
        <f t="shared" si="11"/>
        <v>3</v>
      </c>
      <c r="I35" s="47">
        <f t="shared" si="12"/>
        <v>0</v>
      </c>
      <c r="J35" s="68">
        <f t="shared" si="5"/>
        <v>-21</v>
      </c>
      <c r="K35" s="68">
        <f>L32+L34</f>
        <v>10</v>
      </c>
      <c r="L35" s="97">
        <f t="shared" si="6"/>
        <v>0</v>
      </c>
      <c r="M35" s="61">
        <f t="shared" si="13"/>
        <v>21</v>
      </c>
      <c r="O35" s="70">
        <f t="shared" si="14"/>
        <v>0</v>
      </c>
      <c r="P35" s="94">
        <v>0</v>
      </c>
    </row>
    <row r="36" spans="1:16" s="14" customFormat="1" x14ac:dyDescent="0.25">
      <c r="A36" s="13">
        <v>33</v>
      </c>
      <c r="B36" s="93">
        <f>Wholesaler!F36</f>
        <v>10</v>
      </c>
      <c r="C36" s="44">
        <f>Wholesaler!I36</f>
        <v>0</v>
      </c>
      <c r="D36" s="44">
        <f t="shared" si="9"/>
        <v>-21</v>
      </c>
      <c r="E36" s="21">
        <f t="shared" si="10"/>
        <v>10</v>
      </c>
      <c r="F36" s="21">
        <f t="shared" si="2"/>
        <v>10</v>
      </c>
      <c r="G36" s="45">
        <v>8</v>
      </c>
      <c r="H36" s="45">
        <f t="shared" si="11"/>
        <v>4</v>
      </c>
      <c r="I36" s="47">
        <f t="shared" si="12"/>
        <v>0</v>
      </c>
      <c r="J36" s="68">
        <f t="shared" si="5"/>
        <v>-19</v>
      </c>
      <c r="K36" s="68">
        <f>L32+L34</f>
        <v>10</v>
      </c>
      <c r="L36" s="69">
        <f t="shared" si="6"/>
        <v>8</v>
      </c>
      <c r="M36" s="61">
        <f t="shared" si="13"/>
        <v>19</v>
      </c>
      <c r="O36" s="70">
        <f t="shared" si="14"/>
        <v>0</v>
      </c>
      <c r="P36" s="95">
        <v>3</v>
      </c>
    </row>
    <row r="37" spans="1:16" s="14" customFormat="1" x14ac:dyDescent="0.25">
      <c r="A37" s="13">
        <v>34</v>
      </c>
      <c r="B37" s="93">
        <f>Wholesaler!F33</f>
        <v>0</v>
      </c>
      <c r="C37" s="44">
        <f>Wholesaler!I33</f>
        <v>0</v>
      </c>
      <c r="D37" s="44">
        <f t="shared" si="9"/>
        <v>-19</v>
      </c>
      <c r="E37" s="21">
        <f t="shared" si="10"/>
        <v>0</v>
      </c>
      <c r="F37" s="21">
        <f t="shared" si="2"/>
        <v>0</v>
      </c>
      <c r="G37" s="45">
        <v>0</v>
      </c>
      <c r="H37" s="45">
        <f t="shared" si="11"/>
        <v>3</v>
      </c>
      <c r="I37" s="47">
        <f t="shared" si="12"/>
        <v>0</v>
      </c>
      <c r="J37" s="68">
        <f t="shared" si="5"/>
        <v>-19</v>
      </c>
      <c r="K37" s="68">
        <f>L34+L36</f>
        <v>8</v>
      </c>
      <c r="L37" s="69">
        <f t="shared" si="6"/>
        <v>0</v>
      </c>
      <c r="M37" s="61">
        <f t="shared" si="13"/>
        <v>19</v>
      </c>
      <c r="O37" s="70">
        <f t="shared" si="14"/>
        <v>0</v>
      </c>
      <c r="P37" s="95">
        <v>3</v>
      </c>
    </row>
    <row r="38" spans="1:16" s="14" customFormat="1" ht="15.75" thickBot="1" x14ac:dyDescent="0.3">
      <c r="A38" s="41">
        <v>35</v>
      </c>
      <c r="B38" s="93"/>
      <c r="C38" s="44"/>
      <c r="D38" s="44">
        <f t="shared" si="9"/>
        <v>-19</v>
      </c>
      <c r="E38" s="21">
        <f t="shared" si="10"/>
        <v>0</v>
      </c>
      <c r="F38" s="21">
        <f t="shared" si="2"/>
        <v>0</v>
      </c>
      <c r="G38" s="45">
        <v>14</v>
      </c>
      <c r="H38" s="45">
        <f t="shared" si="11"/>
        <v>5</v>
      </c>
      <c r="I38" s="47">
        <f t="shared" si="12"/>
        <v>0</v>
      </c>
      <c r="J38" s="68">
        <f t="shared" si="5"/>
        <v>-33</v>
      </c>
      <c r="K38" s="68">
        <f>L34+L36+L37</f>
        <v>8</v>
      </c>
      <c r="L38" s="69">
        <f t="shared" si="6"/>
        <v>14</v>
      </c>
      <c r="M38" s="61">
        <f t="shared" si="13"/>
        <v>33</v>
      </c>
      <c r="O38" s="70">
        <f t="shared" si="14"/>
        <v>0</v>
      </c>
      <c r="P38" s="95">
        <v>4</v>
      </c>
    </row>
    <row r="39" spans="1:16" s="26" customForma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6" s="26" customFormat="1" x14ac:dyDescent="0.25">
      <c r="A40" s="27"/>
      <c r="B40" s="27"/>
      <c r="C40" s="27"/>
      <c r="D40" s="27"/>
      <c r="E40" s="27"/>
      <c r="F40" s="27"/>
      <c r="G40" s="27">
        <f>SUM(G4:G38)</f>
        <v>306</v>
      </c>
      <c r="H40" s="27"/>
      <c r="I40" s="36" t="s">
        <v>13</v>
      </c>
      <c r="J40" s="27">
        <f>SUM(O4:O38)</f>
        <v>49</v>
      </c>
      <c r="K40" s="27"/>
      <c r="L40" s="27">
        <f>VAR(L4:L38)</f>
        <v>26.078991596638655</v>
      </c>
      <c r="M40" s="30"/>
    </row>
    <row r="41" spans="1:16" s="26" customForma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6" t="s">
        <v>58</v>
      </c>
      <c r="M41" s="30">
        <f>SUM(M4:M38)</f>
        <v>369</v>
      </c>
    </row>
    <row r="42" spans="1:16" s="26" customFormat="1" ht="15.75" thickBot="1" x14ac:dyDescent="0.3">
      <c r="A42" s="31"/>
      <c r="B42" s="31"/>
      <c r="C42" s="31"/>
      <c r="D42" s="31"/>
      <c r="E42" s="31"/>
      <c r="F42" s="31"/>
      <c r="G42" s="31">
        <f>SUM(I4:I38)/G40</f>
        <v>0.52614379084967322</v>
      </c>
      <c r="H42" s="31"/>
      <c r="I42" s="37" t="s">
        <v>12</v>
      </c>
      <c r="J42" s="31">
        <f>J40*1</f>
        <v>49</v>
      </c>
      <c r="K42" s="31"/>
      <c r="L42" s="37" t="s">
        <v>12</v>
      </c>
      <c r="M42" s="32">
        <f>M41*2</f>
        <v>738</v>
      </c>
    </row>
    <row r="44" spans="1:16" x14ac:dyDescent="0.25">
      <c r="G44" s="1">
        <f>VAR(G4:G38)</f>
        <v>26.078991596638655</v>
      </c>
    </row>
  </sheetData>
  <mergeCells count="1">
    <mergeCell ref="A1:M1"/>
  </mergeCells>
  <printOptions horizontalCentered="1" verticalCentered="1"/>
  <pageMargins left="0.11" right="0" top="0.19685039370078741" bottom="0.19685039370078741" header="0.31496062992125984" footer="0.31496062992125984"/>
  <pageSetup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3"/>
  <sheetViews>
    <sheetView workbookViewId="0">
      <selection activeCell="K15" sqref="K15"/>
    </sheetView>
  </sheetViews>
  <sheetFormatPr defaultColWidth="9.140625" defaultRowHeight="15" x14ac:dyDescent="0.25"/>
  <cols>
    <col min="1" max="1" width="8.140625" style="1" customWidth="1"/>
    <col min="2" max="2" width="9.7109375" style="1" customWidth="1"/>
    <col min="3" max="3" width="16.5703125" style="1" bestFit="1" customWidth="1"/>
    <col min="4" max="4" width="16.5703125" style="1" customWidth="1"/>
    <col min="5" max="6" width="11.42578125" style="1" customWidth="1"/>
    <col min="7" max="8" width="9.85546875" style="1" customWidth="1"/>
    <col min="9" max="9" width="11.140625" style="1" bestFit="1" customWidth="1"/>
    <col min="10" max="11" width="10.140625" style="1" customWidth="1"/>
    <col min="12" max="12" width="11.7109375" style="1" customWidth="1"/>
    <col min="13" max="13" width="8.140625" style="1" customWidth="1"/>
    <col min="14" max="16384" width="9.140625" style="1"/>
  </cols>
  <sheetData>
    <row r="1" spans="1:15" s="19" customFormat="1" ht="16.5" thickBot="1" x14ac:dyDescent="0.3">
      <c r="A1" s="107" t="s">
        <v>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5" s="2" customFormat="1" x14ac:dyDescent="0.25">
      <c r="A2" s="72" t="s">
        <v>0</v>
      </c>
      <c r="B2" s="78" t="s">
        <v>59</v>
      </c>
      <c r="C2" s="43" t="s">
        <v>20</v>
      </c>
      <c r="D2" s="73" t="s">
        <v>21</v>
      </c>
      <c r="E2" s="74" t="s">
        <v>45</v>
      </c>
      <c r="F2" s="74" t="s">
        <v>60</v>
      </c>
      <c r="G2" s="43" t="s">
        <v>25</v>
      </c>
      <c r="H2" s="43" t="s">
        <v>49</v>
      </c>
      <c r="I2" s="43" t="s">
        <v>46</v>
      </c>
      <c r="J2" s="43" t="s">
        <v>23</v>
      </c>
      <c r="K2" s="43" t="s">
        <v>19</v>
      </c>
      <c r="L2" s="49" t="s">
        <v>24</v>
      </c>
      <c r="M2" s="62" t="s">
        <v>56</v>
      </c>
      <c r="O2" s="2" t="s">
        <v>57</v>
      </c>
    </row>
    <row r="3" spans="1:15" s="13" customFormat="1" x14ac:dyDescent="0.25">
      <c r="J3" s="13">
        <v>12</v>
      </c>
      <c r="L3" s="13">
        <v>4</v>
      </c>
    </row>
    <row r="4" spans="1:15" x14ac:dyDescent="0.25">
      <c r="A4" s="84">
        <v>1</v>
      </c>
      <c r="B4" s="79">
        <f>0</f>
        <v>0</v>
      </c>
      <c r="C4" s="47">
        <f>4</f>
        <v>4</v>
      </c>
      <c r="D4" s="47">
        <f>J3</f>
        <v>12</v>
      </c>
      <c r="E4" s="21">
        <f>B4+C4+MAX(0,D4)</f>
        <v>16</v>
      </c>
      <c r="F4" s="21">
        <f>IF((D4&gt;=0),0,IF((AND(D4&lt;0,E4&gt;0,E4&gt;=ABS(D4))),ABS(D4),IF((AND(D4&lt;0,E4&gt;0,E4&lt;ABS(D4))),E4,IF(AND(D4&lt;0,E4=0),0))))</f>
        <v>0</v>
      </c>
      <c r="G4" s="47">
        <f>Retailer!K4</f>
        <v>4</v>
      </c>
      <c r="H4" s="47">
        <f>G4</f>
        <v>4</v>
      </c>
      <c r="I4" s="47">
        <f>MAX(0,IF((E4-F4)&gt;=G4,G4,(E4-F4)))</f>
        <v>4</v>
      </c>
      <c r="J4" s="47">
        <f>(B4+C4+D4)-G4</f>
        <v>12</v>
      </c>
      <c r="K4" s="47">
        <f>L3</f>
        <v>4</v>
      </c>
      <c r="L4" s="69">
        <f>G4</f>
        <v>4</v>
      </c>
      <c r="M4" s="61">
        <f>ABS(MIN(0,J4))</f>
        <v>0</v>
      </c>
      <c r="O4" s="1">
        <f>MAX(0,J4)</f>
        <v>12</v>
      </c>
    </row>
    <row r="5" spans="1:15" x14ac:dyDescent="0.25">
      <c r="A5" s="24">
        <v>2</v>
      </c>
      <c r="B5" s="79">
        <f>0</f>
        <v>0</v>
      </c>
      <c r="C5" s="47">
        <f>4</f>
        <v>4</v>
      </c>
      <c r="D5" s="44">
        <f t="shared" ref="D5:D28" si="0">J4</f>
        <v>12</v>
      </c>
      <c r="E5" s="21">
        <f t="shared" ref="E5:E28" si="1">B5+C5+MAX(0,D5)</f>
        <v>16</v>
      </c>
      <c r="F5" s="21">
        <f t="shared" ref="F5:F38" si="2">IF((D5&gt;=0),0,IF((AND(D5&lt;0,E5&gt;0,E5&gt;=ABS(D5))),ABS(D5),IF((AND(D5&lt;0,E5&gt;0,E5&lt;ABS(D5))),E5,IF(AND(D5&lt;0,E5=0),0))))</f>
        <v>0</v>
      </c>
      <c r="G5" s="44">
        <f>Retailer!L4</f>
        <v>15</v>
      </c>
      <c r="H5" s="44">
        <f>INT((0.25*G5+(1-0.25)*H4))</f>
        <v>6</v>
      </c>
      <c r="I5" s="47">
        <f t="shared" ref="I5:I28" si="3">MAX(0,IF((E5-F5)&gt;=G5,G5,(E5-F5)))</f>
        <v>15</v>
      </c>
      <c r="J5" s="47">
        <f t="shared" ref="J5:J38" si="4">(B5+C5+D5)-G5</f>
        <v>1</v>
      </c>
      <c r="K5" s="68">
        <f>L3+L4</f>
        <v>8</v>
      </c>
      <c r="L5" s="69">
        <f t="shared" ref="L5:L38" si="5">G5</f>
        <v>15</v>
      </c>
      <c r="M5" s="61">
        <f t="shared" ref="M5:M28" si="6">ABS(MIN(0,J5))</f>
        <v>0</v>
      </c>
      <c r="O5" s="1">
        <f t="shared" ref="O5:O28" si="7">MAX(0,J5)</f>
        <v>1</v>
      </c>
    </row>
    <row r="6" spans="1:15" x14ac:dyDescent="0.25">
      <c r="A6" s="24">
        <v>3</v>
      </c>
      <c r="B6" s="77">
        <f>Distributor!F4+Distributor!F6</f>
        <v>0</v>
      </c>
      <c r="C6" s="44">
        <f>Distributor!I4+Distributor!I6</f>
        <v>19</v>
      </c>
      <c r="D6" s="44">
        <f t="shared" si="0"/>
        <v>1</v>
      </c>
      <c r="E6" s="21">
        <f t="shared" si="1"/>
        <v>20</v>
      </c>
      <c r="F6" s="21">
        <f t="shared" si="2"/>
        <v>0</v>
      </c>
      <c r="G6" s="44">
        <f>Retailer!L5</f>
        <v>10</v>
      </c>
      <c r="H6" s="44">
        <f t="shared" ref="H6:H28" si="8">INT((0.25*G6+(1-0.25)*H5))</f>
        <v>7</v>
      </c>
      <c r="I6" s="47">
        <f t="shared" si="3"/>
        <v>10</v>
      </c>
      <c r="J6" s="47">
        <f t="shared" si="4"/>
        <v>10</v>
      </c>
      <c r="K6" s="68">
        <f>L4</f>
        <v>4</v>
      </c>
      <c r="L6" s="69">
        <f t="shared" si="5"/>
        <v>10</v>
      </c>
      <c r="M6" s="61">
        <f t="shared" si="6"/>
        <v>0</v>
      </c>
      <c r="O6" s="1">
        <f t="shared" si="7"/>
        <v>10</v>
      </c>
    </row>
    <row r="7" spans="1:15" x14ac:dyDescent="0.25">
      <c r="A7" s="25">
        <v>4</v>
      </c>
      <c r="B7" s="77">
        <f>Distributor!F5</f>
        <v>0</v>
      </c>
      <c r="C7" s="44">
        <f>Distributor!I5</f>
        <v>4</v>
      </c>
      <c r="D7" s="44">
        <f t="shared" si="0"/>
        <v>10</v>
      </c>
      <c r="E7" s="21">
        <f t="shared" si="1"/>
        <v>14</v>
      </c>
      <c r="F7" s="21">
        <f t="shared" si="2"/>
        <v>0</v>
      </c>
      <c r="G7" s="44">
        <f>Retailer!L6</f>
        <v>8</v>
      </c>
      <c r="H7" s="44">
        <f t="shared" si="8"/>
        <v>7</v>
      </c>
      <c r="I7" s="47">
        <f t="shared" si="3"/>
        <v>8</v>
      </c>
      <c r="J7" s="47">
        <f t="shared" si="4"/>
        <v>6</v>
      </c>
      <c r="K7" s="68">
        <f>L6</f>
        <v>10</v>
      </c>
      <c r="L7" s="69">
        <f t="shared" si="5"/>
        <v>8</v>
      </c>
      <c r="M7" s="61">
        <f t="shared" si="6"/>
        <v>0</v>
      </c>
      <c r="O7" s="1">
        <f t="shared" si="7"/>
        <v>6</v>
      </c>
    </row>
    <row r="8" spans="1:15" x14ac:dyDescent="0.25">
      <c r="A8" s="24">
        <v>5</v>
      </c>
      <c r="B8" s="77"/>
      <c r="C8" s="44"/>
      <c r="D8" s="44">
        <f>J7</f>
        <v>6</v>
      </c>
      <c r="E8" s="21">
        <f t="shared" si="1"/>
        <v>6</v>
      </c>
      <c r="F8" s="21">
        <f t="shared" si="2"/>
        <v>0</v>
      </c>
      <c r="G8" s="44">
        <f>Retailer!L7</f>
        <v>14</v>
      </c>
      <c r="H8" s="44">
        <f t="shared" si="8"/>
        <v>8</v>
      </c>
      <c r="I8" s="47">
        <f t="shared" si="3"/>
        <v>6</v>
      </c>
      <c r="J8" s="47">
        <f t="shared" si="4"/>
        <v>-8</v>
      </c>
      <c r="K8" s="68">
        <f>L6+L7</f>
        <v>18</v>
      </c>
      <c r="L8" s="69">
        <f t="shared" si="5"/>
        <v>14</v>
      </c>
      <c r="M8" s="61">
        <f t="shared" si="6"/>
        <v>8</v>
      </c>
      <c r="O8" s="1">
        <f t="shared" si="7"/>
        <v>0</v>
      </c>
    </row>
    <row r="9" spans="1:15" x14ac:dyDescent="0.25">
      <c r="A9" s="24">
        <v>6</v>
      </c>
      <c r="B9" s="77">
        <f>Distributor!F7</f>
        <v>0</v>
      </c>
      <c r="C9" s="44">
        <f>Distributor!I7</f>
        <v>9</v>
      </c>
      <c r="D9" s="44">
        <f t="shared" si="0"/>
        <v>-8</v>
      </c>
      <c r="E9" s="21">
        <f t="shared" si="1"/>
        <v>9</v>
      </c>
      <c r="F9" s="21">
        <f t="shared" si="2"/>
        <v>8</v>
      </c>
      <c r="G9" s="44">
        <f>Retailer!L8</f>
        <v>9</v>
      </c>
      <c r="H9" s="44">
        <f t="shared" si="8"/>
        <v>8</v>
      </c>
      <c r="I9" s="47">
        <f t="shared" si="3"/>
        <v>1</v>
      </c>
      <c r="J9" s="47">
        <f t="shared" si="4"/>
        <v>-8</v>
      </c>
      <c r="K9" s="68">
        <f>L7+L8</f>
        <v>22</v>
      </c>
      <c r="L9" s="69">
        <f t="shared" si="5"/>
        <v>9</v>
      </c>
      <c r="M9" s="61">
        <f t="shared" si="6"/>
        <v>8</v>
      </c>
      <c r="O9" s="1">
        <f t="shared" si="7"/>
        <v>0</v>
      </c>
    </row>
    <row r="10" spans="1:15" x14ac:dyDescent="0.25">
      <c r="A10" s="24">
        <v>7</v>
      </c>
      <c r="B10" s="77"/>
      <c r="C10" s="44"/>
      <c r="D10" s="44">
        <f t="shared" si="0"/>
        <v>-8</v>
      </c>
      <c r="E10" s="21">
        <f t="shared" si="1"/>
        <v>0</v>
      </c>
      <c r="F10" s="21">
        <f t="shared" si="2"/>
        <v>0</v>
      </c>
      <c r="G10" s="44">
        <f>Retailer!L9</f>
        <v>3</v>
      </c>
      <c r="H10" s="44">
        <f t="shared" si="8"/>
        <v>6</v>
      </c>
      <c r="I10" s="47">
        <f t="shared" si="3"/>
        <v>0</v>
      </c>
      <c r="J10" s="47">
        <f t="shared" si="4"/>
        <v>-11</v>
      </c>
      <c r="K10" s="68">
        <f>L7+L8+L9</f>
        <v>31</v>
      </c>
      <c r="L10" s="69">
        <f t="shared" si="5"/>
        <v>3</v>
      </c>
      <c r="M10" s="61">
        <f t="shared" si="6"/>
        <v>11</v>
      </c>
      <c r="O10" s="1">
        <f t="shared" si="7"/>
        <v>0</v>
      </c>
    </row>
    <row r="11" spans="1:15" x14ac:dyDescent="0.25">
      <c r="A11" s="24">
        <v>8</v>
      </c>
      <c r="B11" s="77">
        <f>Distributor!F11</f>
        <v>14</v>
      </c>
      <c r="C11" s="44">
        <f>Distributor!I11</f>
        <v>0</v>
      </c>
      <c r="D11" s="44">
        <f t="shared" si="0"/>
        <v>-11</v>
      </c>
      <c r="E11" s="21">
        <f t="shared" si="1"/>
        <v>14</v>
      </c>
      <c r="F11" s="21">
        <f t="shared" si="2"/>
        <v>11</v>
      </c>
      <c r="G11" s="44">
        <f>Retailer!L10</f>
        <v>13</v>
      </c>
      <c r="H11" s="44">
        <f t="shared" si="8"/>
        <v>7</v>
      </c>
      <c r="I11" s="47">
        <f t="shared" si="3"/>
        <v>3</v>
      </c>
      <c r="J11" s="47">
        <f t="shared" si="4"/>
        <v>-10</v>
      </c>
      <c r="K11" s="68">
        <f>L7+L8+L9</f>
        <v>31</v>
      </c>
      <c r="L11" s="69">
        <f t="shared" si="5"/>
        <v>13</v>
      </c>
      <c r="M11" s="61">
        <f t="shared" si="6"/>
        <v>10</v>
      </c>
      <c r="O11" s="1">
        <f t="shared" si="7"/>
        <v>0</v>
      </c>
    </row>
    <row r="12" spans="1:15" x14ac:dyDescent="0.25">
      <c r="A12" s="24">
        <v>9</v>
      </c>
      <c r="B12" s="77">
        <f>Distributor!F8</f>
        <v>0</v>
      </c>
      <c r="C12" s="44">
        <f>Distributor!I8</f>
        <v>0</v>
      </c>
      <c r="D12" s="44">
        <f t="shared" si="0"/>
        <v>-10</v>
      </c>
      <c r="E12" s="21">
        <f t="shared" si="1"/>
        <v>0</v>
      </c>
      <c r="F12" s="21">
        <f t="shared" si="2"/>
        <v>0</v>
      </c>
      <c r="G12" s="44">
        <f>Retailer!L11</f>
        <v>2</v>
      </c>
      <c r="H12" s="44">
        <f t="shared" si="8"/>
        <v>5</v>
      </c>
      <c r="I12" s="47">
        <f t="shared" si="3"/>
        <v>0</v>
      </c>
      <c r="J12" s="47">
        <f t="shared" si="4"/>
        <v>-12</v>
      </c>
      <c r="K12" s="68">
        <f>L8+L9+L11</f>
        <v>36</v>
      </c>
      <c r="L12" s="69">
        <f t="shared" si="5"/>
        <v>2</v>
      </c>
      <c r="M12" s="61">
        <f t="shared" si="6"/>
        <v>12</v>
      </c>
      <c r="O12" s="1">
        <f t="shared" si="7"/>
        <v>0</v>
      </c>
    </row>
    <row r="13" spans="1:15" x14ac:dyDescent="0.25">
      <c r="A13" s="89">
        <v>10</v>
      </c>
      <c r="B13" s="77">
        <f>Distributor!F9</f>
        <v>9</v>
      </c>
      <c r="C13" s="44">
        <f>Distributor!I9</f>
        <v>6</v>
      </c>
      <c r="D13" s="44">
        <f t="shared" si="0"/>
        <v>-12</v>
      </c>
      <c r="E13" s="21">
        <f t="shared" si="1"/>
        <v>15</v>
      </c>
      <c r="F13" s="21">
        <f t="shared" si="2"/>
        <v>12</v>
      </c>
      <c r="G13" s="44">
        <f>Retailer!L12</f>
        <v>13</v>
      </c>
      <c r="H13" s="44">
        <f t="shared" si="8"/>
        <v>7</v>
      </c>
      <c r="I13" s="47">
        <f t="shared" si="3"/>
        <v>3</v>
      </c>
      <c r="J13" s="47">
        <f t="shared" si="4"/>
        <v>-10</v>
      </c>
      <c r="K13" s="68">
        <f>L9+L11+L12</f>
        <v>24</v>
      </c>
      <c r="L13" s="69">
        <f t="shared" si="5"/>
        <v>13</v>
      </c>
      <c r="M13" s="61">
        <f t="shared" si="6"/>
        <v>10</v>
      </c>
      <c r="O13" s="1">
        <f t="shared" si="7"/>
        <v>0</v>
      </c>
    </row>
    <row r="14" spans="1:15" x14ac:dyDescent="0.25">
      <c r="A14" s="24">
        <v>11</v>
      </c>
      <c r="B14" s="77">
        <f>Distributor!F10+Distributor!F12</f>
        <v>5</v>
      </c>
      <c r="C14" s="44">
        <f>Distributor!I10+Distributor!I12</f>
        <v>0</v>
      </c>
      <c r="D14" s="44">
        <f t="shared" si="0"/>
        <v>-10</v>
      </c>
      <c r="E14" s="21">
        <f t="shared" si="1"/>
        <v>5</v>
      </c>
      <c r="F14" s="21">
        <f t="shared" si="2"/>
        <v>5</v>
      </c>
      <c r="G14" s="44">
        <f>Retailer!L13</f>
        <v>11</v>
      </c>
      <c r="H14" s="44">
        <f t="shared" si="8"/>
        <v>8</v>
      </c>
      <c r="I14" s="47">
        <f t="shared" si="3"/>
        <v>0</v>
      </c>
      <c r="J14" s="47">
        <f t="shared" si="4"/>
        <v>-16</v>
      </c>
      <c r="K14" s="68">
        <f>L12+L13</f>
        <v>15</v>
      </c>
      <c r="L14" s="69">
        <f t="shared" si="5"/>
        <v>11</v>
      </c>
      <c r="M14" s="61">
        <f t="shared" si="6"/>
        <v>16</v>
      </c>
      <c r="O14" s="1">
        <f t="shared" si="7"/>
        <v>0</v>
      </c>
    </row>
    <row r="15" spans="1:15" s="15" customFormat="1" x14ac:dyDescent="0.25">
      <c r="A15" s="25">
        <v>12</v>
      </c>
      <c r="B15" s="77">
        <f>Distributor!F14</f>
        <v>12</v>
      </c>
      <c r="C15" s="44">
        <f>Distributor!I14</f>
        <v>3</v>
      </c>
      <c r="D15" s="44">
        <f t="shared" si="0"/>
        <v>-16</v>
      </c>
      <c r="E15" s="21">
        <f t="shared" si="1"/>
        <v>15</v>
      </c>
      <c r="F15" s="21">
        <f t="shared" si="2"/>
        <v>15</v>
      </c>
      <c r="G15" s="44">
        <f>Retailer!L14</f>
        <v>3</v>
      </c>
      <c r="H15" s="44">
        <f t="shared" si="8"/>
        <v>6</v>
      </c>
      <c r="I15" s="47">
        <f t="shared" si="3"/>
        <v>0</v>
      </c>
      <c r="J15" s="47">
        <f t="shared" si="4"/>
        <v>-4</v>
      </c>
      <c r="K15" s="68">
        <f>L12+L14</f>
        <v>13</v>
      </c>
      <c r="L15" s="69">
        <f t="shared" si="5"/>
        <v>3</v>
      </c>
      <c r="M15" s="61">
        <f t="shared" si="6"/>
        <v>4</v>
      </c>
      <c r="O15" s="1">
        <f t="shared" si="7"/>
        <v>0</v>
      </c>
    </row>
    <row r="16" spans="1:15" s="15" customFormat="1" x14ac:dyDescent="0.25">
      <c r="A16" s="25">
        <v>13</v>
      </c>
      <c r="B16" s="77">
        <f>Distributor!F15+Distributor!F16</f>
        <v>20</v>
      </c>
      <c r="C16" s="44">
        <f>Distributor!I15+Distributor!I16</f>
        <v>4</v>
      </c>
      <c r="D16" s="44">
        <f t="shared" si="0"/>
        <v>-4</v>
      </c>
      <c r="E16" s="21">
        <f t="shared" si="1"/>
        <v>24</v>
      </c>
      <c r="F16" s="21">
        <f t="shared" si="2"/>
        <v>4</v>
      </c>
      <c r="G16" s="44">
        <f>Retailer!L15</f>
        <v>4</v>
      </c>
      <c r="H16" s="44">
        <f t="shared" si="8"/>
        <v>5</v>
      </c>
      <c r="I16" s="47">
        <f t="shared" si="3"/>
        <v>4</v>
      </c>
      <c r="J16" s="47">
        <f t="shared" si="4"/>
        <v>16</v>
      </c>
      <c r="K16" s="68">
        <f>L12</f>
        <v>2</v>
      </c>
      <c r="L16" s="69">
        <f t="shared" si="5"/>
        <v>4</v>
      </c>
      <c r="M16" s="61">
        <f t="shared" si="6"/>
        <v>0</v>
      </c>
      <c r="O16" s="1">
        <f t="shared" si="7"/>
        <v>16</v>
      </c>
    </row>
    <row r="17" spans="1:15" s="15" customFormat="1" x14ac:dyDescent="0.25">
      <c r="A17" s="25">
        <v>14</v>
      </c>
      <c r="B17" s="77">
        <f>Distributor!F13+Distributor!F17</f>
        <v>4</v>
      </c>
      <c r="C17" s="44">
        <f>Distributor!I13+Distributor!I17</f>
        <v>4</v>
      </c>
      <c r="D17" s="44">
        <f t="shared" si="0"/>
        <v>16</v>
      </c>
      <c r="E17" s="21">
        <f t="shared" si="1"/>
        <v>24</v>
      </c>
      <c r="F17" s="21">
        <f t="shared" si="2"/>
        <v>0</v>
      </c>
      <c r="G17" s="44">
        <f>Retailer!L16</f>
        <v>6</v>
      </c>
      <c r="H17" s="44">
        <f t="shared" si="8"/>
        <v>5</v>
      </c>
      <c r="I17" s="47">
        <f t="shared" si="3"/>
        <v>6</v>
      </c>
      <c r="J17" s="47">
        <f t="shared" si="4"/>
        <v>18</v>
      </c>
      <c r="K17" s="68">
        <v>0</v>
      </c>
      <c r="L17" s="69">
        <f t="shared" si="5"/>
        <v>6</v>
      </c>
      <c r="M17" s="61">
        <f t="shared" si="6"/>
        <v>0</v>
      </c>
      <c r="O17" s="1">
        <f t="shared" si="7"/>
        <v>18</v>
      </c>
    </row>
    <row r="18" spans="1:15" s="15" customFormat="1" x14ac:dyDescent="0.25">
      <c r="A18" s="25">
        <v>15</v>
      </c>
      <c r="B18" s="77"/>
      <c r="C18" s="44"/>
      <c r="D18" s="44">
        <f t="shared" si="0"/>
        <v>18</v>
      </c>
      <c r="E18" s="21">
        <f t="shared" si="1"/>
        <v>18</v>
      </c>
      <c r="F18" s="21">
        <f t="shared" si="2"/>
        <v>0</v>
      </c>
      <c r="G18" s="44">
        <f>Retailer!L17</f>
        <v>11</v>
      </c>
      <c r="H18" s="44">
        <f t="shared" si="8"/>
        <v>6</v>
      </c>
      <c r="I18" s="47">
        <f t="shared" si="3"/>
        <v>11</v>
      </c>
      <c r="J18" s="47">
        <f t="shared" si="4"/>
        <v>7</v>
      </c>
      <c r="K18" s="68">
        <f>L17</f>
        <v>6</v>
      </c>
      <c r="L18" s="69">
        <f t="shared" si="5"/>
        <v>11</v>
      </c>
      <c r="M18" s="61">
        <f t="shared" si="6"/>
        <v>0</v>
      </c>
      <c r="O18" s="1">
        <f t="shared" si="7"/>
        <v>7</v>
      </c>
    </row>
    <row r="19" spans="1:15" s="15" customFormat="1" x14ac:dyDescent="0.25">
      <c r="A19" s="25">
        <v>16</v>
      </c>
      <c r="B19" s="77">
        <f>Distributor!F18</f>
        <v>0</v>
      </c>
      <c r="C19" s="44">
        <f>Distributor!I18</f>
        <v>6</v>
      </c>
      <c r="D19" s="44">
        <f t="shared" si="0"/>
        <v>7</v>
      </c>
      <c r="E19" s="21">
        <f t="shared" si="1"/>
        <v>13</v>
      </c>
      <c r="F19" s="21">
        <f t="shared" si="2"/>
        <v>0</v>
      </c>
      <c r="G19" s="44">
        <f>Retailer!L18</f>
        <v>15</v>
      </c>
      <c r="H19" s="44">
        <f t="shared" si="8"/>
        <v>8</v>
      </c>
      <c r="I19" s="47">
        <f t="shared" si="3"/>
        <v>13</v>
      </c>
      <c r="J19" s="47">
        <f t="shared" si="4"/>
        <v>-2</v>
      </c>
      <c r="K19" s="68">
        <f>L18</f>
        <v>11</v>
      </c>
      <c r="L19" s="69">
        <f t="shared" si="5"/>
        <v>15</v>
      </c>
      <c r="M19" s="61">
        <f t="shared" si="6"/>
        <v>2</v>
      </c>
      <c r="O19" s="1">
        <f t="shared" si="7"/>
        <v>0</v>
      </c>
    </row>
    <row r="20" spans="1:15" s="15" customFormat="1" x14ac:dyDescent="0.25">
      <c r="A20" s="25">
        <v>17</v>
      </c>
      <c r="B20" s="77">
        <f>Distributor!F19+Distributor!F20</f>
        <v>0</v>
      </c>
      <c r="C20" s="44">
        <f>Distributor!I19+Distributor!I20</f>
        <v>26</v>
      </c>
      <c r="D20" s="44">
        <f t="shared" si="0"/>
        <v>-2</v>
      </c>
      <c r="E20" s="21">
        <f t="shared" si="1"/>
        <v>26</v>
      </c>
      <c r="F20" s="21">
        <f t="shared" si="2"/>
        <v>2</v>
      </c>
      <c r="G20" s="44">
        <f>Retailer!L19</f>
        <v>12</v>
      </c>
      <c r="H20" s="44">
        <f t="shared" si="8"/>
        <v>9</v>
      </c>
      <c r="I20" s="47">
        <f t="shared" si="3"/>
        <v>12</v>
      </c>
      <c r="J20" s="47">
        <f t="shared" si="4"/>
        <v>12</v>
      </c>
      <c r="K20" s="68">
        <v>0</v>
      </c>
      <c r="L20" s="69">
        <f t="shared" si="5"/>
        <v>12</v>
      </c>
      <c r="M20" s="61">
        <f t="shared" si="6"/>
        <v>0</v>
      </c>
      <c r="O20" s="1">
        <f t="shared" si="7"/>
        <v>12</v>
      </c>
    </row>
    <row r="21" spans="1:15" s="15" customFormat="1" x14ac:dyDescent="0.25">
      <c r="A21" s="25">
        <v>18</v>
      </c>
      <c r="B21" s="77"/>
      <c r="C21" s="44"/>
      <c r="D21" s="44">
        <f t="shared" si="0"/>
        <v>12</v>
      </c>
      <c r="E21" s="21">
        <f t="shared" si="1"/>
        <v>12</v>
      </c>
      <c r="F21" s="21">
        <f t="shared" si="2"/>
        <v>0</v>
      </c>
      <c r="G21" s="44">
        <f>Retailer!L20</f>
        <v>15</v>
      </c>
      <c r="H21" s="44">
        <f t="shared" si="8"/>
        <v>10</v>
      </c>
      <c r="I21" s="47">
        <f t="shared" si="3"/>
        <v>12</v>
      </c>
      <c r="J21" s="47">
        <f t="shared" si="4"/>
        <v>-3</v>
      </c>
      <c r="K21" s="68">
        <f>L20</f>
        <v>12</v>
      </c>
      <c r="L21" s="69">
        <f t="shared" si="5"/>
        <v>15</v>
      </c>
      <c r="M21" s="61">
        <f t="shared" si="6"/>
        <v>3</v>
      </c>
      <c r="O21" s="1">
        <f t="shared" si="7"/>
        <v>0</v>
      </c>
    </row>
    <row r="22" spans="1:15" s="15" customFormat="1" x14ac:dyDescent="0.25">
      <c r="A22" s="25">
        <v>19</v>
      </c>
      <c r="B22" s="77">
        <f>Distributor!F21</f>
        <v>0</v>
      </c>
      <c r="C22" s="44">
        <f>Distributor!I21</f>
        <v>9</v>
      </c>
      <c r="D22" s="44">
        <f t="shared" si="0"/>
        <v>-3</v>
      </c>
      <c r="E22" s="21">
        <f t="shared" si="1"/>
        <v>9</v>
      </c>
      <c r="F22" s="21">
        <f t="shared" si="2"/>
        <v>3</v>
      </c>
      <c r="G22" s="44">
        <f>Retailer!L21</f>
        <v>4</v>
      </c>
      <c r="H22" s="44">
        <f t="shared" si="8"/>
        <v>8</v>
      </c>
      <c r="I22" s="47">
        <f t="shared" si="3"/>
        <v>4</v>
      </c>
      <c r="J22" s="47">
        <f t="shared" si="4"/>
        <v>2</v>
      </c>
      <c r="K22" s="68">
        <f>L21</f>
        <v>15</v>
      </c>
      <c r="L22" s="69">
        <f t="shared" si="5"/>
        <v>4</v>
      </c>
      <c r="M22" s="61">
        <f t="shared" si="6"/>
        <v>0</v>
      </c>
      <c r="O22" s="1">
        <f t="shared" si="7"/>
        <v>2</v>
      </c>
    </row>
    <row r="23" spans="1:15" s="15" customFormat="1" x14ac:dyDescent="0.25">
      <c r="A23" s="25">
        <v>20</v>
      </c>
      <c r="B23" s="77">
        <f>Distributor!F22</f>
        <v>3</v>
      </c>
      <c r="C23" s="44">
        <f>Distributor!I22</f>
        <v>10</v>
      </c>
      <c r="D23" s="44">
        <f t="shared" si="0"/>
        <v>2</v>
      </c>
      <c r="E23" s="21">
        <f t="shared" si="1"/>
        <v>15</v>
      </c>
      <c r="F23" s="21">
        <f t="shared" si="2"/>
        <v>0</v>
      </c>
      <c r="G23" s="44">
        <f>Retailer!L22</f>
        <v>12</v>
      </c>
      <c r="H23" s="44">
        <f t="shared" si="8"/>
        <v>9</v>
      </c>
      <c r="I23" s="47">
        <f t="shared" si="3"/>
        <v>12</v>
      </c>
      <c r="J23" s="47">
        <f t="shared" si="4"/>
        <v>3</v>
      </c>
      <c r="K23" s="68">
        <f>L22</f>
        <v>4</v>
      </c>
      <c r="L23" s="69">
        <f t="shared" si="5"/>
        <v>12</v>
      </c>
      <c r="M23" s="61">
        <f t="shared" si="6"/>
        <v>0</v>
      </c>
      <c r="O23" s="1">
        <f t="shared" si="7"/>
        <v>3</v>
      </c>
    </row>
    <row r="24" spans="1:15" s="15" customFormat="1" x14ac:dyDescent="0.25">
      <c r="A24" s="25">
        <v>21</v>
      </c>
      <c r="B24" s="77"/>
      <c r="C24" s="44"/>
      <c r="D24" s="44">
        <f t="shared" si="0"/>
        <v>3</v>
      </c>
      <c r="E24" s="21">
        <f t="shared" si="1"/>
        <v>3</v>
      </c>
      <c r="F24" s="21">
        <f t="shared" si="2"/>
        <v>0</v>
      </c>
      <c r="G24" s="44">
        <f>Retailer!L23</f>
        <v>3</v>
      </c>
      <c r="H24" s="44">
        <f t="shared" si="8"/>
        <v>7</v>
      </c>
      <c r="I24" s="47">
        <f t="shared" si="3"/>
        <v>3</v>
      </c>
      <c r="J24" s="47">
        <f t="shared" si="4"/>
        <v>0</v>
      </c>
      <c r="K24" s="68">
        <f>L22+L23</f>
        <v>16</v>
      </c>
      <c r="L24" s="69">
        <f t="shared" si="5"/>
        <v>3</v>
      </c>
      <c r="M24" s="61">
        <f t="shared" si="6"/>
        <v>0</v>
      </c>
      <c r="O24" s="1">
        <f t="shared" si="7"/>
        <v>0</v>
      </c>
    </row>
    <row r="25" spans="1:15" s="15" customFormat="1" x14ac:dyDescent="0.25">
      <c r="A25" s="25">
        <v>22</v>
      </c>
      <c r="B25" s="77">
        <f>Distributor!F23+Distributor!F24</f>
        <v>5</v>
      </c>
      <c r="C25" s="44">
        <f>Distributor!I23+Distributor!I24</f>
        <v>6</v>
      </c>
      <c r="D25" s="44">
        <f t="shared" si="0"/>
        <v>0</v>
      </c>
      <c r="E25" s="21">
        <f t="shared" si="1"/>
        <v>11</v>
      </c>
      <c r="F25" s="21">
        <f t="shared" si="2"/>
        <v>0</v>
      </c>
      <c r="G25" s="44">
        <f>Retailer!L24</f>
        <v>13</v>
      </c>
      <c r="H25" s="44">
        <f t="shared" si="8"/>
        <v>8</v>
      </c>
      <c r="I25" s="47">
        <f t="shared" si="3"/>
        <v>11</v>
      </c>
      <c r="J25" s="47">
        <f t="shared" si="4"/>
        <v>-2</v>
      </c>
      <c r="K25" s="68">
        <f>L24</f>
        <v>3</v>
      </c>
      <c r="L25" s="69">
        <f t="shared" si="5"/>
        <v>13</v>
      </c>
      <c r="M25" s="61">
        <f t="shared" si="6"/>
        <v>2</v>
      </c>
      <c r="O25" s="1">
        <f t="shared" si="7"/>
        <v>0</v>
      </c>
    </row>
    <row r="26" spans="1:15" s="15" customFormat="1" x14ac:dyDescent="0.25">
      <c r="A26" s="25">
        <v>23</v>
      </c>
      <c r="B26" s="77">
        <f>Distributor!F25</f>
        <v>10</v>
      </c>
      <c r="C26" s="44">
        <f>Distributor!I25</f>
        <v>3</v>
      </c>
      <c r="D26" s="44">
        <f t="shared" si="0"/>
        <v>-2</v>
      </c>
      <c r="E26" s="21">
        <f t="shared" si="1"/>
        <v>13</v>
      </c>
      <c r="F26" s="21">
        <f t="shared" si="2"/>
        <v>2</v>
      </c>
      <c r="G26" s="44">
        <f>Retailer!L25</f>
        <v>10</v>
      </c>
      <c r="H26" s="44">
        <f t="shared" si="8"/>
        <v>8</v>
      </c>
      <c r="I26" s="47">
        <f t="shared" si="3"/>
        <v>10</v>
      </c>
      <c r="J26" s="47">
        <f t="shared" si="4"/>
        <v>1</v>
      </c>
      <c r="K26" s="68">
        <f>L25</f>
        <v>13</v>
      </c>
      <c r="L26" s="69">
        <f t="shared" si="5"/>
        <v>10</v>
      </c>
      <c r="M26" s="61">
        <f t="shared" si="6"/>
        <v>0</v>
      </c>
      <c r="O26" s="1">
        <f t="shared" si="7"/>
        <v>1</v>
      </c>
    </row>
    <row r="27" spans="1:15" s="15" customFormat="1" x14ac:dyDescent="0.25">
      <c r="A27" s="25">
        <v>24</v>
      </c>
      <c r="B27" s="77">
        <f>Distributor!F26</f>
        <v>0</v>
      </c>
      <c r="C27" s="44">
        <f>Distributor!I26</f>
        <v>13</v>
      </c>
      <c r="D27" s="44">
        <f t="shared" si="0"/>
        <v>1</v>
      </c>
      <c r="E27" s="21">
        <f t="shared" si="1"/>
        <v>14</v>
      </c>
      <c r="F27" s="21">
        <f t="shared" si="2"/>
        <v>0</v>
      </c>
      <c r="G27" s="44">
        <f>Retailer!L26</f>
        <v>15</v>
      </c>
      <c r="H27" s="44">
        <f t="shared" si="8"/>
        <v>9</v>
      </c>
      <c r="I27" s="47">
        <f t="shared" si="3"/>
        <v>14</v>
      </c>
      <c r="J27" s="47">
        <f t="shared" si="4"/>
        <v>-1</v>
      </c>
      <c r="K27" s="68">
        <f>L26</f>
        <v>10</v>
      </c>
      <c r="L27" s="69">
        <f t="shared" si="5"/>
        <v>15</v>
      </c>
      <c r="M27" s="61">
        <f t="shared" si="6"/>
        <v>1</v>
      </c>
      <c r="O27" s="1">
        <f t="shared" si="7"/>
        <v>0</v>
      </c>
    </row>
    <row r="28" spans="1:15" s="15" customFormat="1" x14ac:dyDescent="0.25">
      <c r="A28" s="25">
        <v>25</v>
      </c>
      <c r="B28" s="77"/>
      <c r="C28" s="44"/>
      <c r="D28" s="44">
        <f t="shared" si="0"/>
        <v>-1</v>
      </c>
      <c r="E28" s="21">
        <f t="shared" si="1"/>
        <v>0</v>
      </c>
      <c r="F28" s="21">
        <f t="shared" si="2"/>
        <v>0</v>
      </c>
      <c r="G28" s="44">
        <f>Retailer!L27</f>
        <v>15</v>
      </c>
      <c r="H28" s="44">
        <f t="shared" si="8"/>
        <v>10</v>
      </c>
      <c r="I28" s="47">
        <f t="shared" si="3"/>
        <v>0</v>
      </c>
      <c r="J28" s="47">
        <f t="shared" si="4"/>
        <v>-16</v>
      </c>
      <c r="K28" s="68">
        <f>L26+L27</f>
        <v>25</v>
      </c>
      <c r="L28" s="69">
        <f t="shared" si="5"/>
        <v>15</v>
      </c>
      <c r="M28" s="61">
        <f t="shared" si="6"/>
        <v>16</v>
      </c>
      <c r="O28" s="1">
        <f t="shared" si="7"/>
        <v>0</v>
      </c>
    </row>
    <row r="29" spans="1:15" s="15" customFormat="1" x14ac:dyDescent="0.25">
      <c r="A29" s="25">
        <v>26</v>
      </c>
      <c r="B29" s="77"/>
      <c r="C29" s="44"/>
      <c r="D29" s="44">
        <f t="shared" ref="D29:D38" si="9">J28</f>
        <v>-16</v>
      </c>
      <c r="E29" s="21">
        <f t="shared" ref="E29:E38" si="10">B29+C29+MAX(0,D29)</f>
        <v>0</v>
      </c>
      <c r="F29" s="21">
        <f t="shared" si="2"/>
        <v>0</v>
      </c>
      <c r="G29" s="44">
        <f>Retailer!L28</f>
        <v>3</v>
      </c>
      <c r="H29" s="44">
        <f t="shared" ref="H29:H38" si="11">INT((0.25*G29+(1-0.25)*H28))</f>
        <v>8</v>
      </c>
      <c r="I29" s="47">
        <f t="shared" ref="I29:I38" si="12">MAX(0,IF((E29-F29)&gt;=G29,G29,(E29-F29)))</f>
        <v>0</v>
      </c>
      <c r="J29" s="47">
        <f t="shared" si="4"/>
        <v>-19</v>
      </c>
      <c r="K29" s="68">
        <f>L26+L27+L28</f>
        <v>40</v>
      </c>
      <c r="L29" s="69">
        <f t="shared" si="5"/>
        <v>3</v>
      </c>
      <c r="M29" s="61">
        <f t="shared" ref="M29:M38" si="13">ABS(MIN(0,J29))</f>
        <v>19</v>
      </c>
      <c r="O29" s="1">
        <f t="shared" ref="O29:O38" si="14">MAX(0,J29)</f>
        <v>0</v>
      </c>
    </row>
    <row r="30" spans="1:15" s="15" customFormat="1" x14ac:dyDescent="0.25">
      <c r="A30" s="25">
        <v>27</v>
      </c>
      <c r="B30" s="77">
        <f>Distributor!F28</f>
        <v>0</v>
      </c>
      <c r="C30" s="44">
        <f>Distributor!I28</f>
        <v>1</v>
      </c>
      <c r="D30" s="44">
        <f t="shared" si="9"/>
        <v>-19</v>
      </c>
      <c r="E30" s="21">
        <f t="shared" si="10"/>
        <v>1</v>
      </c>
      <c r="F30" s="21">
        <f t="shared" si="2"/>
        <v>1</v>
      </c>
      <c r="G30" s="44">
        <f>Retailer!L29</f>
        <v>11</v>
      </c>
      <c r="H30" s="44">
        <f t="shared" si="11"/>
        <v>8</v>
      </c>
      <c r="I30" s="47">
        <f t="shared" si="12"/>
        <v>0</v>
      </c>
      <c r="J30" s="47">
        <f t="shared" si="4"/>
        <v>-29</v>
      </c>
      <c r="K30" s="68">
        <f>L26+L28+L29</f>
        <v>28</v>
      </c>
      <c r="L30" s="69">
        <f t="shared" si="5"/>
        <v>11</v>
      </c>
      <c r="M30" s="61">
        <f t="shared" si="13"/>
        <v>29</v>
      </c>
      <c r="O30" s="1">
        <f t="shared" si="14"/>
        <v>0</v>
      </c>
    </row>
    <row r="31" spans="1:15" s="15" customFormat="1" x14ac:dyDescent="0.25">
      <c r="A31" s="25">
        <v>28</v>
      </c>
      <c r="B31" s="77">
        <f>Distributor!F27+Distributor!F29+Distributor!F30</f>
        <v>8</v>
      </c>
      <c r="C31" s="44">
        <f>Distributor!I27+Distributor!I29+Distributor!I30</f>
        <v>10</v>
      </c>
      <c r="D31" s="44">
        <f t="shared" si="9"/>
        <v>-29</v>
      </c>
      <c r="E31" s="21">
        <f t="shared" si="10"/>
        <v>18</v>
      </c>
      <c r="F31" s="21">
        <f t="shared" si="2"/>
        <v>18</v>
      </c>
      <c r="G31" s="44">
        <f>Retailer!L30</f>
        <v>1</v>
      </c>
      <c r="H31" s="44">
        <f t="shared" si="11"/>
        <v>6</v>
      </c>
      <c r="I31" s="47">
        <f t="shared" si="12"/>
        <v>0</v>
      </c>
      <c r="J31" s="47">
        <f t="shared" si="4"/>
        <v>-12</v>
      </c>
      <c r="K31" s="68">
        <f>L30</f>
        <v>11</v>
      </c>
      <c r="L31" s="69">
        <f t="shared" si="5"/>
        <v>1</v>
      </c>
      <c r="M31" s="61">
        <f t="shared" si="13"/>
        <v>12</v>
      </c>
      <c r="O31" s="1">
        <f t="shared" si="14"/>
        <v>0</v>
      </c>
    </row>
    <row r="32" spans="1:15" s="15" customFormat="1" x14ac:dyDescent="0.25">
      <c r="A32" s="25">
        <v>29</v>
      </c>
      <c r="B32" s="77"/>
      <c r="C32" s="44"/>
      <c r="D32" s="44">
        <f t="shared" si="9"/>
        <v>-12</v>
      </c>
      <c r="E32" s="21">
        <f t="shared" si="10"/>
        <v>0</v>
      </c>
      <c r="F32" s="21">
        <f t="shared" si="2"/>
        <v>0</v>
      </c>
      <c r="G32" s="44">
        <f>Retailer!L31</f>
        <v>13</v>
      </c>
      <c r="H32" s="44">
        <f t="shared" si="11"/>
        <v>7</v>
      </c>
      <c r="I32" s="47">
        <f t="shared" si="12"/>
        <v>0</v>
      </c>
      <c r="J32" s="47">
        <f t="shared" si="4"/>
        <v>-25</v>
      </c>
      <c r="K32" s="68">
        <f>L30+L31</f>
        <v>12</v>
      </c>
      <c r="L32" s="69">
        <f t="shared" si="5"/>
        <v>13</v>
      </c>
      <c r="M32" s="61">
        <f t="shared" si="13"/>
        <v>25</v>
      </c>
      <c r="O32" s="1">
        <f t="shared" si="14"/>
        <v>0</v>
      </c>
    </row>
    <row r="33" spans="1:15" s="15" customFormat="1" x14ac:dyDescent="0.25">
      <c r="A33" s="25">
        <v>30</v>
      </c>
      <c r="B33" s="77"/>
      <c r="C33" s="44"/>
      <c r="D33" s="44">
        <f t="shared" si="9"/>
        <v>-25</v>
      </c>
      <c r="E33" s="21">
        <f t="shared" si="10"/>
        <v>0</v>
      </c>
      <c r="F33" s="21">
        <f t="shared" si="2"/>
        <v>0</v>
      </c>
      <c r="G33" s="44">
        <f>Retailer!L32</f>
        <v>10</v>
      </c>
      <c r="H33" s="44">
        <f t="shared" si="11"/>
        <v>7</v>
      </c>
      <c r="I33" s="47">
        <f t="shared" si="12"/>
        <v>0</v>
      </c>
      <c r="J33" s="47">
        <f t="shared" si="4"/>
        <v>-35</v>
      </c>
      <c r="K33" s="68">
        <f>L30+L31+L32</f>
        <v>25</v>
      </c>
      <c r="L33" s="69">
        <f t="shared" si="5"/>
        <v>10</v>
      </c>
      <c r="M33" s="61">
        <f t="shared" si="13"/>
        <v>35</v>
      </c>
      <c r="O33" s="1">
        <f t="shared" si="14"/>
        <v>0</v>
      </c>
    </row>
    <row r="34" spans="1:15" s="15" customFormat="1" x14ac:dyDescent="0.25">
      <c r="A34" s="25">
        <v>31</v>
      </c>
      <c r="B34" s="77"/>
      <c r="C34" s="44"/>
      <c r="D34" s="44">
        <f t="shared" si="9"/>
        <v>-35</v>
      </c>
      <c r="E34" s="21">
        <f t="shared" si="10"/>
        <v>0</v>
      </c>
      <c r="F34" s="21">
        <f t="shared" si="2"/>
        <v>0</v>
      </c>
      <c r="G34" s="44">
        <f>Retailer!L33</f>
        <v>10</v>
      </c>
      <c r="H34" s="44">
        <f t="shared" si="11"/>
        <v>7</v>
      </c>
      <c r="I34" s="47">
        <f t="shared" si="12"/>
        <v>0</v>
      </c>
      <c r="J34" s="47">
        <f t="shared" si="4"/>
        <v>-45</v>
      </c>
      <c r="K34" s="68">
        <f>L30+L31+L32+L33</f>
        <v>35</v>
      </c>
      <c r="L34" s="69">
        <f t="shared" si="5"/>
        <v>10</v>
      </c>
      <c r="M34" s="61">
        <f t="shared" si="13"/>
        <v>45</v>
      </c>
      <c r="O34" s="1">
        <f t="shared" si="14"/>
        <v>0</v>
      </c>
    </row>
    <row r="35" spans="1:15" s="15" customFormat="1" x14ac:dyDescent="0.25">
      <c r="A35" s="25">
        <v>32</v>
      </c>
      <c r="B35" s="77">
        <f>Distributor!F31+Distributor!F32+Distributor!F34</f>
        <v>24</v>
      </c>
      <c r="C35" s="44">
        <f>Distributor!I31+Distributor!I32+Distributor!I34</f>
        <v>2</v>
      </c>
      <c r="D35" s="44">
        <f t="shared" si="9"/>
        <v>-45</v>
      </c>
      <c r="E35" s="21">
        <f t="shared" si="10"/>
        <v>26</v>
      </c>
      <c r="F35" s="21">
        <f t="shared" si="2"/>
        <v>26</v>
      </c>
      <c r="G35" s="44">
        <f>Retailer!L34</f>
        <v>0</v>
      </c>
      <c r="H35" s="44">
        <f t="shared" si="11"/>
        <v>5</v>
      </c>
      <c r="I35" s="47">
        <f t="shared" si="12"/>
        <v>0</v>
      </c>
      <c r="J35" s="47">
        <f t="shared" si="4"/>
        <v>-19</v>
      </c>
      <c r="K35" s="68">
        <f>L32+L34</f>
        <v>23</v>
      </c>
      <c r="L35" s="69">
        <f t="shared" si="5"/>
        <v>0</v>
      </c>
      <c r="M35" s="61">
        <f t="shared" si="13"/>
        <v>19</v>
      </c>
      <c r="O35" s="1">
        <f t="shared" si="14"/>
        <v>0</v>
      </c>
    </row>
    <row r="36" spans="1:15" s="15" customFormat="1" x14ac:dyDescent="0.25">
      <c r="A36" s="25">
        <v>33</v>
      </c>
      <c r="B36" s="77">
        <f>Distributor!F36</f>
        <v>10</v>
      </c>
      <c r="C36" s="44">
        <f>Distributor!I36</f>
        <v>0</v>
      </c>
      <c r="D36" s="44">
        <f t="shared" si="9"/>
        <v>-19</v>
      </c>
      <c r="E36" s="21">
        <f>B36+C36+MAX(0,D36)</f>
        <v>10</v>
      </c>
      <c r="F36" s="21">
        <f t="shared" si="2"/>
        <v>10</v>
      </c>
      <c r="G36" s="44">
        <f>Retailer!L35</f>
        <v>0</v>
      </c>
      <c r="H36" s="44">
        <f t="shared" si="11"/>
        <v>3</v>
      </c>
      <c r="I36" s="47">
        <f t="shared" si="12"/>
        <v>0</v>
      </c>
      <c r="J36" s="47">
        <f>(B36+C36+D36)-G36</f>
        <v>-9</v>
      </c>
      <c r="K36" s="68">
        <f>L32+L34</f>
        <v>23</v>
      </c>
      <c r="L36" s="69">
        <f t="shared" si="5"/>
        <v>0</v>
      </c>
      <c r="M36" s="61">
        <f t="shared" si="13"/>
        <v>9</v>
      </c>
      <c r="O36" s="1">
        <f t="shared" si="14"/>
        <v>0</v>
      </c>
    </row>
    <row r="37" spans="1:15" s="15" customFormat="1" x14ac:dyDescent="0.25">
      <c r="A37" s="25">
        <v>34</v>
      </c>
      <c r="B37" s="77">
        <f>Distributor!F33</f>
        <v>0</v>
      </c>
      <c r="C37" s="44">
        <f>Distributor!I33</f>
        <v>0</v>
      </c>
      <c r="D37" s="44">
        <f t="shared" si="9"/>
        <v>-9</v>
      </c>
      <c r="E37" s="21">
        <f>B37+C37+MAX(0,D37)</f>
        <v>0</v>
      </c>
      <c r="F37" s="21">
        <f t="shared" si="2"/>
        <v>0</v>
      </c>
      <c r="G37" s="44">
        <f>Retailer!L36</f>
        <v>8</v>
      </c>
      <c r="H37" s="44">
        <f t="shared" si="11"/>
        <v>4</v>
      </c>
      <c r="I37" s="47">
        <f t="shared" si="12"/>
        <v>0</v>
      </c>
      <c r="J37" s="47">
        <f>(B37+C37+D37)-G37</f>
        <v>-17</v>
      </c>
      <c r="K37" s="68">
        <f>L34+L36</f>
        <v>10</v>
      </c>
      <c r="L37" s="69">
        <f t="shared" si="5"/>
        <v>8</v>
      </c>
      <c r="M37" s="61">
        <f t="shared" si="13"/>
        <v>17</v>
      </c>
      <c r="O37" s="1">
        <f t="shared" si="14"/>
        <v>0</v>
      </c>
    </row>
    <row r="38" spans="1:15" s="15" customFormat="1" ht="15.75" thickBot="1" x14ac:dyDescent="0.3">
      <c r="A38" s="59">
        <v>35</v>
      </c>
      <c r="B38" s="77"/>
      <c r="C38" s="44"/>
      <c r="D38" s="44">
        <f t="shared" si="9"/>
        <v>-17</v>
      </c>
      <c r="E38" s="21">
        <f t="shared" si="10"/>
        <v>0</v>
      </c>
      <c r="F38" s="21">
        <f t="shared" si="2"/>
        <v>0</v>
      </c>
      <c r="G38" s="44">
        <f>Retailer!L37</f>
        <v>0</v>
      </c>
      <c r="H38" s="44">
        <f t="shared" si="11"/>
        <v>3</v>
      </c>
      <c r="I38" s="47">
        <f t="shared" si="12"/>
        <v>0</v>
      </c>
      <c r="J38" s="47">
        <f t="shared" si="4"/>
        <v>-17</v>
      </c>
      <c r="K38" s="68">
        <f>L34+L36+L37</f>
        <v>18</v>
      </c>
      <c r="L38" s="69">
        <f t="shared" si="5"/>
        <v>0</v>
      </c>
      <c r="M38" s="61">
        <f t="shared" si="13"/>
        <v>17</v>
      </c>
      <c r="O38" s="1">
        <f t="shared" si="14"/>
        <v>0</v>
      </c>
    </row>
    <row r="39" spans="1:15" s="33" customForma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5" s="33" customFormat="1" x14ac:dyDescent="0.25">
      <c r="A40" s="27"/>
      <c r="B40" s="27"/>
      <c r="C40" s="27"/>
      <c r="D40" s="27"/>
      <c r="E40" s="27"/>
      <c r="F40" s="27"/>
      <c r="G40" s="27">
        <f>SUM(G4:G38)</f>
        <v>296</v>
      </c>
      <c r="H40" s="27"/>
      <c r="I40" s="36" t="s">
        <v>13</v>
      </c>
      <c r="J40" s="27">
        <f>SUM(O4:O38)</f>
        <v>88</v>
      </c>
      <c r="K40" s="27"/>
      <c r="L40" s="27">
        <f>VAR(L4:L38)</f>
        <v>25.843697478991597</v>
      </c>
      <c r="M40" s="30"/>
    </row>
    <row r="41" spans="1:15" s="33" customForma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6" t="s">
        <v>58</v>
      </c>
      <c r="M41" s="30">
        <f>SUM(M4:M38)</f>
        <v>330</v>
      </c>
    </row>
    <row r="42" spans="1:15" s="33" customFormat="1" ht="15.75" thickBot="1" x14ac:dyDescent="0.3">
      <c r="A42" s="31"/>
      <c r="B42" s="31"/>
      <c r="C42" s="31"/>
      <c r="D42" s="31"/>
      <c r="E42" s="31"/>
      <c r="F42" s="31"/>
      <c r="G42" s="31">
        <f>SUM(I4:I38)/G40</f>
        <v>0.54729729729729726</v>
      </c>
      <c r="H42" s="31"/>
      <c r="I42" s="37" t="s">
        <v>12</v>
      </c>
      <c r="J42" s="31">
        <f>J40*1</f>
        <v>88</v>
      </c>
      <c r="K42" s="31"/>
      <c r="L42" s="37" t="s">
        <v>12</v>
      </c>
      <c r="M42" s="32">
        <f>M41*2</f>
        <v>660</v>
      </c>
    </row>
    <row r="43" spans="1:15" x14ac:dyDescent="0.25">
      <c r="J43" s="35"/>
      <c r="K43" s="35"/>
    </row>
  </sheetData>
  <mergeCells count="1">
    <mergeCell ref="A1:M1"/>
  </mergeCells>
  <pageMargins left="0.56999999999999995" right="0" top="0.19685039370078741" bottom="0" header="0.31496062992125984" footer="0.31496062992125984"/>
  <pageSetup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3"/>
  <sheetViews>
    <sheetView workbookViewId="0">
      <selection activeCell="K14" sqref="K14"/>
    </sheetView>
  </sheetViews>
  <sheetFormatPr defaultColWidth="12.42578125" defaultRowHeight="15" x14ac:dyDescent="0.25"/>
  <cols>
    <col min="1" max="1" width="6.5703125" style="2" bestFit="1" customWidth="1"/>
    <col min="2" max="2" width="10.140625" style="2" customWidth="1"/>
    <col min="3" max="3" width="13" style="2" customWidth="1"/>
    <col min="4" max="4" width="15.140625" style="2" customWidth="1"/>
    <col min="5" max="6" width="12.42578125" style="2"/>
    <col min="7" max="7" width="12.140625" style="2" bestFit="1" customWidth="1"/>
    <col min="8" max="8" width="12.140625" style="2" customWidth="1"/>
    <col min="9" max="9" width="11.140625" style="2" bestFit="1" customWidth="1"/>
    <col min="10" max="11" width="12.42578125" style="2"/>
    <col min="12" max="12" width="13.7109375" style="2" bestFit="1" customWidth="1"/>
    <col min="13" max="13" width="9.85546875" style="2" customWidth="1"/>
    <col min="14" max="16384" width="12.42578125" style="2"/>
  </cols>
  <sheetData>
    <row r="1" spans="1:15" s="18" customFormat="1" ht="16.5" thickBot="1" x14ac:dyDescent="0.3">
      <c r="A1" s="108" t="s">
        <v>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5" x14ac:dyDescent="0.25">
      <c r="A2" s="72" t="s">
        <v>0</v>
      </c>
      <c r="B2" s="78" t="s">
        <v>59</v>
      </c>
      <c r="C2" s="43" t="s">
        <v>20</v>
      </c>
      <c r="D2" s="73" t="s">
        <v>21</v>
      </c>
      <c r="E2" s="74" t="s">
        <v>45</v>
      </c>
      <c r="F2" s="74" t="s">
        <v>60</v>
      </c>
      <c r="G2" s="43" t="s">
        <v>26</v>
      </c>
      <c r="H2" s="43" t="s">
        <v>49</v>
      </c>
      <c r="I2" s="43" t="s">
        <v>46</v>
      </c>
      <c r="J2" s="43" t="s">
        <v>23</v>
      </c>
      <c r="K2" s="43" t="s">
        <v>19</v>
      </c>
      <c r="L2" s="49" t="s">
        <v>24</v>
      </c>
      <c r="M2" s="62" t="s">
        <v>56</v>
      </c>
      <c r="O2" s="2" t="s">
        <v>57</v>
      </c>
    </row>
    <row r="3" spans="1:15" s="70" customFormat="1" x14ac:dyDescent="0.25">
      <c r="J3" s="70">
        <v>12</v>
      </c>
      <c r="L3" s="70">
        <v>4</v>
      </c>
    </row>
    <row r="4" spans="1:15" x14ac:dyDescent="0.25">
      <c r="A4" s="83">
        <v>1</v>
      </c>
      <c r="B4" s="80">
        <f>0</f>
        <v>0</v>
      </c>
      <c r="C4" s="46">
        <f>4</f>
        <v>4</v>
      </c>
      <c r="D4" s="46">
        <f>J3</f>
        <v>12</v>
      </c>
      <c r="E4" s="20">
        <f>B4+C4+MAX(0,D4)</f>
        <v>16</v>
      </c>
      <c r="F4" s="20">
        <f>IF((D4&gt;=0),0,IF((AND(D4&lt;0,E4&gt;0,E4&gt;=ABS(D4))),ABS(D4),IF((AND(D4&lt;0,E4&gt;0,E4&lt;ABS(D4))),E4,IF(AND(D4&lt;0,E4=0),0))))</f>
        <v>0</v>
      </c>
      <c r="G4" s="46">
        <f>Wholesaler!K4</f>
        <v>4</v>
      </c>
      <c r="H4" s="46">
        <f>G4</f>
        <v>4</v>
      </c>
      <c r="I4" s="46">
        <f>MAX(0,IF((E4-F4)&gt;=G4,G4,(E4-F4)))</f>
        <v>4</v>
      </c>
      <c r="J4" s="46">
        <f>(B4+C4+D4)-G4</f>
        <v>12</v>
      </c>
      <c r="K4" s="46">
        <f>L3</f>
        <v>4</v>
      </c>
      <c r="L4" s="69">
        <f>G4</f>
        <v>4</v>
      </c>
      <c r="M4" s="60">
        <f>ABS(MIN(0,J4))</f>
        <v>0</v>
      </c>
      <c r="O4" s="2">
        <f>MAX(0,J4)</f>
        <v>12</v>
      </c>
    </row>
    <row r="5" spans="1:15" x14ac:dyDescent="0.25">
      <c r="A5" s="22">
        <v>2</v>
      </c>
      <c r="B5" s="80">
        <f>0</f>
        <v>0</v>
      </c>
      <c r="C5" s="48">
        <f>4</f>
        <v>4</v>
      </c>
      <c r="D5" s="48">
        <f>J4</f>
        <v>12</v>
      </c>
      <c r="E5" s="20">
        <f t="shared" ref="E5:E28" si="0">B5+C5+MAX(0,D5)</f>
        <v>16</v>
      </c>
      <c r="F5" s="20">
        <f t="shared" ref="F5:F38" si="1">IF((D5&gt;=0),0,IF((AND(D5&lt;0,E5&gt;0,E5&gt;=ABS(D5))),ABS(D5),IF((AND(D5&lt;0,E5&gt;0,E5&lt;ABS(D5))),E5,IF(AND(D5&lt;0,E5=0),0))))</f>
        <v>0</v>
      </c>
      <c r="G5" s="48">
        <f>Wholesaler!L4</f>
        <v>4</v>
      </c>
      <c r="H5" s="48">
        <f>INT((0.25*G5+(1-0.25)*H4))</f>
        <v>4</v>
      </c>
      <c r="I5" s="46">
        <f t="shared" ref="I5:I28" si="2">MAX(0,IF((E5-F5)&gt;=G5,G5,(E5-F5)))</f>
        <v>4</v>
      </c>
      <c r="J5" s="46">
        <f t="shared" ref="J5:J38" si="3">(B5+C5+D5)-G5</f>
        <v>12</v>
      </c>
      <c r="K5" s="68">
        <f>L3+L4</f>
        <v>8</v>
      </c>
      <c r="L5" s="69">
        <f t="shared" ref="L5:L38" si="4">G5</f>
        <v>4</v>
      </c>
      <c r="M5" s="60">
        <f t="shared" ref="M5:M28" si="5">ABS(MIN(0,J5))</f>
        <v>0</v>
      </c>
      <c r="O5" s="2">
        <f t="shared" ref="O5:O28" si="6">MAX(0,J5)</f>
        <v>12</v>
      </c>
    </row>
    <row r="6" spans="1:15" x14ac:dyDescent="0.25">
      <c r="A6" s="22">
        <v>3</v>
      </c>
      <c r="B6" s="81">
        <f>Factory!F4+Factory!F6</f>
        <v>0</v>
      </c>
      <c r="C6" s="48">
        <f>Factory!I4+Factory!I6</f>
        <v>8</v>
      </c>
      <c r="D6" s="48">
        <f t="shared" ref="D6:D28" si="7">J5</f>
        <v>12</v>
      </c>
      <c r="E6" s="20">
        <f t="shared" si="0"/>
        <v>20</v>
      </c>
      <c r="F6" s="20">
        <f t="shared" si="1"/>
        <v>0</v>
      </c>
      <c r="G6" s="48">
        <f>Wholesaler!L5</f>
        <v>15</v>
      </c>
      <c r="H6" s="48">
        <f t="shared" ref="H6:H28" si="8">INT((0.25*G6+(1-0.25)*H5))</f>
        <v>6</v>
      </c>
      <c r="I6" s="46">
        <f t="shared" si="2"/>
        <v>15</v>
      </c>
      <c r="J6" s="46">
        <f t="shared" si="3"/>
        <v>5</v>
      </c>
      <c r="K6" s="68">
        <f>L4</f>
        <v>4</v>
      </c>
      <c r="L6" s="69">
        <f t="shared" si="4"/>
        <v>15</v>
      </c>
      <c r="M6" s="60">
        <f t="shared" si="5"/>
        <v>0</v>
      </c>
      <c r="O6" s="2">
        <f t="shared" si="6"/>
        <v>5</v>
      </c>
    </row>
    <row r="7" spans="1:15" x14ac:dyDescent="0.25">
      <c r="A7" s="23">
        <v>4</v>
      </c>
      <c r="B7" s="81">
        <f>Factory!F5</f>
        <v>0</v>
      </c>
      <c r="C7" s="48">
        <f>Factory!I5</f>
        <v>4</v>
      </c>
      <c r="D7" s="48">
        <f t="shared" si="7"/>
        <v>5</v>
      </c>
      <c r="E7" s="20">
        <f t="shared" si="0"/>
        <v>9</v>
      </c>
      <c r="F7" s="20">
        <f t="shared" si="1"/>
        <v>0</v>
      </c>
      <c r="G7" s="48">
        <f>Wholesaler!L6</f>
        <v>10</v>
      </c>
      <c r="H7" s="48">
        <f t="shared" si="8"/>
        <v>7</v>
      </c>
      <c r="I7" s="46">
        <f t="shared" si="2"/>
        <v>9</v>
      </c>
      <c r="J7" s="46">
        <f t="shared" si="3"/>
        <v>-1</v>
      </c>
      <c r="K7" s="68">
        <f>L6</f>
        <v>15</v>
      </c>
      <c r="L7" s="69">
        <f t="shared" si="4"/>
        <v>10</v>
      </c>
      <c r="M7" s="60">
        <f t="shared" si="5"/>
        <v>1</v>
      </c>
      <c r="O7" s="2">
        <f>MAX(0,J7)</f>
        <v>0</v>
      </c>
    </row>
    <row r="8" spans="1:15" x14ac:dyDescent="0.25">
      <c r="A8" s="22">
        <v>5</v>
      </c>
      <c r="B8" s="81"/>
      <c r="C8" s="48"/>
      <c r="D8" s="48">
        <f t="shared" si="7"/>
        <v>-1</v>
      </c>
      <c r="E8" s="20">
        <f t="shared" si="0"/>
        <v>0</v>
      </c>
      <c r="F8" s="20">
        <f t="shared" si="1"/>
        <v>0</v>
      </c>
      <c r="G8" s="48">
        <f>Wholesaler!L7</f>
        <v>8</v>
      </c>
      <c r="H8" s="48">
        <f t="shared" si="8"/>
        <v>7</v>
      </c>
      <c r="I8" s="46">
        <f t="shared" si="2"/>
        <v>0</v>
      </c>
      <c r="J8" s="46">
        <f t="shared" si="3"/>
        <v>-9</v>
      </c>
      <c r="K8" s="68">
        <f>L6+L7</f>
        <v>25</v>
      </c>
      <c r="L8" s="69">
        <f t="shared" si="4"/>
        <v>8</v>
      </c>
      <c r="M8" s="60">
        <f t="shared" si="5"/>
        <v>9</v>
      </c>
      <c r="O8" s="2">
        <f t="shared" si="6"/>
        <v>0</v>
      </c>
    </row>
    <row r="9" spans="1:15" x14ac:dyDescent="0.25">
      <c r="A9" s="22">
        <v>6</v>
      </c>
      <c r="B9" s="81">
        <f>Factory!F7</f>
        <v>0</v>
      </c>
      <c r="C9" s="48">
        <f>Factory!I7</f>
        <v>15</v>
      </c>
      <c r="D9" s="48">
        <f t="shared" si="7"/>
        <v>-9</v>
      </c>
      <c r="E9" s="20">
        <f t="shared" si="0"/>
        <v>15</v>
      </c>
      <c r="F9" s="20">
        <f t="shared" si="1"/>
        <v>9</v>
      </c>
      <c r="G9" s="48">
        <f>Wholesaler!L8</f>
        <v>14</v>
      </c>
      <c r="H9" s="48">
        <f t="shared" si="8"/>
        <v>8</v>
      </c>
      <c r="I9" s="46">
        <f t="shared" si="2"/>
        <v>6</v>
      </c>
      <c r="J9" s="46">
        <f t="shared" si="3"/>
        <v>-8</v>
      </c>
      <c r="K9" s="68">
        <f>L7+L8</f>
        <v>18</v>
      </c>
      <c r="L9" s="69">
        <f t="shared" si="4"/>
        <v>14</v>
      </c>
      <c r="M9" s="60">
        <f t="shared" si="5"/>
        <v>8</v>
      </c>
      <c r="O9" s="2">
        <f t="shared" si="6"/>
        <v>0</v>
      </c>
    </row>
    <row r="10" spans="1:15" x14ac:dyDescent="0.25">
      <c r="A10" s="22">
        <v>7</v>
      </c>
      <c r="B10" s="81"/>
      <c r="C10" s="48"/>
      <c r="D10" s="48">
        <f t="shared" si="7"/>
        <v>-8</v>
      </c>
      <c r="E10" s="20">
        <f t="shared" si="0"/>
        <v>0</v>
      </c>
      <c r="F10" s="20">
        <f t="shared" si="1"/>
        <v>0</v>
      </c>
      <c r="G10" s="48">
        <f>Wholesaler!L9</f>
        <v>9</v>
      </c>
      <c r="H10" s="48">
        <f t="shared" si="8"/>
        <v>8</v>
      </c>
      <c r="I10" s="46">
        <f t="shared" si="2"/>
        <v>0</v>
      </c>
      <c r="J10" s="46">
        <f t="shared" si="3"/>
        <v>-17</v>
      </c>
      <c r="K10" s="68">
        <f>L7+L8+L9</f>
        <v>32</v>
      </c>
      <c r="L10" s="69">
        <f t="shared" si="4"/>
        <v>9</v>
      </c>
      <c r="M10" s="60">
        <f t="shared" si="5"/>
        <v>17</v>
      </c>
      <c r="O10" s="2">
        <f t="shared" si="6"/>
        <v>0</v>
      </c>
    </row>
    <row r="11" spans="1:15" x14ac:dyDescent="0.25">
      <c r="A11" s="22">
        <v>8</v>
      </c>
      <c r="B11" s="81">
        <f>Factory!F11</f>
        <v>14</v>
      </c>
      <c r="C11" s="48">
        <f>Factory!I11</f>
        <v>0</v>
      </c>
      <c r="D11" s="48">
        <f t="shared" si="7"/>
        <v>-17</v>
      </c>
      <c r="E11" s="20">
        <f t="shared" si="0"/>
        <v>14</v>
      </c>
      <c r="F11" s="20">
        <f t="shared" si="1"/>
        <v>14</v>
      </c>
      <c r="G11" s="48">
        <f>Wholesaler!L10</f>
        <v>3</v>
      </c>
      <c r="H11" s="48">
        <f t="shared" si="8"/>
        <v>6</v>
      </c>
      <c r="I11" s="46">
        <f t="shared" si="2"/>
        <v>0</v>
      </c>
      <c r="J11" s="46">
        <f t="shared" si="3"/>
        <v>-6</v>
      </c>
      <c r="K11" s="68">
        <f>L7+L8+L9</f>
        <v>32</v>
      </c>
      <c r="L11" s="69">
        <f t="shared" si="4"/>
        <v>3</v>
      </c>
      <c r="M11" s="60">
        <f t="shared" si="5"/>
        <v>6</v>
      </c>
      <c r="O11" s="2">
        <f t="shared" si="6"/>
        <v>0</v>
      </c>
    </row>
    <row r="12" spans="1:15" x14ac:dyDescent="0.25">
      <c r="A12" s="22">
        <v>9</v>
      </c>
      <c r="B12" s="81">
        <f>Factory!F8</f>
        <v>0</v>
      </c>
      <c r="C12" s="48">
        <f>Factory!I8</f>
        <v>5</v>
      </c>
      <c r="D12" s="48">
        <f t="shared" si="7"/>
        <v>-6</v>
      </c>
      <c r="E12" s="20">
        <f t="shared" si="0"/>
        <v>5</v>
      </c>
      <c r="F12" s="20">
        <f t="shared" si="1"/>
        <v>5</v>
      </c>
      <c r="G12" s="48">
        <f>Wholesaler!L11</f>
        <v>13</v>
      </c>
      <c r="H12" s="48">
        <f t="shared" si="8"/>
        <v>7</v>
      </c>
      <c r="I12" s="46">
        <f t="shared" si="2"/>
        <v>0</v>
      </c>
      <c r="J12" s="46">
        <f t="shared" si="3"/>
        <v>-14</v>
      </c>
      <c r="K12" s="68">
        <f>L8+L9+L11</f>
        <v>25</v>
      </c>
      <c r="L12" s="69">
        <f t="shared" si="4"/>
        <v>13</v>
      </c>
      <c r="M12" s="60">
        <f t="shared" si="5"/>
        <v>14</v>
      </c>
      <c r="O12" s="2">
        <f t="shared" si="6"/>
        <v>0</v>
      </c>
    </row>
    <row r="13" spans="1:15" x14ac:dyDescent="0.25">
      <c r="A13" s="90">
        <v>10</v>
      </c>
      <c r="B13" s="81">
        <f>Factory!F9</f>
        <v>4</v>
      </c>
      <c r="C13" s="48">
        <f>Factory!I9</f>
        <v>0</v>
      </c>
      <c r="D13" s="48">
        <f t="shared" si="7"/>
        <v>-14</v>
      </c>
      <c r="E13" s="20">
        <f t="shared" si="0"/>
        <v>4</v>
      </c>
      <c r="F13" s="20">
        <f t="shared" si="1"/>
        <v>4</v>
      </c>
      <c r="G13" s="48">
        <f>Wholesaler!L12</f>
        <v>2</v>
      </c>
      <c r="H13" s="48">
        <f t="shared" si="8"/>
        <v>5</v>
      </c>
      <c r="I13" s="46">
        <f t="shared" si="2"/>
        <v>0</v>
      </c>
      <c r="J13" s="46">
        <f t="shared" si="3"/>
        <v>-12</v>
      </c>
      <c r="K13" s="68">
        <f>L9+L11+L12</f>
        <v>30</v>
      </c>
      <c r="L13" s="69">
        <f t="shared" si="4"/>
        <v>2</v>
      </c>
      <c r="M13" s="60">
        <f t="shared" si="5"/>
        <v>12</v>
      </c>
      <c r="O13" s="2">
        <f t="shared" si="6"/>
        <v>0</v>
      </c>
    </row>
    <row r="14" spans="1:15" x14ac:dyDescent="0.25">
      <c r="A14" s="22">
        <v>11</v>
      </c>
      <c r="B14" s="81">
        <f>Factory!F10+Factory!F12</f>
        <v>15</v>
      </c>
      <c r="C14" s="48">
        <f>Factory!I10+Factory!I12</f>
        <v>0</v>
      </c>
      <c r="D14" s="48">
        <f t="shared" si="7"/>
        <v>-12</v>
      </c>
      <c r="E14" s="20">
        <f t="shared" si="0"/>
        <v>15</v>
      </c>
      <c r="F14" s="20">
        <f t="shared" si="1"/>
        <v>12</v>
      </c>
      <c r="G14" s="48">
        <f>Wholesaler!L13</f>
        <v>13</v>
      </c>
      <c r="H14" s="48">
        <f t="shared" si="8"/>
        <v>7</v>
      </c>
      <c r="I14" s="46">
        <f t="shared" si="2"/>
        <v>3</v>
      </c>
      <c r="J14" s="46">
        <f t="shared" si="3"/>
        <v>-10</v>
      </c>
      <c r="K14" s="68">
        <f>L12+L13</f>
        <v>15</v>
      </c>
      <c r="L14" s="69">
        <f t="shared" si="4"/>
        <v>13</v>
      </c>
      <c r="M14" s="60">
        <f t="shared" si="5"/>
        <v>10</v>
      </c>
      <c r="O14" s="2">
        <f t="shared" si="6"/>
        <v>0</v>
      </c>
    </row>
    <row r="15" spans="1:15" s="16" customFormat="1" x14ac:dyDescent="0.25">
      <c r="A15" s="23">
        <v>12</v>
      </c>
      <c r="B15" s="81">
        <f>Factory!F14</f>
        <v>9</v>
      </c>
      <c r="C15" s="48">
        <f>Factory!I14</f>
        <v>2</v>
      </c>
      <c r="D15" s="48">
        <f t="shared" si="7"/>
        <v>-10</v>
      </c>
      <c r="E15" s="20">
        <f t="shared" si="0"/>
        <v>11</v>
      </c>
      <c r="F15" s="20">
        <f t="shared" si="1"/>
        <v>10</v>
      </c>
      <c r="G15" s="48">
        <f>Wholesaler!L14</f>
        <v>11</v>
      </c>
      <c r="H15" s="48">
        <f t="shared" si="8"/>
        <v>8</v>
      </c>
      <c r="I15" s="46">
        <f t="shared" si="2"/>
        <v>1</v>
      </c>
      <c r="J15" s="46">
        <f t="shared" si="3"/>
        <v>-10</v>
      </c>
      <c r="K15" s="68">
        <f>L12+L14</f>
        <v>26</v>
      </c>
      <c r="L15" s="69">
        <f t="shared" si="4"/>
        <v>11</v>
      </c>
      <c r="M15" s="60">
        <f t="shared" si="5"/>
        <v>10</v>
      </c>
      <c r="O15" s="2">
        <f t="shared" si="6"/>
        <v>0</v>
      </c>
    </row>
    <row r="16" spans="1:15" s="16" customFormat="1" x14ac:dyDescent="0.25">
      <c r="A16" s="23">
        <v>13</v>
      </c>
      <c r="B16" s="81">
        <f>Factory!F15+Factory!F16</f>
        <v>0</v>
      </c>
      <c r="C16" s="48">
        <f>Factory!I15+Factory!I16</f>
        <v>24</v>
      </c>
      <c r="D16" s="48">
        <f t="shared" si="7"/>
        <v>-10</v>
      </c>
      <c r="E16" s="20">
        <f t="shared" si="0"/>
        <v>24</v>
      </c>
      <c r="F16" s="20">
        <f t="shared" si="1"/>
        <v>10</v>
      </c>
      <c r="G16" s="48">
        <f>Wholesaler!L15</f>
        <v>3</v>
      </c>
      <c r="H16" s="48">
        <f t="shared" si="8"/>
        <v>6</v>
      </c>
      <c r="I16" s="46">
        <f t="shared" si="2"/>
        <v>3</v>
      </c>
      <c r="J16" s="46">
        <f t="shared" si="3"/>
        <v>11</v>
      </c>
      <c r="K16" s="68">
        <f>L12</f>
        <v>13</v>
      </c>
      <c r="L16" s="69">
        <f t="shared" si="4"/>
        <v>3</v>
      </c>
      <c r="M16" s="60">
        <f t="shared" si="5"/>
        <v>0</v>
      </c>
      <c r="O16" s="2">
        <f t="shared" si="6"/>
        <v>11</v>
      </c>
    </row>
    <row r="17" spans="1:15" s="16" customFormat="1" x14ac:dyDescent="0.25">
      <c r="A17" s="23">
        <v>14</v>
      </c>
      <c r="B17" s="81">
        <f>Factory!F13+Factory!F17</f>
        <v>6</v>
      </c>
      <c r="C17" s="48">
        <f>Factory!I13+Factory!I17</f>
        <v>7</v>
      </c>
      <c r="D17" s="48">
        <f t="shared" si="7"/>
        <v>11</v>
      </c>
      <c r="E17" s="20">
        <f t="shared" si="0"/>
        <v>24</v>
      </c>
      <c r="F17" s="20">
        <f t="shared" si="1"/>
        <v>0</v>
      </c>
      <c r="G17" s="48">
        <f>Wholesaler!L16</f>
        <v>4</v>
      </c>
      <c r="H17" s="48">
        <f t="shared" si="8"/>
        <v>5</v>
      </c>
      <c r="I17" s="46">
        <f t="shared" si="2"/>
        <v>4</v>
      </c>
      <c r="J17" s="46">
        <f t="shared" si="3"/>
        <v>20</v>
      </c>
      <c r="K17" s="68">
        <v>0</v>
      </c>
      <c r="L17" s="69">
        <f t="shared" si="4"/>
        <v>4</v>
      </c>
      <c r="M17" s="60">
        <f t="shared" si="5"/>
        <v>0</v>
      </c>
      <c r="O17" s="2">
        <f t="shared" si="6"/>
        <v>20</v>
      </c>
    </row>
    <row r="18" spans="1:15" s="16" customFormat="1" x14ac:dyDescent="0.25">
      <c r="A18" s="23">
        <v>15</v>
      </c>
      <c r="B18" s="81"/>
      <c r="C18" s="48"/>
      <c r="D18" s="48">
        <f t="shared" si="7"/>
        <v>20</v>
      </c>
      <c r="E18" s="20">
        <f t="shared" si="0"/>
        <v>20</v>
      </c>
      <c r="F18" s="20">
        <f t="shared" si="1"/>
        <v>0</v>
      </c>
      <c r="G18" s="48">
        <f>Wholesaler!L17</f>
        <v>6</v>
      </c>
      <c r="H18" s="48">
        <f t="shared" si="8"/>
        <v>5</v>
      </c>
      <c r="I18" s="46">
        <f t="shared" si="2"/>
        <v>6</v>
      </c>
      <c r="J18" s="46">
        <f t="shared" si="3"/>
        <v>14</v>
      </c>
      <c r="K18" s="68">
        <f>L17</f>
        <v>4</v>
      </c>
      <c r="L18" s="69">
        <f t="shared" si="4"/>
        <v>6</v>
      </c>
      <c r="M18" s="60">
        <f t="shared" si="5"/>
        <v>0</v>
      </c>
      <c r="O18" s="2">
        <f t="shared" si="6"/>
        <v>14</v>
      </c>
    </row>
    <row r="19" spans="1:15" s="16" customFormat="1" x14ac:dyDescent="0.25">
      <c r="A19" s="23">
        <v>16</v>
      </c>
      <c r="B19" s="81">
        <f>Factory!F18</f>
        <v>0</v>
      </c>
      <c r="C19" s="48">
        <f>Factory!I18</f>
        <v>4</v>
      </c>
      <c r="D19" s="48">
        <f t="shared" si="7"/>
        <v>14</v>
      </c>
      <c r="E19" s="20">
        <f t="shared" si="0"/>
        <v>18</v>
      </c>
      <c r="F19" s="20">
        <f t="shared" si="1"/>
        <v>0</v>
      </c>
      <c r="G19" s="48">
        <f>Wholesaler!L18</f>
        <v>11</v>
      </c>
      <c r="H19" s="48">
        <f t="shared" si="8"/>
        <v>6</v>
      </c>
      <c r="I19" s="46">
        <f t="shared" si="2"/>
        <v>11</v>
      </c>
      <c r="J19" s="46">
        <f t="shared" si="3"/>
        <v>7</v>
      </c>
      <c r="K19" s="68">
        <f>L18</f>
        <v>6</v>
      </c>
      <c r="L19" s="69">
        <f t="shared" si="4"/>
        <v>11</v>
      </c>
      <c r="M19" s="60">
        <f t="shared" si="5"/>
        <v>0</v>
      </c>
      <c r="O19" s="2">
        <f t="shared" si="6"/>
        <v>7</v>
      </c>
    </row>
    <row r="20" spans="1:15" s="16" customFormat="1" x14ac:dyDescent="0.25">
      <c r="A20" s="23">
        <v>17</v>
      </c>
      <c r="B20" s="81">
        <f>Factory!F19+Factory!F20</f>
        <v>0</v>
      </c>
      <c r="C20" s="48">
        <f>Factory!I19+Factory!I20</f>
        <v>17</v>
      </c>
      <c r="D20" s="48">
        <f t="shared" si="7"/>
        <v>7</v>
      </c>
      <c r="E20" s="20">
        <f t="shared" si="0"/>
        <v>24</v>
      </c>
      <c r="F20" s="20">
        <f t="shared" si="1"/>
        <v>0</v>
      </c>
      <c r="G20" s="48">
        <f>Wholesaler!L19</f>
        <v>15</v>
      </c>
      <c r="H20" s="48">
        <f t="shared" si="8"/>
        <v>8</v>
      </c>
      <c r="I20" s="46">
        <f t="shared" si="2"/>
        <v>15</v>
      </c>
      <c r="J20" s="46">
        <f t="shared" si="3"/>
        <v>9</v>
      </c>
      <c r="K20" s="68">
        <v>0</v>
      </c>
      <c r="L20" s="69">
        <f t="shared" si="4"/>
        <v>15</v>
      </c>
      <c r="M20" s="60">
        <f t="shared" si="5"/>
        <v>0</v>
      </c>
      <c r="O20" s="2">
        <f t="shared" si="6"/>
        <v>9</v>
      </c>
    </row>
    <row r="21" spans="1:15" s="16" customFormat="1" x14ac:dyDescent="0.25">
      <c r="A21" s="23">
        <v>18</v>
      </c>
      <c r="B21" s="81"/>
      <c r="C21" s="48"/>
      <c r="D21" s="48">
        <f t="shared" si="7"/>
        <v>9</v>
      </c>
      <c r="E21" s="20">
        <f t="shared" si="0"/>
        <v>9</v>
      </c>
      <c r="F21" s="20">
        <f t="shared" si="1"/>
        <v>0</v>
      </c>
      <c r="G21" s="48">
        <f>Wholesaler!L20</f>
        <v>12</v>
      </c>
      <c r="H21" s="48">
        <f t="shared" si="8"/>
        <v>9</v>
      </c>
      <c r="I21" s="46">
        <f t="shared" si="2"/>
        <v>9</v>
      </c>
      <c r="J21" s="46">
        <f t="shared" si="3"/>
        <v>-3</v>
      </c>
      <c r="K21" s="68">
        <f>L20</f>
        <v>15</v>
      </c>
      <c r="L21" s="69">
        <f t="shared" si="4"/>
        <v>12</v>
      </c>
      <c r="M21" s="60">
        <f t="shared" si="5"/>
        <v>3</v>
      </c>
      <c r="O21" s="2">
        <f t="shared" si="6"/>
        <v>0</v>
      </c>
    </row>
    <row r="22" spans="1:15" s="16" customFormat="1" x14ac:dyDescent="0.25">
      <c r="A22" s="23">
        <v>19</v>
      </c>
      <c r="B22" s="81">
        <f>Factory!F21</f>
        <v>0</v>
      </c>
      <c r="C22" s="48">
        <f>Factory!I21</f>
        <v>13</v>
      </c>
      <c r="D22" s="48">
        <f t="shared" si="7"/>
        <v>-3</v>
      </c>
      <c r="E22" s="20">
        <f t="shared" si="0"/>
        <v>13</v>
      </c>
      <c r="F22" s="20">
        <f t="shared" si="1"/>
        <v>3</v>
      </c>
      <c r="G22" s="48">
        <f>Wholesaler!L21</f>
        <v>15</v>
      </c>
      <c r="H22" s="48">
        <f t="shared" si="8"/>
        <v>10</v>
      </c>
      <c r="I22" s="46">
        <f t="shared" si="2"/>
        <v>10</v>
      </c>
      <c r="J22" s="46">
        <f t="shared" si="3"/>
        <v>-5</v>
      </c>
      <c r="K22" s="68">
        <f>L21</f>
        <v>12</v>
      </c>
      <c r="L22" s="69">
        <f t="shared" si="4"/>
        <v>15</v>
      </c>
      <c r="M22" s="60">
        <f t="shared" si="5"/>
        <v>5</v>
      </c>
      <c r="O22" s="2">
        <f t="shared" si="6"/>
        <v>0</v>
      </c>
    </row>
    <row r="23" spans="1:15" s="16" customFormat="1" x14ac:dyDescent="0.25">
      <c r="A23" s="23">
        <v>20</v>
      </c>
      <c r="B23" s="81">
        <f>Factory!F22</f>
        <v>2</v>
      </c>
      <c r="C23" s="48">
        <f>Factory!I22</f>
        <v>9</v>
      </c>
      <c r="D23" s="48">
        <f t="shared" si="7"/>
        <v>-5</v>
      </c>
      <c r="E23" s="20">
        <f t="shared" si="0"/>
        <v>11</v>
      </c>
      <c r="F23" s="20">
        <f t="shared" si="1"/>
        <v>5</v>
      </c>
      <c r="G23" s="48">
        <f>Wholesaler!L22</f>
        <v>4</v>
      </c>
      <c r="H23" s="48">
        <f t="shared" si="8"/>
        <v>8</v>
      </c>
      <c r="I23" s="46">
        <f t="shared" si="2"/>
        <v>4</v>
      </c>
      <c r="J23" s="46">
        <f t="shared" si="3"/>
        <v>2</v>
      </c>
      <c r="K23" s="68">
        <f>L22</f>
        <v>15</v>
      </c>
      <c r="L23" s="69">
        <f t="shared" si="4"/>
        <v>4</v>
      </c>
      <c r="M23" s="60">
        <f t="shared" si="5"/>
        <v>0</v>
      </c>
      <c r="O23" s="2">
        <f t="shared" si="6"/>
        <v>2</v>
      </c>
    </row>
    <row r="24" spans="1:15" s="16" customFormat="1" x14ac:dyDescent="0.25">
      <c r="A24" s="23">
        <v>21</v>
      </c>
      <c r="B24" s="81"/>
      <c r="C24" s="48"/>
      <c r="D24" s="48">
        <f t="shared" si="7"/>
        <v>2</v>
      </c>
      <c r="E24" s="20">
        <f t="shared" si="0"/>
        <v>2</v>
      </c>
      <c r="F24" s="20">
        <f t="shared" si="1"/>
        <v>0</v>
      </c>
      <c r="G24" s="48">
        <f>Wholesaler!L23</f>
        <v>12</v>
      </c>
      <c r="H24" s="48">
        <f t="shared" si="8"/>
        <v>9</v>
      </c>
      <c r="I24" s="46">
        <f t="shared" si="2"/>
        <v>2</v>
      </c>
      <c r="J24" s="46">
        <f t="shared" si="3"/>
        <v>-10</v>
      </c>
      <c r="K24" s="68">
        <f>L22+L23</f>
        <v>19</v>
      </c>
      <c r="L24" s="69">
        <f t="shared" si="4"/>
        <v>12</v>
      </c>
      <c r="M24" s="60">
        <f t="shared" si="5"/>
        <v>10</v>
      </c>
      <c r="O24" s="2">
        <f t="shared" si="6"/>
        <v>0</v>
      </c>
    </row>
    <row r="25" spans="1:15" s="16" customFormat="1" x14ac:dyDescent="0.25">
      <c r="A25" s="23">
        <v>22</v>
      </c>
      <c r="B25" s="81">
        <f>Factory!F23+Factory!F24</f>
        <v>3</v>
      </c>
      <c r="C25" s="48">
        <f>Factory!I23+Factory!I24</f>
        <v>12</v>
      </c>
      <c r="D25" s="48">
        <f t="shared" si="7"/>
        <v>-10</v>
      </c>
      <c r="E25" s="20">
        <f t="shared" si="0"/>
        <v>15</v>
      </c>
      <c r="F25" s="20">
        <f t="shared" si="1"/>
        <v>10</v>
      </c>
      <c r="G25" s="48">
        <f>Wholesaler!L24</f>
        <v>3</v>
      </c>
      <c r="H25" s="48">
        <f t="shared" si="8"/>
        <v>7</v>
      </c>
      <c r="I25" s="46">
        <f t="shared" si="2"/>
        <v>3</v>
      </c>
      <c r="J25" s="46">
        <f t="shared" si="3"/>
        <v>2</v>
      </c>
      <c r="K25" s="68">
        <f>L24</f>
        <v>12</v>
      </c>
      <c r="L25" s="69">
        <f t="shared" si="4"/>
        <v>3</v>
      </c>
      <c r="M25" s="60">
        <f t="shared" si="5"/>
        <v>0</v>
      </c>
      <c r="O25" s="2">
        <f t="shared" si="6"/>
        <v>2</v>
      </c>
    </row>
    <row r="26" spans="1:15" s="16" customFormat="1" x14ac:dyDescent="0.25">
      <c r="A26" s="23">
        <v>23</v>
      </c>
      <c r="B26" s="81">
        <f>Factory!F25</f>
        <v>7</v>
      </c>
      <c r="C26" s="48">
        <f>Factory!I25</f>
        <v>12</v>
      </c>
      <c r="D26" s="48">
        <f t="shared" si="7"/>
        <v>2</v>
      </c>
      <c r="E26" s="20">
        <f t="shared" si="0"/>
        <v>21</v>
      </c>
      <c r="F26" s="20">
        <f t="shared" si="1"/>
        <v>0</v>
      </c>
      <c r="G26" s="48">
        <f>Wholesaler!L25</f>
        <v>13</v>
      </c>
      <c r="H26" s="48">
        <f t="shared" si="8"/>
        <v>8</v>
      </c>
      <c r="I26" s="46">
        <f t="shared" si="2"/>
        <v>13</v>
      </c>
      <c r="J26" s="46">
        <f t="shared" si="3"/>
        <v>8</v>
      </c>
      <c r="K26" s="68">
        <f>L25</f>
        <v>3</v>
      </c>
      <c r="L26" s="69">
        <f t="shared" si="4"/>
        <v>13</v>
      </c>
      <c r="M26" s="60">
        <f t="shared" si="5"/>
        <v>0</v>
      </c>
      <c r="O26" s="2">
        <f t="shared" si="6"/>
        <v>8</v>
      </c>
    </row>
    <row r="27" spans="1:15" s="16" customFormat="1" x14ac:dyDescent="0.25">
      <c r="A27" s="23">
        <v>24</v>
      </c>
      <c r="B27" s="81">
        <f>Factory!F26</f>
        <v>0</v>
      </c>
      <c r="C27" s="48">
        <f>Factory!I26</f>
        <v>3</v>
      </c>
      <c r="D27" s="48">
        <f t="shared" si="7"/>
        <v>8</v>
      </c>
      <c r="E27" s="20">
        <f t="shared" si="0"/>
        <v>11</v>
      </c>
      <c r="F27" s="20">
        <f t="shared" si="1"/>
        <v>0</v>
      </c>
      <c r="G27" s="48">
        <f>Wholesaler!L26</f>
        <v>10</v>
      </c>
      <c r="H27" s="48">
        <f t="shared" si="8"/>
        <v>8</v>
      </c>
      <c r="I27" s="46">
        <f t="shared" si="2"/>
        <v>10</v>
      </c>
      <c r="J27" s="46">
        <f t="shared" si="3"/>
        <v>1</v>
      </c>
      <c r="K27" s="68">
        <f>L26</f>
        <v>13</v>
      </c>
      <c r="L27" s="69">
        <f t="shared" si="4"/>
        <v>10</v>
      </c>
      <c r="M27" s="60">
        <f t="shared" si="5"/>
        <v>0</v>
      </c>
      <c r="O27" s="2">
        <f t="shared" si="6"/>
        <v>1</v>
      </c>
    </row>
    <row r="28" spans="1:15" s="16" customFormat="1" x14ac:dyDescent="0.25">
      <c r="A28" s="23">
        <v>25</v>
      </c>
      <c r="B28" s="81"/>
      <c r="C28" s="48"/>
      <c r="D28" s="48">
        <f t="shared" si="7"/>
        <v>1</v>
      </c>
      <c r="E28" s="20">
        <f t="shared" si="0"/>
        <v>1</v>
      </c>
      <c r="F28" s="20">
        <f t="shared" si="1"/>
        <v>0</v>
      </c>
      <c r="G28" s="48">
        <f>Wholesaler!L27</f>
        <v>15</v>
      </c>
      <c r="H28" s="48">
        <f t="shared" si="8"/>
        <v>9</v>
      </c>
      <c r="I28" s="46">
        <f t="shared" si="2"/>
        <v>1</v>
      </c>
      <c r="J28" s="46">
        <f t="shared" si="3"/>
        <v>-14</v>
      </c>
      <c r="K28" s="68">
        <f>L26+L27</f>
        <v>23</v>
      </c>
      <c r="L28" s="69">
        <f t="shared" si="4"/>
        <v>15</v>
      </c>
      <c r="M28" s="60">
        <f t="shared" si="5"/>
        <v>14</v>
      </c>
      <c r="O28" s="2">
        <f t="shared" si="6"/>
        <v>0</v>
      </c>
    </row>
    <row r="29" spans="1:15" s="16" customFormat="1" x14ac:dyDescent="0.25">
      <c r="A29" s="23">
        <v>26</v>
      </c>
      <c r="B29" s="81"/>
      <c r="C29" s="48"/>
      <c r="D29" s="48">
        <f t="shared" ref="D29:D38" si="9">J28</f>
        <v>-14</v>
      </c>
      <c r="E29" s="20">
        <f t="shared" ref="E29:E38" si="10">B29+C29+MAX(0,D29)</f>
        <v>0</v>
      </c>
      <c r="F29" s="20">
        <f t="shared" si="1"/>
        <v>0</v>
      </c>
      <c r="G29" s="48">
        <f>Wholesaler!L28</f>
        <v>15</v>
      </c>
      <c r="H29" s="48">
        <f t="shared" ref="H29:H38" si="11">INT((0.25*G29+(1-0.25)*H28))</f>
        <v>10</v>
      </c>
      <c r="I29" s="46">
        <f t="shared" ref="I29:I38" si="12">MAX(0,IF((E29-F29)&gt;=G29,G29,(E29-F29)))</f>
        <v>0</v>
      </c>
      <c r="J29" s="46">
        <f t="shared" si="3"/>
        <v>-29</v>
      </c>
      <c r="K29" s="68">
        <f>L26+L27+L28</f>
        <v>38</v>
      </c>
      <c r="L29" s="69">
        <f t="shared" si="4"/>
        <v>15</v>
      </c>
      <c r="M29" s="60">
        <f t="shared" ref="M29:M38" si="13">ABS(MIN(0,J29))</f>
        <v>29</v>
      </c>
      <c r="O29" s="2">
        <f t="shared" ref="O29:O38" si="14">MAX(0,J29)</f>
        <v>0</v>
      </c>
    </row>
    <row r="30" spans="1:15" s="16" customFormat="1" x14ac:dyDescent="0.25">
      <c r="A30" s="23">
        <v>27</v>
      </c>
      <c r="B30" s="81">
        <f>Factory!F28</f>
        <v>0</v>
      </c>
      <c r="C30" s="48">
        <f>Factory!I28</f>
        <v>8</v>
      </c>
      <c r="D30" s="48">
        <f t="shared" si="9"/>
        <v>-29</v>
      </c>
      <c r="E30" s="20">
        <f t="shared" si="10"/>
        <v>8</v>
      </c>
      <c r="F30" s="20">
        <f t="shared" si="1"/>
        <v>8</v>
      </c>
      <c r="G30" s="48">
        <f>Wholesaler!L29</f>
        <v>3</v>
      </c>
      <c r="H30" s="48">
        <f t="shared" si="11"/>
        <v>8</v>
      </c>
      <c r="I30" s="46">
        <f t="shared" si="12"/>
        <v>0</v>
      </c>
      <c r="J30" s="46">
        <f t="shared" si="3"/>
        <v>-24</v>
      </c>
      <c r="K30" s="68">
        <f>L26+L28+L29</f>
        <v>43</v>
      </c>
      <c r="L30" s="69">
        <f t="shared" si="4"/>
        <v>3</v>
      </c>
      <c r="M30" s="60">
        <f t="shared" si="13"/>
        <v>24</v>
      </c>
      <c r="O30" s="2">
        <f t="shared" si="14"/>
        <v>0</v>
      </c>
    </row>
    <row r="31" spans="1:15" s="16" customFormat="1" x14ac:dyDescent="0.25">
      <c r="A31" s="23">
        <v>28</v>
      </c>
      <c r="B31" s="81">
        <f>Factory!F27+Factory!F29+Factory!F30</f>
        <v>13</v>
      </c>
      <c r="C31" s="48">
        <f>Factory!I27+Factory!I29+Factory!I30</f>
        <v>13</v>
      </c>
      <c r="D31" s="48">
        <f t="shared" si="9"/>
        <v>-24</v>
      </c>
      <c r="E31" s="20">
        <f t="shared" si="10"/>
        <v>26</v>
      </c>
      <c r="F31" s="20">
        <f t="shared" si="1"/>
        <v>24</v>
      </c>
      <c r="G31" s="48">
        <f>Wholesaler!L30</f>
        <v>11</v>
      </c>
      <c r="H31" s="48">
        <f t="shared" si="11"/>
        <v>8</v>
      </c>
      <c r="I31" s="46">
        <f t="shared" si="12"/>
        <v>2</v>
      </c>
      <c r="J31" s="46">
        <f t="shared" si="3"/>
        <v>-9</v>
      </c>
      <c r="K31" s="68">
        <f>L30</f>
        <v>3</v>
      </c>
      <c r="L31" s="69">
        <f t="shared" si="4"/>
        <v>11</v>
      </c>
      <c r="M31" s="60">
        <f t="shared" si="13"/>
        <v>9</v>
      </c>
      <c r="O31" s="2">
        <f t="shared" si="14"/>
        <v>0</v>
      </c>
    </row>
    <row r="32" spans="1:15" s="16" customFormat="1" x14ac:dyDescent="0.25">
      <c r="A32" s="23">
        <v>29</v>
      </c>
      <c r="B32" s="81"/>
      <c r="C32" s="48"/>
      <c r="D32" s="48">
        <f t="shared" si="9"/>
        <v>-9</v>
      </c>
      <c r="E32" s="20">
        <f t="shared" si="10"/>
        <v>0</v>
      </c>
      <c r="F32" s="20">
        <f t="shared" si="1"/>
        <v>0</v>
      </c>
      <c r="G32" s="48">
        <f>Wholesaler!L31</f>
        <v>1</v>
      </c>
      <c r="H32" s="48">
        <f t="shared" si="11"/>
        <v>6</v>
      </c>
      <c r="I32" s="46">
        <f t="shared" si="12"/>
        <v>0</v>
      </c>
      <c r="J32" s="46">
        <f t="shared" si="3"/>
        <v>-10</v>
      </c>
      <c r="K32" s="68">
        <f>L30+L31</f>
        <v>14</v>
      </c>
      <c r="L32" s="69">
        <f t="shared" si="4"/>
        <v>1</v>
      </c>
      <c r="M32" s="60">
        <f t="shared" si="13"/>
        <v>10</v>
      </c>
      <c r="O32" s="2">
        <f t="shared" si="14"/>
        <v>0</v>
      </c>
    </row>
    <row r="33" spans="1:15" s="16" customFormat="1" x14ac:dyDescent="0.25">
      <c r="A33" s="23">
        <v>30</v>
      </c>
      <c r="B33" s="81"/>
      <c r="C33" s="48"/>
      <c r="D33" s="48">
        <f t="shared" si="9"/>
        <v>-10</v>
      </c>
      <c r="E33" s="20">
        <f t="shared" si="10"/>
        <v>0</v>
      </c>
      <c r="F33" s="20">
        <f t="shared" si="1"/>
        <v>0</v>
      </c>
      <c r="G33" s="48">
        <f>Wholesaler!L32</f>
        <v>13</v>
      </c>
      <c r="H33" s="48">
        <f t="shared" si="11"/>
        <v>7</v>
      </c>
      <c r="I33" s="46">
        <f t="shared" si="12"/>
        <v>0</v>
      </c>
      <c r="J33" s="46">
        <f t="shared" si="3"/>
        <v>-23</v>
      </c>
      <c r="K33" s="68">
        <f>L30+L31+L32</f>
        <v>15</v>
      </c>
      <c r="L33" s="69">
        <f t="shared" si="4"/>
        <v>13</v>
      </c>
      <c r="M33" s="60">
        <f t="shared" si="13"/>
        <v>23</v>
      </c>
      <c r="O33" s="2">
        <f t="shared" si="14"/>
        <v>0</v>
      </c>
    </row>
    <row r="34" spans="1:15" s="16" customFormat="1" x14ac:dyDescent="0.25">
      <c r="A34" s="23">
        <v>31</v>
      </c>
      <c r="B34" s="81"/>
      <c r="C34" s="48"/>
      <c r="D34" s="48">
        <f t="shared" si="9"/>
        <v>-23</v>
      </c>
      <c r="E34" s="20">
        <f t="shared" si="10"/>
        <v>0</v>
      </c>
      <c r="F34" s="20">
        <f t="shared" si="1"/>
        <v>0</v>
      </c>
      <c r="G34" s="48">
        <f>Wholesaler!L33</f>
        <v>10</v>
      </c>
      <c r="H34" s="48">
        <f t="shared" si="11"/>
        <v>7</v>
      </c>
      <c r="I34" s="46">
        <f t="shared" si="12"/>
        <v>0</v>
      </c>
      <c r="J34" s="46">
        <f t="shared" si="3"/>
        <v>-33</v>
      </c>
      <c r="K34" s="68">
        <f>L30+L31+L32+L33</f>
        <v>28</v>
      </c>
      <c r="L34" s="69">
        <f t="shared" si="4"/>
        <v>10</v>
      </c>
      <c r="M34" s="60">
        <f t="shared" si="13"/>
        <v>33</v>
      </c>
      <c r="O34" s="2">
        <f t="shared" si="14"/>
        <v>0</v>
      </c>
    </row>
    <row r="35" spans="1:15" s="16" customFormat="1" x14ac:dyDescent="0.25">
      <c r="A35" s="23">
        <v>32</v>
      </c>
      <c r="B35" s="81">
        <f>Factory!F31+Factory!F32+Factory!F34</f>
        <v>19</v>
      </c>
      <c r="C35" s="48">
        <f>Factory!I31+Factory!I32+Factory!I34</f>
        <v>9</v>
      </c>
      <c r="D35" s="48">
        <f t="shared" si="9"/>
        <v>-33</v>
      </c>
      <c r="E35" s="20">
        <f t="shared" si="10"/>
        <v>28</v>
      </c>
      <c r="F35" s="20">
        <f t="shared" si="1"/>
        <v>28</v>
      </c>
      <c r="G35" s="48">
        <f>Wholesaler!L34</f>
        <v>10</v>
      </c>
      <c r="H35" s="48">
        <f t="shared" si="11"/>
        <v>7</v>
      </c>
      <c r="I35" s="46">
        <f t="shared" si="12"/>
        <v>0</v>
      </c>
      <c r="J35" s="46">
        <f t="shared" si="3"/>
        <v>-15</v>
      </c>
      <c r="K35" s="68">
        <f>L32+L34</f>
        <v>11</v>
      </c>
      <c r="L35" s="69">
        <f t="shared" si="4"/>
        <v>10</v>
      </c>
      <c r="M35" s="60">
        <f t="shared" si="13"/>
        <v>15</v>
      </c>
      <c r="O35" s="2">
        <f t="shared" si="14"/>
        <v>0</v>
      </c>
    </row>
    <row r="36" spans="1:15" s="16" customFormat="1" x14ac:dyDescent="0.25">
      <c r="A36" s="23">
        <v>33</v>
      </c>
      <c r="B36" s="81">
        <f>Factory!F36</f>
        <v>10</v>
      </c>
      <c r="C36" s="48">
        <f>Factory!I36</f>
        <v>0</v>
      </c>
      <c r="D36" s="48">
        <f t="shared" si="9"/>
        <v>-15</v>
      </c>
      <c r="E36" s="20">
        <f t="shared" si="10"/>
        <v>10</v>
      </c>
      <c r="F36" s="20">
        <f t="shared" si="1"/>
        <v>10</v>
      </c>
      <c r="G36" s="48">
        <f>Wholesaler!L35</f>
        <v>0</v>
      </c>
      <c r="H36" s="48">
        <f t="shared" si="11"/>
        <v>5</v>
      </c>
      <c r="I36" s="46">
        <f t="shared" si="12"/>
        <v>0</v>
      </c>
      <c r="J36" s="46">
        <f t="shared" si="3"/>
        <v>-5</v>
      </c>
      <c r="K36" s="68">
        <f>L32+L34</f>
        <v>11</v>
      </c>
      <c r="L36" s="69">
        <f t="shared" si="4"/>
        <v>0</v>
      </c>
      <c r="M36" s="60">
        <f t="shared" si="13"/>
        <v>5</v>
      </c>
      <c r="O36" s="2">
        <f t="shared" si="14"/>
        <v>0</v>
      </c>
    </row>
    <row r="37" spans="1:15" s="16" customFormat="1" x14ac:dyDescent="0.25">
      <c r="A37" s="23">
        <v>34</v>
      </c>
      <c r="B37" s="81">
        <f>Factory!F33</f>
        <v>0</v>
      </c>
      <c r="C37" s="48">
        <f>Factory!I33</f>
        <v>0</v>
      </c>
      <c r="D37" s="48">
        <f t="shared" si="9"/>
        <v>-5</v>
      </c>
      <c r="E37" s="20">
        <f t="shared" si="10"/>
        <v>0</v>
      </c>
      <c r="F37" s="20">
        <f t="shared" si="1"/>
        <v>0</v>
      </c>
      <c r="G37" s="48">
        <f>Wholesaler!L36</f>
        <v>0</v>
      </c>
      <c r="H37" s="48">
        <f t="shared" si="11"/>
        <v>3</v>
      </c>
      <c r="I37" s="46">
        <f t="shared" si="12"/>
        <v>0</v>
      </c>
      <c r="J37" s="46">
        <f t="shared" si="3"/>
        <v>-5</v>
      </c>
      <c r="K37" s="68">
        <f>L34+L36</f>
        <v>10</v>
      </c>
      <c r="L37" s="69">
        <f t="shared" si="4"/>
        <v>0</v>
      </c>
      <c r="M37" s="60">
        <f t="shared" si="13"/>
        <v>5</v>
      </c>
      <c r="O37" s="2">
        <f t="shared" si="14"/>
        <v>0</v>
      </c>
    </row>
    <row r="38" spans="1:15" s="16" customFormat="1" ht="15.75" thickBot="1" x14ac:dyDescent="0.3">
      <c r="A38" s="58">
        <v>35</v>
      </c>
      <c r="B38" s="81"/>
      <c r="C38" s="48"/>
      <c r="D38" s="48">
        <f t="shared" si="9"/>
        <v>-5</v>
      </c>
      <c r="E38" s="20">
        <f t="shared" si="10"/>
        <v>0</v>
      </c>
      <c r="F38" s="20">
        <f t="shared" si="1"/>
        <v>0</v>
      </c>
      <c r="G38" s="48">
        <f>Wholesaler!L37</f>
        <v>8</v>
      </c>
      <c r="H38" s="48">
        <f t="shared" si="11"/>
        <v>4</v>
      </c>
      <c r="I38" s="46">
        <f t="shared" si="12"/>
        <v>0</v>
      </c>
      <c r="J38" s="46">
        <f t="shared" si="3"/>
        <v>-13</v>
      </c>
      <c r="K38" s="68">
        <f>L34+L36+L37</f>
        <v>10</v>
      </c>
      <c r="L38" s="69">
        <f t="shared" si="4"/>
        <v>8</v>
      </c>
      <c r="M38" s="60">
        <f t="shared" si="13"/>
        <v>13</v>
      </c>
      <c r="O38" s="2">
        <f t="shared" si="14"/>
        <v>0</v>
      </c>
    </row>
    <row r="39" spans="1:15" s="34" customForma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5" s="34" customFormat="1" x14ac:dyDescent="0.25">
      <c r="A40" s="27"/>
      <c r="B40" s="27"/>
      <c r="C40" s="27"/>
      <c r="D40" s="27"/>
      <c r="E40" s="27"/>
      <c r="F40" s="27"/>
      <c r="G40" s="27">
        <f>SUM(G4:G38)</f>
        <v>300</v>
      </c>
      <c r="H40" s="27"/>
      <c r="I40" s="36" t="s">
        <v>13</v>
      </c>
      <c r="J40" s="27">
        <f>SUM(O4:O38)</f>
        <v>103</v>
      </c>
      <c r="K40" s="27"/>
      <c r="L40" s="27">
        <f>VAR(L4:L38)</f>
        <v>24.310924369747895</v>
      </c>
      <c r="M40" s="30"/>
    </row>
    <row r="41" spans="1:15" s="34" customForma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6" t="s">
        <v>58</v>
      </c>
      <c r="M41" s="30">
        <f>SUM(M4:M38)</f>
        <v>285</v>
      </c>
    </row>
    <row r="42" spans="1:15" s="34" customFormat="1" ht="15.75" thickBot="1" x14ac:dyDescent="0.3">
      <c r="A42" s="31"/>
      <c r="B42" s="31"/>
      <c r="C42" s="31"/>
      <c r="D42" s="31"/>
      <c r="E42" s="31"/>
      <c r="F42" s="31"/>
      <c r="G42" s="31">
        <f>SUM(I4:I38)/G40</f>
        <v>0.45</v>
      </c>
      <c r="H42" s="31"/>
      <c r="I42" s="37" t="s">
        <v>12</v>
      </c>
      <c r="J42" s="31">
        <f>J40*1</f>
        <v>103</v>
      </c>
      <c r="K42" s="31"/>
      <c r="L42" s="37" t="s">
        <v>12</v>
      </c>
      <c r="M42" s="32">
        <f>M41*2</f>
        <v>570</v>
      </c>
    </row>
    <row r="43" spans="1:15" x14ac:dyDescent="0.25">
      <c r="J43" s="38"/>
      <c r="K43" s="38"/>
    </row>
  </sheetData>
  <mergeCells count="1">
    <mergeCell ref="A1:M1"/>
  </mergeCells>
  <pageMargins left="0.43" right="0.11811023622047245" top="0.19685039370078741" bottom="0" header="0.31496062992125984" footer="0.31496062992125984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42"/>
  <sheetViews>
    <sheetView topLeftCell="A2" workbookViewId="0">
      <selection activeCell="G12" sqref="G12"/>
    </sheetView>
  </sheetViews>
  <sheetFormatPr defaultColWidth="11" defaultRowHeight="15" x14ac:dyDescent="0.25"/>
  <cols>
    <col min="1" max="1" width="6.85546875" style="2" bestFit="1" customWidth="1"/>
    <col min="2" max="2" width="6.85546875" style="2" customWidth="1"/>
    <col min="3" max="4" width="15.85546875" style="2" customWidth="1"/>
    <col min="5" max="5" width="12.28515625" style="2" bestFit="1" customWidth="1"/>
    <col min="6" max="6" width="12.28515625" style="2" customWidth="1"/>
    <col min="7" max="8" width="13.85546875" style="2" customWidth="1"/>
    <col min="9" max="9" width="11.42578125" style="2" customWidth="1"/>
    <col min="10" max="10" width="12.5703125" style="2" bestFit="1" customWidth="1"/>
    <col min="11" max="12" width="12.5703125" style="2" customWidth="1"/>
    <col min="13" max="13" width="8.28515625" style="2" customWidth="1"/>
    <col min="14" max="16384" width="11" style="2"/>
  </cols>
  <sheetData>
    <row r="1" spans="1:15" s="18" customFormat="1" ht="16.5" thickBot="1" x14ac:dyDescent="0.3">
      <c r="A1" s="108" t="s">
        <v>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5" x14ac:dyDescent="0.25">
      <c r="A2" s="72" t="s">
        <v>0</v>
      </c>
      <c r="B2" s="78" t="s">
        <v>59</v>
      </c>
      <c r="C2" s="43" t="s">
        <v>20</v>
      </c>
      <c r="D2" s="73" t="s">
        <v>21</v>
      </c>
      <c r="E2" s="74" t="s">
        <v>45</v>
      </c>
      <c r="F2" s="74" t="s">
        <v>60</v>
      </c>
      <c r="G2" s="43" t="s">
        <v>27</v>
      </c>
      <c r="H2" s="43" t="s">
        <v>49</v>
      </c>
      <c r="I2" s="43" t="s">
        <v>46</v>
      </c>
      <c r="J2" s="43" t="s">
        <v>23</v>
      </c>
      <c r="K2" s="43" t="s">
        <v>19</v>
      </c>
      <c r="L2" s="49" t="s">
        <v>24</v>
      </c>
      <c r="M2" s="62" t="s">
        <v>56</v>
      </c>
      <c r="O2" s="2" t="s">
        <v>57</v>
      </c>
    </row>
    <row r="3" spans="1:15" s="70" customFormat="1" x14ac:dyDescent="0.25">
      <c r="J3" s="70">
        <v>12</v>
      </c>
      <c r="L3" s="70">
        <v>4</v>
      </c>
    </row>
    <row r="4" spans="1:15" x14ac:dyDescent="0.25">
      <c r="A4" s="83">
        <v>1</v>
      </c>
      <c r="B4" s="80">
        <f>0</f>
        <v>0</v>
      </c>
      <c r="C4" s="46">
        <f>4</f>
        <v>4</v>
      </c>
      <c r="D4" s="46">
        <f>J3</f>
        <v>12</v>
      </c>
      <c r="E4" s="20">
        <f>B4+C4+MAX(0,D4)</f>
        <v>16</v>
      </c>
      <c r="F4" s="20">
        <f>IF((D4&gt;=0),0,IF((AND(D4&lt;0,E4&gt;0,E4&gt;=ABS(D4))),ABS(D4),IF((AND(D4&lt;0,E4&gt;0,E4&lt;ABS(D4))),E4,IF(AND(D4&lt;0,E4=0),0))))</f>
        <v>0</v>
      </c>
      <c r="G4" s="46">
        <f>Distributor!K4</f>
        <v>4</v>
      </c>
      <c r="H4" s="46">
        <f>G4</f>
        <v>4</v>
      </c>
      <c r="I4" s="46">
        <f>MAX(0,IF((E4-F4)&gt;=G4,G4,(E4-F4)))</f>
        <v>4</v>
      </c>
      <c r="J4" s="46">
        <f>(B4+C4+D4)-G4</f>
        <v>12</v>
      </c>
      <c r="K4" s="46">
        <f>L3</f>
        <v>4</v>
      </c>
      <c r="L4" s="69">
        <f>MAX(0,G4)</f>
        <v>4</v>
      </c>
      <c r="M4" s="60">
        <f>ABS(MIN(0,J4))</f>
        <v>0</v>
      </c>
      <c r="O4" s="2">
        <f>MAX(0,J4)</f>
        <v>12</v>
      </c>
    </row>
    <row r="5" spans="1:15" x14ac:dyDescent="0.25">
      <c r="A5" s="22">
        <v>2</v>
      </c>
      <c r="B5" s="80">
        <f>0</f>
        <v>0</v>
      </c>
      <c r="C5" s="48">
        <f>4</f>
        <v>4</v>
      </c>
      <c r="D5" s="48">
        <f t="shared" ref="D5:D28" si="0">J4</f>
        <v>12</v>
      </c>
      <c r="E5" s="20">
        <f t="shared" ref="E5:E28" si="1">B5+C5+MAX(0,D5)</f>
        <v>16</v>
      </c>
      <c r="F5" s="20">
        <f t="shared" ref="F5:F38" si="2">IF((D5&gt;=0),0,IF((AND(D5&lt;0,E5&gt;0,E5&gt;=ABS(D5))),ABS(D5),IF((AND(D5&lt;0,E5&gt;0,E5&lt;ABS(D5))),E5,IF(AND(D5&lt;0,E5=0),0))))</f>
        <v>0</v>
      </c>
      <c r="G5" s="48">
        <f>Distributor!L4</f>
        <v>4</v>
      </c>
      <c r="H5" s="48">
        <f>INT((0.25*G5+(1-0.25)*H4))</f>
        <v>4</v>
      </c>
      <c r="I5" s="46">
        <f t="shared" ref="I5:I28" si="3">MAX(0,IF((E5-F5)&gt;=G5,G5,(E5-F5)))</f>
        <v>4</v>
      </c>
      <c r="J5" s="46">
        <f t="shared" ref="J5:J38" si="4">(B5+C5+D5)-G5</f>
        <v>12</v>
      </c>
      <c r="K5" s="68">
        <f>L3+L4</f>
        <v>8</v>
      </c>
      <c r="L5" s="69">
        <f t="shared" ref="L5:L38" si="5">MAX(0,G5)</f>
        <v>4</v>
      </c>
      <c r="M5" s="60">
        <f t="shared" ref="M5:M28" si="6">ABS(MIN(0,J5))</f>
        <v>0</v>
      </c>
      <c r="O5" s="2">
        <f t="shared" ref="O5:O28" si="7">MAX(0,J5)</f>
        <v>12</v>
      </c>
    </row>
    <row r="6" spans="1:15" x14ac:dyDescent="0.25">
      <c r="A6" s="22">
        <v>3</v>
      </c>
      <c r="B6" s="80">
        <f>0</f>
        <v>0</v>
      </c>
      <c r="C6" s="48">
        <f>K4+L5</f>
        <v>8</v>
      </c>
      <c r="D6" s="48">
        <f t="shared" si="0"/>
        <v>12</v>
      </c>
      <c r="E6" s="20">
        <f t="shared" si="1"/>
        <v>20</v>
      </c>
      <c r="F6" s="20">
        <f t="shared" si="2"/>
        <v>0</v>
      </c>
      <c r="G6" s="48">
        <f>Distributor!L5</f>
        <v>4</v>
      </c>
      <c r="H6" s="48">
        <f t="shared" ref="H6:H28" si="8">INT((0.25*G6+(1-0.25)*H5))</f>
        <v>4</v>
      </c>
      <c r="I6" s="46">
        <f t="shared" si="3"/>
        <v>4</v>
      </c>
      <c r="J6" s="46">
        <f t="shared" si="4"/>
        <v>16</v>
      </c>
      <c r="K6" s="68">
        <f>L4</f>
        <v>4</v>
      </c>
      <c r="L6" s="69">
        <f t="shared" si="5"/>
        <v>4</v>
      </c>
      <c r="M6" s="60">
        <f t="shared" si="6"/>
        <v>0</v>
      </c>
      <c r="O6" s="2">
        <f t="shared" si="7"/>
        <v>16</v>
      </c>
    </row>
    <row r="7" spans="1:15" x14ac:dyDescent="0.25">
      <c r="A7" s="23">
        <v>4</v>
      </c>
      <c r="B7" s="80">
        <f>0</f>
        <v>0</v>
      </c>
      <c r="C7" s="48">
        <f>L4</f>
        <v>4</v>
      </c>
      <c r="D7" s="48">
        <f t="shared" si="0"/>
        <v>16</v>
      </c>
      <c r="E7" s="20">
        <f t="shared" si="1"/>
        <v>20</v>
      </c>
      <c r="F7" s="20">
        <f t="shared" si="2"/>
        <v>0</v>
      </c>
      <c r="G7" s="48">
        <f>Distributor!L6</f>
        <v>15</v>
      </c>
      <c r="H7" s="48">
        <f t="shared" si="8"/>
        <v>6</v>
      </c>
      <c r="I7" s="46">
        <f t="shared" si="3"/>
        <v>15</v>
      </c>
      <c r="J7" s="46">
        <f t="shared" si="4"/>
        <v>5</v>
      </c>
      <c r="K7" s="68">
        <f>L6</f>
        <v>4</v>
      </c>
      <c r="L7" s="69">
        <f t="shared" si="5"/>
        <v>15</v>
      </c>
      <c r="M7" s="60">
        <f t="shared" si="6"/>
        <v>0</v>
      </c>
      <c r="O7" s="2">
        <f t="shared" si="7"/>
        <v>5</v>
      </c>
    </row>
    <row r="8" spans="1:15" x14ac:dyDescent="0.25">
      <c r="A8" s="22">
        <v>5</v>
      </c>
      <c r="B8" s="80">
        <f>0</f>
        <v>0</v>
      </c>
      <c r="C8" s="48"/>
      <c r="D8" s="48">
        <f t="shared" si="0"/>
        <v>5</v>
      </c>
      <c r="E8" s="20">
        <f t="shared" si="1"/>
        <v>5</v>
      </c>
      <c r="F8" s="20">
        <f t="shared" si="2"/>
        <v>0</v>
      </c>
      <c r="G8" s="48">
        <f>Distributor!L7</f>
        <v>10</v>
      </c>
      <c r="H8" s="48">
        <f t="shared" si="8"/>
        <v>7</v>
      </c>
      <c r="I8" s="46">
        <f t="shared" si="3"/>
        <v>5</v>
      </c>
      <c r="J8" s="46">
        <f t="shared" si="4"/>
        <v>-5</v>
      </c>
      <c r="K8" s="68">
        <f>L6+L7</f>
        <v>19</v>
      </c>
      <c r="L8" s="69">
        <f t="shared" si="5"/>
        <v>10</v>
      </c>
      <c r="M8" s="60">
        <f t="shared" si="6"/>
        <v>5</v>
      </c>
      <c r="O8" s="2">
        <f t="shared" si="7"/>
        <v>0</v>
      </c>
    </row>
    <row r="9" spans="1:15" x14ac:dyDescent="0.25">
      <c r="A9" s="22">
        <v>6</v>
      </c>
      <c r="B9" s="80">
        <f>0</f>
        <v>0</v>
      </c>
      <c r="C9" s="48">
        <f>L6</f>
        <v>4</v>
      </c>
      <c r="D9" s="48">
        <f t="shared" si="0"/>
        <v>-5</v>
      </c>
      <c r="E9" s="20">
        <f t="shared" si="1"/>
        <v>4</v>
      </c>
      <c r="F9" s="20">
        <f t="shared" si="2"/>
        <v>4</v>
      </c>
      <c r="G9" s="48">
        <f>Distributor!L8</f>
        <v>8</v>
      </c>
      <c r="H9" s="48">
        <f t="shared" si="8"/>
        <v>7</v>
      </c>
      <c r="I9" s="46">
        <f t="shared" si="3"/>
        <v>0</v>
      </c>
      <c r="J9" s="46">
        <f t="shared" si="4"/>
        <v>-9</v>
      </c>
      <c r="K9" s="68">
        <f>L7+L8</f>
        <v>25</v>
      </c>
      <c r="L9" s="69">
        <f t="shared" si="5"/>
        <v>8</v>
      </c>
      <c r="M9" s="60">
        <f t="shared" si="6"/>
        <v>9</v>
      </c>
      <c r="O9" s="2">
        <f t="shared" si="7"/>
        <v>0</v>
      </c>
    </row>
    <row r="10" spans="1:15" x14ac:dyDescent="0.25">
      <c r="A10" s="22">
        <v>7</v>
      </c>
      <c r="B10" s="80">
        <f>0</f>
        <v>0</v>
      </c>
      <c r="C10" s="48"/>
      <c r="D10" s="48">
        <f t="shared" si="0"/>
        <v>-9</v>
      </c>
      <c r="E10" s="20">
        <f t="shared" si="1"/>
        <v>0</v>
      </c>
      <c r="F10" s="20">
        <f t="shared" si="2"/>
        <v>0</v>
      </c>
      <c r="G10" s="48">
        <f>Distributor!L9</f>
        <v>14</v>
      </c>
      <c r="H10" s="48">
        <f t="shared" si="8"/>
        <v>8</v>
      </c>
      <c r="I10" s="46">
        <f t="shared" si="3"/>
        <v>0</v>
      </c>
      <c r="J10" s="46">
        <f t="shared" si="4"/>
        <v>-23</v>
      </c>
      <c r="K10" s="68">
        <f>L7+L8+L9</f>
        <v>33</v>
      </c>
      <c r="L10" s="69">
        <f t="shared" si="5"/>
        <v>14</v>
      </c>
      <c r="M10" s="60">
        <f t="shared" si="6"/>
        <v>23</v>
      </c>
      <c r="O10" s="2">
        <f t="shared" si="7"/>
        <v>0</v>
      </c>
    </row>
    <row r="11" spans="1:15" x14ac:dyDescent="0.25">
      <c r="A11" s="22">
        <v>8</v>
      </c>
      <c r="B11" s="80">
        <f>0</f>
        <v>0</v>
      </c>
      <c r="C11" s="48">
        <f>L10</f>
        <v>14</v>
      </c>
      <c r="D11" s="48">
        <f t="shared" si="0"/>
        <v>-23</v>
      </c>
      <c r="E11" s="20">
        <f t="shared" si="1"/>
        <v>14</v>
      </c>
      <c r="F11" s="20">
        <f t="shared" si="2"/>
        <v>14</v>
      </c>
      <c r="G11" s="48">
        <f>Distributor!L10</f>
        <v>9</v>
      </c>
      <c r="H11" s="48">
        <f t="shared" si="8"/>
        <v>8</v>
      </c>
      <c r="I11" s="46">
        <f t="shared" si="3"/>
        <v>0</v>
      </c>
      <c r="J11" s="46">
        <f t="shared" si="4"/>
        <v>-18</v>
      </c>
      <c r="K11" s="68">
        <f>L7+L8+L9</f>
        <v>33</v>
      </c>
      <c r="L11" s="69">
        <f t="shared" si="5"/>
        <v>9</v>
      </c>
      <c r="M11" s="60">
        <f t="shared" si="6"/>
        <v>18</v>
      </c>
      <c r="O11" s="2">
        <f t="shared" si="7"/>
        <v>0</v>
      </c>
    </row>
    <row r="12" spans="1:15" x14ac:dyDescent="0.25">
      <c r="A12" s="22">
        <v>9</v>
      </c>
      <c r="B12" s="80">
        <f>0</f>
        <v>0</v>
      </c>
      <c r="C12" s="48">
        <f>L7</f>
        <v>15</v>
      </c>
      <c r="D12" s="48">
        <f t="shared" si="0"/>
        <v>-18</v>
      </c>
      <c r="E12" s="20">
        <f t="shared" si="1"/>
        <v>15</v>
      </c>
      <c r="F12" s="20">
        <f t="shared" si="2"/>
        <v>15</v>
      </c>
      <c r="G12" s="48">
        <f>Distributor!L11</f>
        <v>3</v>
      </c>
      <c r="H12" s="48">
        <f t="shared" si="8"/>
        <v>6</v>
      </c>
      <c r="I12" s="46">
        <f t="shared" si="3"/>
        <v>0</v>
      </c>
      <c r="J12" s="46">
        <f t="shared" si="4"/>
        <v>-6</v>
      </c>
      <c r="K12" s="68">
        <f>L8+L9+L11</f>
        <v>27</v>
      </c>
      <c r="L12" s="69">
        <f t="shared" si="5"/>
        <v>3</v>
      </c>
      <c r="M12" s="60">
        <f t="shared" si="6"/>
        <v>6</v>
      </c>
      <c r="O12" s="2">
        <f t="shared" si="7"/>
        <v>0</v>
      </c>
    </row>
    <row r="13" spans="1:15" x14ac:dyDescent="0.25">
      <c r="A13" s="90">
        <v>10</v>
      </c>
      <c r="B13" s="80">
        <f>0</f>
        <v>0</v>
      </c>
      <c r="C13" s="48">
        <f>L8</f>
        <v>10</v>
      </c>
      <c r="D13" s="48">
        <f t="shared" si="0"/>
        <v>-6</v>
      </c>
      <c r="E13" s="20">
        <f t="shared" si="1"/>
        <v>10</v>
      </c>
      <c r="F13" s="20">
        <f t="shared" si="2"/>
        <v>6</v>
      </c>
      <c r="G13" s="48">
        <f>Distributor!L12</f>
        <v>13</v>
      </c>
      <c r="H13" s="48">
        <f t="shared" si="8"/>
        <v>7</v>
      </c>
      <c r="I13" s="46">
        <f t="shared" si="3"/>
        <v>4</v>
      </c>
      <c r="J13" s="46">
        <f t="shared" si="4"/>
        <v>-9</v>
      </c>
      <c r="K13" s="68">
        <f>L9+L11+L12</f>
        <v>20</v>
      </c>
      <c r="L13" s="69">
        <f t="shared" si="5"/>
        <v>13</v>
      </c>
      <c r="M13" s="60">
        <f t="shared" si="6"/>
        <v>9</v>
      </c>
      <c r="O13" s="2">
        <f t="shared" si="7"/>
        <v>0</v>
      </c>
    </row>
    <row r="14" spans="1:15" x14ac:dyDescent="0.25">
      <c r="A14" s="22">
        <v>11</v>
      </c>
      <c r="B14" s="80">
        <f>0</f>
        <v>0</v>
      </c>
      <c r="C14" s="48">
        <f>L9+L11</f>
        <v>17</v>
      </c>
      <c r="D14" s="48">
        <f t="shared" si="0"/>
        <v>-9</v>
      </c>
      <c r="E14" s="20">
        <f t="shared" si="1"/>
        <v>17</v>
      </c>
      <c r="F14" s="20">
        <f t="shared" si="2"/>
        <v>9</v>
      </c>
      <c r="G14" s="48">
        <f>Distributor!L13</f>
        <v>2</v>
      </c>
      <c r="H14" s="48">
        <f t="shared" si="8"/>
        <v>5</v>
      </c>
      <c r="I14" s="46">
        <f t="shared" si="3"/>
        <v>2</v>
      </c>
      <c r="J14" s="46">
        <f t="shared" si="4"/>
        <v>6</v>
      </c>
      <c r="K14" s="68">
        <f>L12+L13</f>
        <v>16</v>
      </c>
      <c r="L14" s="69">
        <f t="shared" si="5"/>
        <v>2</v>
      </c>
      <c r="M14" s="60">
        <f t="shared" si="6"/>
        <v>0</v>
      </c>
      <c r="O14" s="2">
        <f t="shared" si="7"/>
        <v>6</v>
      </c>
    </row>
    <row r="15" spans="1:15" s="16" customFormat="1" x14ac:dyDescent="0.25">
      <c r="A15" s="23">
        <v>12</v>
      </c>
      <c r="B15" s="80">
        <f>0</f>
        <v>0</v>
      </c>
      <c r="C15" s="48">
        <f>L13</f>
        <v>13</v>
      </c>
      <c r="D15" s="48">
        <f t="shared" si="0"/>
        <v>6</v>
      </c>
      <c r="E15" s="20">
        <f t="shared" si="1"/>
        <v>19</v>
      </c>
      <c r="F15" s="20">
        <f t="shared" si="2"/>
        <v>0</v>
      </c>
      <c r="G15" s="48">
        <f>Distributor!L14</f>
        <v>13</v>
      </c>
      <c r="H15" s="48">
        <f t="shared" si="8"/>
        <v>7</v>
      </c>
      <c r="I15" s="46">
        <f t="shared" si="3"/>
        <v>13</v>
      </c>
      <c r="J15" s="46">
        <f t="shared" si="4"/>
        <v>6</v>
      </c>
      <c r="K15" s="68">
        <f>L12+L14</f>
        <v>5</v>
      </c>
      <c r="L15" s="69">
        <f t="shared" si="5"/>
        <v>13</v>
      </c>
      <c r="M15" s="60">
        <f t="shared" si="6"/>
        <v>0</v>
      </c>
      <c r="O15" s="2">
        <f t="shared" si="7"/>
        <v>6</v>
      </c>
    </row>
    <row r="16" spans="1:15" s="16" customFormat="1" x14ac:dyDescent="0.25">
      <c r="A16" s="23">
        <v>13</v>
      </c>
      <c r="B16" s="80">
        <f>0</f>
        <v>0</v>
      </c>
      <c r="C16" s="48">
        <f>L14+L15</f>
        <v>15</v>
      </c>
      <c r="D16" s="48">
        <f t="shared" si="0"/>
        <v>6</v>
      </c>
      <c r="E16" s="20">
        <f t="shared" si="1"/>
        <v>21</v>
      </c>
      <c r="F16" s="20">
        <f t="shared" si="2"/>
        <v>0</v>
      </c>
      <c r="G16" s="48">
        <f>Distributor!L15</f>
        <v>11</v>
      </c>
      <c r="H16" s="48">
        <f t="shared" si="8"/>
        <v>8</v>
      </c>
      <c r="I16" s="46">
        <f t="shared" si="3"/>
        <v>11</v>
      </c>
      <c r="J16" s="46">
        <f t="shared" si="4"/>
        <v>10</v>
      </c>
      <c r="K16" s="68">
        <f>L12</f>
        <v>3</v>
      </c>
      <c r="L16" s="69">
        <f t="shared" si="5"/>
        <v>11</v>
      </c>
      <c r="M16" s="60">
        <f t="shared" si="6"/>
        <v>0</v>
      </c>
      <c r="O16" s="2">
        <f t="shared" si="7"/>
        <v>10</v>
      </c>
    </row>
    <row r="17" spans="1:15" s="16" customFormat="1" x14ac:dyDescent="0.25">
      <c r="A17" s="23">
        <v>14</v>
      </c>
      <c r="B17" s="80">
        <f>0</f>
        <v>0</v>
      </c>
      <c r="C17" s="48">
        <f>L12+L16</f>
        <v>14</v>
      </c>
      <c r="D17" s="48">
        <f t="shared" si="0"/>
        <v>10</v>
      </c>
      <c r="E17" s="20">
        <f t="shared" si="1"/>
        <v>24</v>
      </c>
      <c r="F17" s="20">
        <f t="shared" si="2"/>
        <v>0</v>
      </c>
      <c r="G17" s="48">
        <f>Distributor!L16</f>
        <v>3</v>
      </c>
      <c r="H17" s="48">
        <f t="shared" si="8"/>
        <v>6</v>
      </c>
      <c r="I17" s="46">
        <f t="shared" si="3"/>
        <v>3</v>
      </c>
      <c r="J17" s="46">
        <f t="shared" si="4"/>
        <v>21</v>
      </c>
      <c r="K17" s="68">
        <v>0</v>
      </c>
      <c r="L17" s="69">
        <f t="shared" si="5"/>
        <v>3</v>
      </c>
      <c r="M17" s="60">
        <f t="shared" si="6"/>
        <v>0</v>
      </c>
      <c r="O17" s="2">
        <f t="shared" si="7"/>
        <v>21</v>
      </c>
    </row>
    <row r="18" spans="1:15" s="16" customFormat="1" x14ac:dyDescent="0.25">
      <c r="A18" s="23">
        <v>15</v>
      </c>
      <c r="B18" s="80">
        <f>0</f>
        <v>0</v>
      </c>
      <c r="C18" s="48"/>
      <c r="D18" s="48">
        <f t="shared" si="0"/>
        <v>21</v>
      </c>
      <c r="E18" s="20">
        <f t="shared" si="1"/>
        <v>21</v>
      </c>
      <c r="F18" s="20">
        <f t="shared" si="2"/>
        <v>0</v>
      </c>
      <c r="G18" s="48">
        <f>Distributor!L17</f>
        <v>4</v>
      </c>
      <c r="H18" s="48">
        <f t="shared" si="8"/>
        <v>5</v>
      </c>
      <c r="I18" s="46">
        <f t="shared" si="3"/>
        <v>4</v>
      </c>
      <c r="J18" s="46">
        <f t="shared" si="4"/>
        <v>17</v>
      </c>
      <c r="K18" s="68">
        <f>L17</f>
        <v>3</v>
      </c>
      <c r="L18" s="69">
        <f t="shared" si="5"/>
        <v>4</v>
      </c>
      <c r="M18" s="60">
        <f t="shared" si="6"/>
        <v>0</v>
      </c>
      <c r="O18" s="2">
        <f t="shared" si="7"/>
        <v>17</v>
      </c>
    </row>
    <row r="19" spans="1:15" s="16" customFormat="1" x14ac:dyDescent="0.25">
      <c r="A19" s="23">
        <v>16</v>
      </c>
      <c r="B19" s="80">
        <f>0</f>
        <v>0</v>
      </c>
      <c r="C19" s="48">
        <f>L17</f>
        <v>3</v>
      </c>
      <c r="D19" s="48">
        <f t="shared" si="0"/>
        <v>17</v>
      </c>
      <c r="E19" s="20">
        <f t="shared" si="1"/>
        <v>20</v>
      </c>
      <c r="F19" s="20">
        <f t="shared" si="2"/>
        <v>0</v>
      </c>
      <c r="G19" s="48">
        <f>Distributor!L18</f>
        <v>6</v>
      </c>
      <c r="H19" s="48">
        <f t="shared" si="8"/>
        <v>5</v>
      </c>
      <c r="I19" s="46">
        <f t="shared" si="3"/>
        <v>6</v>
      </c>
      <c r="J19" s="46">
        <f t="shared" si="4"/>
        <v>14</v>
      </c>
      <c r="K19" s="68">
        <f>L18</f>
        <v>4</v>
      </c>
      <c r="L19" s="69">
        <f t="shared" si="5"/>
        <v>6</v>
      </c>
      <c r="M19" s="60">
        <f t="shared" si="6"/>
        <v>0</v>
      </c>
      <c r="O19" s="2">
        <f t="shared" si="7"/>
        <v>14</v>
      </c>
    </row>
    <row r="20" spans="1:15" s="16" customFormat="1" x14ac:dyDescent="0.25">
      <c r="A20" s="23">
        <v>17</v>
      </c>
      <c r="B20" s="80">
        <f>0</f>
        <v>0</v>
      </c>
      <c r="C20" s="48">
        <f>L18+L19</f>
        <v>10</v>
      </c>
      <c r="D20" s="48">
        <f t="shared" si="0"/>
        <v>14</v>
      </c>
      <c r="E20" s="20">
        <f t="shared" si="1"/>
        <v>24</v>
      </c>
      <c r="F20" s="20">
        <f t="shared" si="2"/>
        <v>0</v>
      </c>
      <c r="G20" s="48">
        <f>Distributor!L19</f>
        <v>11</v>
      </c>
      <c r="H20" s="48">
        <f t="shared" si="8"/>
        <v>6</v>
      </c>
      <c r="I20" s="46">
        <f t="shared" si="3"/>
        <v>11</v>
      </c>
      <c r="J20" s="46">
        <f t="shared" si="4"/>
        <v>13</v>
      </c>
      <c r="K20" s="68">
        <v>0</v>
      </c>
      <c r="L20" s="69">
        <f t="shared" si="5"/>
        <v>11</v>
      </c>
      <c r="M20" s="60">
        <f t="shared" si="6"/>
        <v>0</v>
      </c>
      <c r="O20" s="2">
        <f t="shared" si="7"/>
        <v>13</v>
      </c>
    </row>
    <row r="21" spans="1:15" s="16" customFormat="1" x14ac:dyDescent="0.25">
      <c r="A21" s="23">
        <v>18</v>
      </c>
      <c r="B21" s="80">
        <f>0</f>
        <v>0</v>
      </c>
      <c r="C21" s="48"/>
      <c r="D21" s="48">
        <f t="shared" si="0"/>
        <v>13</v>
      </c>
      <c r="E21" s="20">
        <f t="shared" si="1"/>
        <v>13</v>
      </c>
      <c r="F21" s="20">
        <f t="shared" si="2"/>
        <v>0</v>
      </c>
      <c r="G21" s="48">
        <f>Distributor!L20</f>
        <v>15</v>
      </c>
      <c r="H21" s="48">
        <f t="shared" si="8"/>
        <v>8</v>
      </c>
      <c r="I21" s="46">
        <f t="shared" si="3"/>
        <v>13</v>
      </c>
      <c r="J21" s="46">
        <f t="shared" si="4"/>
        <v>-2</v>
      </c>
      <c r="K21" s="68">
        <f>L20</f>
        <v>11</v>
      </c>
      <c r="L21" s="69">
        <f t="shared" si="5"/>
        <v>15</v>
      </c>
      <c r="M21" s="60">
        <f t="shared" si="6"/>
        <v>2</v>
      </c>
      <c r="O21" s="2">
        <f t="shared" si="7"/>
        <v>0</v>
      </c>
    </row>
    <row r="22" spans="1:15" s="16" customFormat="1" x14ac:dyDescent="0.25">
      <c r="A22" s="23">
        <v>19</v>
      </c>
      <c r="B22" s="80">
        <f>0</f>
        <v>0</v>
      </c>
      <c r="C22" s="48">
        <f>L20</f>
        <v>11</v>
      </c>
      <c r="D22" s="48">
        <f t="shared" si="0"/>
        <v>-2</v>
      </c>
      <c r="E22" s="20">
        <f t="shared" si="1"/>
        <v>11</v>
      </c>
      <c r="F22" s="20">
        <f t="shared" si="2"/>
        <v>2</v>
      </c>
      <c r="G22" s="48">
        <f>Distributor!L21</f>
        <v>12</v>
      </c>
      <c r="H22" s="48">
        <f t="shared" si="8"/>
        <v>9</v>
      </c>
      <c r="I22" s="46">
        <f t="shared" si="3"/>
        <v>9</v>
      </c>
      <c r="J22" s="46">
        <f t="shared" si="4"/>
        <v>-3</v>
      </c>
      <c r="K22" s="68">
        <f>L21</f>
        <v>15</v>
      </c>
      <c r="L22" s="69">
        <f t="shared" si="5"/>
        <v>12</v>
      </c>
      <c r="M22" s="60">
        <f t="shared" si="6"/>
        <v>3</v>
      </c>
      <c r="O22" s="2">
        <f t="shared" si="7"/>
        <v>0</v>
      </c>
    </row>
    <row r="23" spans="1:15" s="16" customFormat="1" x14ac:dyDescent="0.25">
      <c r="A23" s="23">
        <v>20</v>
      </c>
      <c r="B23" s="80">
        <f>0</f>
        <v>0</v>
      </c>
      <c r="C23" s="48">
        <f>L21</f>
        <v>15</v>
      </c>
      <c r="D23" s="48">
        <f t="shared" si="0"/>
        <v>-3</v>
      </c>
      <c r="E23" s="20">
        <f t="shared" si="1"/>
        <v>15</v>
      </c>
      <c r="F23" s="20">
        <f t="shared" si="2"/>
        <v>3</v>
      </c>
      <c r="G23" s="48">
        <f>Distributor!L22</f>
        <v>15</v>
      </c>
      <c r="H23" s="48">
        <f t="shared" si="8"/>
        <v>10</v>
      </c>
      <c r="I23" s="46">
        <f t="shared" si="3"/>
        <v>12</v>
      </c>
      <c r="J23" s="46">
        <f t="shared" si="4"/>
        <v>-3</v>
      </c>
      <c r="K23" s="68">
        <f>L22</f>
        <v>12</v>
      </c>
      <c r="L23" s="69">
        <f t="shared" si="5"/>
        <v>15</v>
      </c>
      <c r="M23" s="60">
        <f t="shared" si="6"/>
        <v>3</v>
      </c>
      <c r="O23" s="2">
        <f t="shared" si="7"/>
        <v>0</v>
      </c>
    </row>
    <row r="24" spans="1:15" s="16" customFormat="1" x14ac:dyDescent="0.25">
      <c r="A24" s="23">
        <v>21</v>
      </c>
      <c r="B24" s="80">
        <f>0</f>
        <v>0</v>
      </c>
      <c r="C24" s="48"/>
      <c r="D24" s="48">
        <f t="shared" si="0"/>
        <v>-3</v>
      </c>
      <c r="E24" s="20">
        <f t="shared" si="1"/>
        <v>0</v>
      </c>
      <c r="F24" s="20">
        <f t="shared" si="2"/>
        <v>0</v>
      </c>
      <c r="G24" s="48">
        <f>Distributor!L23</f>
        <v>4</v>
      </c>
      <c r="H24" s="48">
        <f t="shared" si="8"/>
        <v>8</v>
      </c>
      <c r="I24" s="46">
        <f t="shared" si="3"/>
        <v>0</v>
      </c>
      <c r="J24" s="46">
        <f t="shared" si="4"/>
        <v>-7</v>
      </c>
      <c r="K24" s="68">
        <f>L22+L23</f>
        <v>27</v>
      </c>
      <c r="L24" s="69">
        <f t="shared" si="5"/>
        <v>4</v>
      </c>
      <c r="M24" s="60">
        <f t="shared" si="6"/>
        <v>7</v>
      </c>
      <c r="O24" s="2">
        <f t="shared" si="7"/>
        <v>0</v>
      </c>
    </row>
    <row r="25" spans="1:15" s="16" customFormat="1" x14ac:dyDescent="0.25">
      <c r="A25" s="23">
        <v>22</v>
      </c>
      <c r="B25" s="80">
        <f>0</f>
        <v>0</v>
      </c>
      <c r="C25" s="48">
        <f>L22+L23</f>
        <v>27</v>
      </c>
      <c r="D25" s="48">
        <f t="shared" si="0"/>
        <v>-7</v>
      </c>
      <c r="E25" s="20">
        <f t="shared" si="1"/>
        <v>27</v>
      </c>
      <c r="F25" s="20">
        <f t="shared" si="2"/>
        <v>7</v>
      </c>
      <c r="G25" s="48">
        <f>Distributor!L24</f>
        <v>12</v>
      </c>
      <c r="H25" s="48">
        <f t="shared" si="8"/>
        <v>9</v>
      </c>
      <c r="I25" s="46">
        <f t="shared" si="3"/>
        <v>12</v>
      </c>
      <c r="J25" s="46">
        <f t="shared" si="4"/>
        <v>8</v>
      </c>
      <c r="K25" s="68">
        <f>L24</f>
        <v>4</v>
      </c>
      <c r="L25" s="69">
        <f t="shared" si="5"/>
        <v>12</v>
      </c>
      <c r="M25" s="60">
        <f t="shared" si="6"/>
        <v>0</v>
      </c>
      <c r="O25" s="2">
        <f t="shared" si="7"/>
        <v>8</v>
      </c>
    </row>
    <row r="26" spans="1:15" s="16" customFormat="1" x14ac:dyDescent="0.25">
      <c r="A26" s="23">
        <v>23</v>
      </c>
      <c r="B26" s="80">
        <f>0</f>
        <v>0</v>
      </c>
      <c r="C26" s="48">
        <f>L24</f>
        <v>4</v>
      </c>
      <c r="D26" s="48">
        <f t="shared" si="0"/>
        <v>8</v>
      </c>
      <c r="E26" s="20">
        <f t="shared" si="1"/>
        <v>12</v>
      </c>
      <c r="F26" s="20">
        <f t="shared" si="2"/>
        <v>0</v>
      </c>
      <c r="G26" s="48">
        <f>Distributor!L25</f>
        <v>3</v>
      </c>
      <c r="H26" s="48">
        <f t="shared" si="8"/>
        <v>7</v>
      </c>
      <c r="I26" s="46">
        <f t="shared" si="3"/>
        <v>3</v>
      </c>
      <c r="J26" s="46">
        <f t="shared" si="4"/>
        <v>9</v>
      </c>
      <c r="K26" s="68">
        <f>L25</f>
        <v>12</v>
      </c>
      <c r="L26" s="69">
        <f t="shared" si="5"/>
        <v>3</v>
      </c>
      <c r="M26" s="60">
        <f t="shared" si="6"/>
        <v>0</v>
      </c>
      <c r="O26" s="2">
        <f t="shared" si="7"/>
        <v>9</v>
      </c>
    </row>
    <row r="27" spans="1:15" s="16" customFormat="1" x14ac:dyDescent="0.25">
      <c r="A27" s="23">
        <v>24</v>
      </c>
      <c r="B27" s="80">
        <f>0</f>
        <v>0</v>
      </c>
      <c r="C27" s="48">
        <f>L25</f>
        <v>12</v>
      </c>
      <c r="D27" s="48">
        <f t="shared" si="0"/>
        <v>9</v>
      </c>
      <c r="E27" s="20">
        <f t="shared" si="1"/>
        <v>21</v>
      </c>
      <c r="F27" s="20">
        <f t="shared" si="2"/>
        <v>0</v>
      </c>
      <c r="G27" s="48">
        <f>Distributor!L26</f>
        <v>13</v>
      </c>
      <c r="H27" s="48">
        <f t="shared" si="8"/>
        <v>8</v>
      </c>
      <c r="I27" s="46">
        <f t="shared" si="3"/>
        <v>13</v>
      </c>
      <c r="J27" s="46">
        <f t="shared" si="4"/>
        <v>8</v>
      </c>
      <c r="K27" s="68">
        <f>L26</f>
        <v>3</v>
      </c>
      <c r="L27" s="69">
        <f t="shared" si="5"/>
        <v>13</v>
      </c>
      <c r="M27" s="60">
        <f t="shared" si="6"/>
        <v>0</v>
      </c>
      <c r="O27" s="2">
        <f t="shared" si="7"/>
        <v>8</v>
      </c>
    </row>
    <row r="28" spans="1:15" s="16" customFormat="1" x14ac:dyDescent="0.25">
      <c r="A28" s="23">
        <v>25</v>
      </c>
      <c r="B28" s="80">
        <f>0</f>
        <v>0</v>
      </c>
      <c r="C28" s="48"/>
      <c r="D28" s="48">
        <f t="shared" si="0"/>
        <v>8</v>
      </c>
      <c r="E28" s="20">
        <f t="shared" si="1"/>
        <v>8</v>
      </c>
      <c r="F28" s="20">
        <f t="shared" si="2"/>
        <v>0</v>
      </c>
      <c r="G28" s="48">
        <f>Distributor!L27</f>
        <v>10</v>
      </c>
      <c r="H28" s="48">
        <f t="shared" si="8"/>
        <v>8</v>
      </c>
      <c r="I28" s="46">
        <f t="shared" si="3"/>
        <v>8</v>
      </c>
      <c r="J28" s="46">
        <f t="shared" si="4"/>
        <v>-2</v>
      </c>
      <c r="K28" s="68">
        <f>L26+L27</f>
        <v>16</v>
      </c>
      <c r="L28" s="69">
        <f t="shared" si="5"/>
        <v>10</v>
      </c>
      <c r="M28" s="60">
        <f t="shared" si="6"/>
        <v>2</v>
      </c>
      <c r="O28" s="2">
        <f t="shared" si="7"/>
        <v>0</v>
      </c>
    </row>
    <row r="29" spans="1:15" s="16" customFormat="1" x14ac:dyDescent="0.25">
      <c r="A29" s="23">
        <v>26</v>
      </c>
      <c r="B29" s="80">
        <f>0</f>
        <v>0</v>
      </c>
      <c r="C29" s="48"/>
      <c r="D29" s="48">
        <f t="shared" ref="D29:D38" si="9">J28</f>
        <v>-2</v>
      </c>
      <c r="E29" s="20">
        <f t="shared" ref="E29:E38" si="10">B29+C29+MAX(0,D29)</f>
        <v>0</v>
      </c>
      <c r="F29" s="20">
        <f t="shared" si="2"/>
        <v>0</v>
      </c>
      <c r="G29" s="48">
        <f>Distributor!L28</f>
        <v>15</v>
      </c>
      <c r="H29" s="48">
        <f t="shared" ref="H29:H38" si="11">INT((0.25*G29+(1-0.25)*H28))</f>
        <v>9</v>
      </c>
      <c r="I29" s="46">
        <f t="shared" ref="I29:I38" si="12">MAX(0,IF((E29-F29)&gt;=G29,G29,(E29-F29)))</f>
        <v>0</v>
      </c>
      <c r="J29" s="46">
        <f t="shared" si="4"/>
        <v>-17</v>
      </c>
      <c r="K29" s="68">
        <f>L26+L27+L28</f>
        <v>26</v>
      </c>
      <c r="L29" s="69">
        <f t="shared" si="5"/>
        <v>15</v>
      </c>
      <c r="M29" s="60">
        <f t="shared" ref="M29:M38" si="13">ABS(MIN(0,J29))</f>
        <v>17</v>
      </c>
      <c r="O29" s="2">
        <f t="shared" ref="O29:O38" si="14">MAX(0,J29)</f>
        <v>0</v>
      </c>
    </row>
    <row r="30" spans="1:15" s="16" customFormat="1" x14ac:dyDescent="0.25">
      <c r="A30" s="23">
        <v>27</v>
      </c>
      <c r="B30" s="80">
        <f>0</f>
        <v>0</v>
      </c>
      <c r="C30" s="48">
        <f>L27</f>
        <v>13</v>
      </c>
      <c r="D30" s="48">
        <f t="shared" si="9"/>
        <v>-17</v>
      </c>
      <c r="E30" s="20">
        <f t="shared" si="10"/>
        <v>13</v>
      </c>
      <c r="F30" s="20">
        <f t="shared" si="2"/>
        <v>13</v>
      </c>
      <c r="G30" s="48">
        <f>Distributor!L29</f>
        <v>15</v>
      </c>
      <c r="H30" s="48">
        <f t="shared" si="11"/>
        <v>10</v>
      </c>
      <c r="I30" s="46">
        <f t="shared" si="12"/>
        <v>0</v>
      </c>
      <c r="J30" s="46">
        <f t="shared" si="4"/>
        <v>-19</v>
      </c>
      <c r="K30" s="68">
        <f>L26+L28+L29</f>
        <v>28</v>
      </c>
      <c r="L30" s="69">
        <f t="shared" si="5"/>
        <v>15</v>
      </c>
      <c r="M30" s="60">
        <f t="shared" si="13"/>
        <v>19</v>
      </c>
      <c r="O30" s="2">
        <f t="shared" si="14"/>
        <v>0</v>
      </c>
    </row>
    <row r="31" spans="1:15" s="16" customFormat="1" x14ac:dyDescent="0.25">
      <c r="A31" s="23">
        <v>28</v>
      </c>
      <c r="B31" s="80">
        <f>0</f>
        <v>0</v>
      </c>
      <c r="C31" s="48">
        <f>L26+L28+L29</f>
        <v>28</v>
      </c>
      <c r="D31" s="48">
        <f t="shared" si="9"/>
        <v>-19</v>
      </c>
      <c r="E31" s="20">
        <f t="shared" si="10"/>
        <v>28</v>
      </c>
      <c r="F31" s="20">
        <f t="shared" si="2"/>
        <v>19</v>
      </c>
      <c r="G31" s="48">
        <f>Distributor!L30</f>
        <v>3</v>
      </c>
      <c r="H31" s="48">
        <f t="shared" si="11"/>
        <v>8</v>
      </c>
      <c r="I31" s="46">
        <f t="shared" si="12"/>
        <v>3</v>
      </c>
      <c r="J31" s="46">
        <f t="shared" si="4"/>
        <v>6</v>
      </c>
      <c r="K31" s="68">
        <f>L30</f>
        <v>15</v>
      </c>
      <c r="L31" s="69">
        <f t="shared" si="5"/>
        <v>3</v>
      </c>
      <c r="M31" s="60">
        <f t="shared" si="13"/>
        <v>0</v>
      </c>
      <c r="O31" s="2">
        <f t="shared" si="14"/>
        <v>6</v>
      </c>
    </row>
    <row r="32" spans="1:15" s="16" customFormat="1" x14ac:dyDescent="0.25">
      <c r="A32" s="23">
        <v>29</v>
      </c>
      <c r="B32" s="80">
        <f>0</f>
        <v>0</v>
      </c>
      <c r="C32" s="48"/>
      <c r="D32" s="48">
        <f t="shared" si="9"/>
        <v>6</v>
      </c>
      <c r="E32" s="20">
        <f t="shared" si="10"/>
        <v>6</v>
      </c>
      <c r="F32" s="20">
        <f t="shared" si="2"/>
        <v>0</v>
      </c>
      <c r="G32" s="48">
        <f>Distributor!L31</f>
        <v>11</v>
      </c>
      <c r="H32" s="48">
        <f t="shared" si="11"/>
        <v>8</v>
      </c>
      <c r="I32" s="46">
        <f t="shared" si="12"/>
        <v>6</v>
      </c>
      <c r="J32" s="46">
        <f t="shared" si="4"/>
        <v>-5</v>
      </c>
      <c r="K32" s="68">
        <f>L30+L31</f>
        <v>18</v>
      </c>
      <c r="L32" s="69">
        <f t="shared" si="5"/>
        <v>11</v>
      </c>
      <c r="M32" s="60">
        <f t="shared" si="13"/>
        <v>5</v>
      </c>
      <c r="O32" s="2">
        <f t="shared" si="14"/>
        <v>0</v>
      </c>
    </row>
    <row r="33" spans="1:15" s="16" customFormat="1" x14ac:dyDescent="0.25">
      <c r="A33" s="23">
        <v>30</v>
      </c>
      <c r="B33" s="80">
        <f>0</f>
        <v>0</v>
      </c>
      <c r="C33" s="48"/>
      <c r="D33" s="48">
        <f t="shared" si="9"/>
        <v>-5</v>
      </c>
      <c r="E33" s="20">
        <f t="shared" si="10"/>
        <v>0</v>
      </c>
      <c r="F33" s="20">
        <f t="shared" si="2"/>
        <v>0</v>
      </c>
      <c r="G33" s="48">
        <f>Distributor!L32</f>
        <v>1</v>
      </c>
      <c r="H33" s="48">
        <f t="shared" si="11"/>
        <v>6</v>
      </c>
      <c r="I33" s="46">
        <f t="shared" si="12"/>
        <v>0</v>
      </c>
      <c r="J33" s="46">
        <f t="shared" si="4"/>
        <v>-6</v>
      </c>
      <c r="K33" s="68">
        <f>L30+L31+L32</f>
        <v>29</v>
      </c>
      <c r="L33" s="69">
        <f t="shared" si="5"/>
        <v>1</v>
      </c>
      <c r="M33" s="60">
        <f t="shared" si="13"/>
        <v>6</v>
      </c>
      <c r="O33" s="2">
        <f t="shared" si="14"/>
        <v>0</v>
      </c>
    </row>
    <row r="34" spans="1:15" s="16" customFormat="1" x14ac:dyDescent="0.25">
      <c r="A34" s="23">
        <v>31</v>
      </c>
      <c r="B34" s="80">
        <f>0</f>
        <v>0</v>
      </c>
      <c r="C34" s="48"/>
      <c r="D34" s="48">
        <f t="shared" si="9"/>
        <v>-6</v>
      </c>
      <c r="E34" s="20">
        <f t="shared" si="10"/>
        <v>0</v>
      </c>
      <c r="F34" s="20">
        <f t="shared" si="2"/>
        <v>0</v>
      </c>
      <c r="G34" s="48">
        <f>Distributor!L33</f>
        <v>13</v>
      </c>
      <c r="H34" s="48">
        <f t="shared" si="11"/>
        <v>7</v>
      </c>
      <c r="I34" s="46">
        <f t="shared" si="12"/>
        <v>0</v>
      </c>
      <c r="J34" s="46">
        <f t="shared" si="4"/>
        <v>-19</v>
      </c>
      <c r="K34" s="68">
        <f>L30+L31+L32+L33</f>
        <v>30</v>
      </c>
      <c r="L34" s="69">
        <f t="shared" si="5"/>
        <v>13</v>
      </c>
      <c r="M34" s="60">
        <f t="shared" si="13"/>
        <v>19</v>
      </c>
      <c r="O34" s="2">
        <f t="shared" si="14"/>
        <v>0</v>
      </c>
    </row>
    <row r="35" spans="1:15" s="16" customFormat="1" x14ac:dyDescent="0.25">
      <c r="A35" s="23">
        <v>32</v>
      </c>
      <c r="B35" s="80">
        <f>0</f>
        <v>0</v>
      </c>
      <c r="C35" s="48">
        <f>L31+L30+L33</f>
        <v>19</v>
      </c>
      <c r="D35" s="48">
        <f t="shared" si="9"/>
        <v>-19</v>
      </c>
      <c r="E35" s="20">
        <f t="shared" si="10"/>
        <v>19</v>
      </c>
      <c r="F35" s="20">
        <f t="shared" si="2"/>
        <v>19</v>
      </c>
      <c r="G35" s="48">
        <f>Distributor!L34</f>
        <v>10</v>
      </c>
      <c r="H35" s="48">
        <f t="shared" si="11"/>
        <v>7</v>
      </c>
      <c r="I35" s="46">
        <f t="shared" si="12"/>
        <v>0</v>
      </c>
      <c r="J35" s="46">
        <f t="shared" si="4"/>
        <v>-10</v>
      </c>
      <c r="K35" s="68">
        <f>L32+L34</f>
        <v>24</v>
      </c>
      <c r="L35" s="69">
        <f t="shared" si="5"/>
        <v>10</v>
      </c>
      <c r="M35" s="60">
        <f t="shared" si="13"/>
        <v>10</v>
      </c>
      <c r="O35" s="2">
        <f t="shared" si="14"/>
        <v>0</v>
      </c>
    </row>
    <row r="36" spans="1:15" s="16" customFormat="1" x14ac:dyDescent="0.25">
      <c r="A36" s="23">
        <v>33</v>
      </c>
      <c r="B36" s="80">
        <f>0</f>
        <v>0</v>
      </c>
      <c r="C36" s="48">
        <f>L35</f>
        <v>10</v>
      </c>
      <c r="D36" s="48">
        <f t="shared" si="9"/>
        <v>-10</v>
      </c>
      <c r="E36" s="20">
        <f t="shared" si="10"/>
        <v>10</v>
      </c>
      <c r="F36" s="20">
        <f t="shared" si="2"/>
        <v>10</v>
      </c>
      <c r="G36" s="48">
        <f>Distributor!L35</f>
        <v>10</v>
      </c>
      <c r="H36" s="48">
        <f t="shared" si="11"/>
        <v>7</v>
      </c>
      <c r="I36" s="46">
        <f t="shared" si="12"/>
        <v>0</v>
      </c>
      <c r="J36" s="46">
        <f t="shared" si="4"/>
        <v>-10</v>
      </c>
      <c r="K36" s="68">
        <f>L32+L34</f>
        <v>24</v>
      </c>
      <c r="L36" s="69">
        <f t="shared" si="5"/>
        <v>10</v>
      </c>
      <c r="M36" s="60">
        <f t="shared" si="13"/>
        <v>10</v>
      </c>
      <c r="O36" s="2">
        <f t="shared" si="14"/>
        <v>0</v>
      </c>
    </row>
    <row r="37" spans="1:15" s="16" customFormat="1" x14ac:dyDescent="0.25">
      <c r="A37" s="23">
        <v>34</v>
      </c>
      <c r="B37" s="80">
        <f>0</f>
        <v>0</v>
      </c>
      <c r="C37" s="48">
        <f>L32</f>
        <v>11</v>
      </c>
      <c r="D37" s="48">
        <f t="shared" si="9"/>
        <v>-10</v>
      </c>
      <c r="E37" s="20">
        <f t="shared" si="10"/>
        <v>11</v>
      </c>
      <c r="F37" s="20">
        <f t="shared" si="2"/>
        <v>10</v>
      </c>
      <c r="G37" s="48">
        <f>Distributor!L36</f>
        <v>0</v>
      </c>
      <c r="H37" s="48">
        <f t="shared" si="11"/>
        <v>5</v>
      </c>
      <c r="I37" s="46">
        <f t="shared" si="12"/>
        <v>0</v>
      </c>
      <c r="J37" s="46">
        <f t="shared" si="4"/>
        <v>1</v>
      </c>
      <c r="K37" s="68">
        <f>L34+L36</f>
        <v>23</v>
      </c>
      <c r="L37" s="69">
        <f t="shared" si="5"/>
        <v>0</v>
      </c>
      <c r="M37" s="60">
        <f t="shared" si="13"/>
        <v>0</v>
      </c>
      <c r="O37" s="2">
        <f t="shared" si="14"/>
        <v>1</v>
      </c>
    </row>
    <row r="38" spans="1:15" s="16" customFormat="1" ht="15.75" thickBot="1" x14ac:dyDescent="0.3">
      <c r="A38" s="58">
        <v>35</v>
      </c>
      <c r="B38" s="80">
        <f>0</f>
        <v>0</v>
      </c>
      <c r="C38" s="48"/>
      <c r="D38" s="48">
        <f t="shared" si="9"/>
        <v>1</v>
      </c>
      <c r="E38" s="20">
        <f t="shared" si="10"/>
        <v>1</v>
      </c>
      <c r="F38" s="20">
        <f t="shared" si="2"/>
        <v>0</v>
      </c>
      <c r="G38" s="48">
        <f>Distributor!L37</f>
        <v>0</v>
      </c>
      <c r="H38" s="48">
        <f t="shared" si="11"/>
        <v>3</v>
      </c>
      <c r="I38" s="46">
        <f t="shared" si="12"/>
        <v>0</v>
      </c>
      <c r="J38" s="46">
        <f t="shared" si="4"/>
        <v>1</v>
      </c>
      <c r="K38" s="68">
        <f>L34+L36+L37</f>
        <v>23</v>
      </c>
      <c r="L38" s="69">
        <f t="shared" si="5"/>
        <v>0</v>
      </c>
      <c r="M38" s="60">
        <f t="shared" si="13"/>
        <v>0</v>
      </c>
      <c r="O38" s="2">
        <f t="shared" si="14"/>
        <v>1</v>
      </c>
    </row>
    <row r="39" spans="1:15" s="34" customForma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5" s="34" customFormat="1" x14ac:dyDescent="0.25">
      <c r="A40" s="27"/>
      <c r="B40" s="27"/>
      <c r="C40" s="27"/>
      <c r="D40" s="27"/>
      <c r="E40" s="27"/>
      <c r="F40" s="27"/>
      <c r="G40" s="27">
        <f>SUM(G4:G38)</f>
        <v>296</v>
      </c>
      <c r="H40" s="27"/>
      <c r="I40" s="36" t="s">
        <v>13</v>
      </c>
      <c r="J40" s="27">
        <f>SUM(O4:O38)</f>
        <v>165</v>
      </c>
      <c r="K40" s="27"/>
      <c r="L40" s="27">
        <f>VAR(L4:L38)</f>
        <v>24.902521008403362</v>
      </c>
      <c r="M40" s="30"/>
    </row>
    <row r="41" spans="1:15" s="34" customForma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6" t="s">
        <v>58</v>
      </c>
      <c r="M41" s="30">
        <f>SUM(M4:M38)</f>
        <v>173</v>
      </c>
    </row>
    <row r="42" spans="1:15" s="34" customFormat="1" ht="15.75" thickBot="1" x14ac:dyDescent="0.3">
      <c r="A42" s="31"/>
      <c r="B42" s="31"/>
      <c r="C42" s="31"/>
      <c r="D42" s="31"/>
      <c r="E42" s="31"/>
      <c r="F42" s="31"/>
      <c r="G42" s="31">
        <f>SUM(I4:I38)/G40</f>
        <v>0.55743243243243246</v>
      </c>
      <c r="H42" s="31"/>
      <c r="I42" s="37" t="s">
        <v>12</v>
      </c>
      <c r="J42" s="31">
        <f>J40*1</f>
        <v>165</v>
      </c>
      <c r="K42" s="31"/>
      <c r="L42" s="37" t="s">
        <v>12</v>
      </c>
      <c r="M42" s="32">
        <f>M41*2</f>
        <v>346</v>
      </c>
    </row>
  </sheetData>
  <mergeCells count="1">
    <mergeCell ref="A1:M1"/>
  </mergeCells>
  <pageMargins left="0.53" right="0" top="0.35433070866141736" bottom="0" header="0.31496062992125984" footer="0.31496062992125984"/>
  <pageSetup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0"/>
  <sheetViews>
    <sheetView workbookViewId="0">
      <selection activeCell="B10" sqref="B10:E10"/>
    </sheetView>
  </sheetViews>
  <sheetFormatPr defaultRowHeight="15" x14ac:dyDescent="0.25"/>
  <cols>
    <col min="1" max="1" width="25" bestFit="1" customWidth="1"/>
    <col min="2" max="2" width="13.42578125" style="6" bestFit="1" customWidth="1"/>
    <col min="3" max="3" width="14.140625" style="6" bestFit="1" customWidth="1"/>
    <col min="4" max="5" width="14.7109375" style="6" bestFit="1" customWidth="1"/>
    <col min="6" max="6" width="9.140625" style="6"/>
    <col min="7" max="7" width="13.85546875" style="6" customWidth="1"/>
    <col min="8" max="8" width="10" style="6" bestFit="1" customWidth="1"/>
    <col min="9" max="9" width="9.140625" style="6"/>
    <col min="10" max="10" width="12.42578125" customWidth="1"/>
    <col min="11" max="11" width="9.140625" customWidth="1"/>
  </cols>
  <sheetData>
    <row r="1" spans="1:10" s="6" customFormat="1" ht="23.25" customHeight="1" x14ac:dyDescent="0.25">
      <c r="A1" s="112" t="s">
        <v>11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45" x14ac:dyDescent="0.25">
      <c r="A2" s="3"/>
      <c r="B2" s="5" t="s">
        <v>1</v>
      </c>
      <c r="C2" s="5" t="s">
        <v>2</v>
      </c>
      <c r="D2" s="5" t="s">
        <v>3</v>
      </c>
      <c r="E2" s="5" t="s">
        <v>4</v>
      </c>
      <c r="G2" s="63" t="s">
        <v>28</v>
      </c>
      <c r="H2" s="64" t="s">
        <v>50</v>
      </c>
      <c r="I2" s="64" t="s">
        <v>51</v>
      </c>
      <c r="J2" s="57" t="s">
        <v>52</v>
      </c>
    </row>
    <row r="3" spans="1:10" s="10" customFormat="1" x14ac:dyDescent="0.25">
      <c r="A3" s="8" t="s">
        <v>5</v>
      </c>
      <c r="B3" s="7">
        <f>Retailer!L40</f>
        <v>26.078991596638655</v>
      </c>
      <c r="C3" s="7">
        <f>Wholesaler!L40</f>
        <v>25.843697478991597</v>
      </c>
      <c r="D3" s="7">
        <f>Distributor!L40</f>
        <v>24.310924369747895</v>
      </c>
      <c r="E3" s="7">
        <f>Factory!L40</f>
        <v>24.902521008403362</v>
      </c>
      <c r="F3" s="9"/>
      <c r="G3" s="7">
        <f>Retailer!G44</f>
        <v>26.078991596638655</v>
      </c>
      <c r="H3" s="7">
        <f>E3/G3</f>
        <v>0.95488818714957791</v>
      </c>
      <c r="I3" s="7">
        <f>B6</f>
        <v>0.52614379084967322</v>
      </c>
      <c r="J3" s="65">
        <f>B10</f>
        <v>2719</v>
      </c>
    </row>
    <row r="4" spans="1:10" s="10" customFormat="1" x14ac:dyDescent="0.25">
      <c r="A4" s="8" t="s">
        <v>6</v>
      </c>
      <c r="B4" s="7">
        <f>Retailer!G40</f>
        <v>306</v>
      </c>
      <c r="C4" s="7">
        <f>Wholesaler!G40</f>
        <v>296</v>
      </c>
      <c r="D4" s="7">
        <f>Distributor!G40</f>
        <v>300</v>
      </c>
      <c r="E4" s="7">
        <f>Factory!G40</f>
        <v>296</v>
      </c>
      <c r="F4" s="9"/>
      <c r="G4" s="9"/>
      <c r="H4" s="9"/>
      <c r="I4" s="9"/>
    </row>
    <row r="5" spans="1:10" s="10" customFormat="1" x14ac:dyDescent="0.25">
      <c r="A5" s="8" t="s">
        <v>58</v>
      </c>
      <c r="B5" s="7">
        <f>Retailer!M41</f>
        <v>369</v>
      </c>
      <c r="C5" s="7">
        <f>Wholesaler!M41</f>
        <v>330</v>
      </c>
      <c r="D5" s="7">
        <f>Distributor!M41</f>
        <v>285</v>
      </c>
      <c r="E5" s="7">
        <f>Factory!M41</f>
        <v>173</v>
      </c>
      <c r="F5" s="9"/>
      <c r="G5" s="9"/>
      <c r="H5" s="9"/>
      <c r="I5" s="9"/>
    </row>
    <row r="6" spans="1:10" s="10" customFormat="1" x14ac:dyDescent="0.25">
      <c r="A6" s="8" t="s">
        <v>7</v>
      </c>
      <c r="B6" s="7">
        <f>Retailer!G42</f>
        <v>0.52614379084967322</v>
      </c>
      <c r="C6" s="7">
        <f>Wholesaler!G42</f>
        <v>0.54729729729729726</v>
      </c>
      <c r="D6" s="7">
        <f>Distributor!G42</f>
        <v>0.45</v>
      </c>
      <c r="E6" s="7">
        <f>Factory!G42</f>
        <v>0.55743243243243246</v>
      </c>
      <c r="F6" s="9"/>
      <c r="G6" s="9"/>
      <c r="H6" s="9"/>
      <c r="I6" s="9"/>
    </row>
    <row r="7" spans="1:10" s="10" customFormat="1" x14ac:dyDescent="0.25">
      <c r="A7" s="8" t="s">
        <v>8</v>
      </c>
      <c r="B7" s="7">
        <f>Retailer!J40</f>
        <v>49</v>
      </c>
      <c r="C7" s="7">
        <f>Wholesaler!J40</f>
        <v>88</v>
      </c>
      <c r="D7" s="7">
        <f>Distributor!J40</f>
        <v>103</v>
      </c>
      <c r="E7" s="7">
        <f>Factory!J40</f>
        <v>165</v>
      </c>
      <c r="F7" s="9"/>
      <c r="G7" s="9"/>
      <c r="H7" s="9"/>
      <c r="I7" s="9"/>
    </row>
    <row r="8" spans="1:10" s="12" customFormat="1" x14ac:dyDescent="0.25">
      <c r="A8" s="11" t="s">
        <v>61</v>
      </c>
      <c r="B8" s="5">
        <f>Retailer!M42</f>
        <v>738</v>
      </c>
      <c r="C8" s="5">
        <f>Wholesaler!M42</f>
        <v>660</v>
      </c>
      <c r="D8" s="5">
        <f>Distributor!M42</f>
        <v>570</v>
      </c>
      <c r="E8" s="5">
        <f>Factory!M42</f>
        <v>346</v>
      </c>
      <c r="F8" s="6"/>
      <c r="G8" s="6"/>
      <c r="H8" s="6"/>
      <c r="I8" s="6"/>
    </row>
    <row r="9" spans="1:10" s="12" customFormat="1" x14ac:dyDescent="0.25">
      <c r="A9" s="11" t="s">
        <v>10</v>
      </c>
      <c r="B9" s="5">
        <f>Retailer!J42</f>
        <v>49</v>
      </c>
      <c r="C9" s="5">
        <f>Wholesaler!J42</f>
        <v>88</v>
      </c>
      <c r="D9" s="5">
        <f>Distributor!J42</f>
        <v>103</v>
      </c>
      <c r="E9" s="5">
        <f>Factory!J42</f>
        <v>165</v>
      </c>
      <c r="F9" s="6"/>
      <c r="G9" s="6"/>
      <c r="H9" s="6"/>
      <c r="I9" s="6"/>
    </row>
    <row r="10" spans="1:10" s="12" customFormat="1" x14ac:dyDescent="0.25">
      <c r="A10" s="11" t="s">
        <v>9</v>
      </c>
      <c r="B10" s="109">
        <f>SUM(B8+C8+D8+E8+B9+C9+D9+E9)</f>
        <v>2719</v>
      </c>
      <c r="C10" s="110"/>
      <c r="D10" s="110"/>
      <c r="E10" s="111"/>
      <c r="F10" s="6"/>
      <c r="G10" s="42"/>
      <c r="H10" s="6"/>
      <c r="I10" s="6"/>
    </row>
  </sheetData>
  <mergeCells count="2">
    <mergeCell ref="B10:E10"/>
    <mergeCell ref="A1:J1"/>
  </mergeCells>
  <pageMargins left="0.7" right="0.7" top="0.32" bottom="0.45" header="0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input</vt:lpstr>
      <vt:lpstr>Retailer</vt:lpstr>
      <vt:lpstr>Wholesaler</vt:lpstr>
      <vt:lpstr>Distributor</vt:lpstr>
      <vt:lpstr>Factory</vt:lpstr>
      <vt:lpstr>Performance measures</vt:lpstr>
      <vt:lpstr>Distributor!Print_Area</vt:lpstr>
      <vt:lpstr>Factory!Print_Area</vt:lpstr>
      <vt:lpstr>'Performance measures'!Print_Area</vt:lpstr>
      <vt:lpstr>Retailer!Print_Area</vt:lpstr>
      <vt:lpstr>Wholesaler!Print_Area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2020-05-12T12:25:21Z</dcterms:modified>
</cp:coreProperties>
</file>