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20730" windowHeight="11760" activeTab="5"/>
  </bookViews>
  <sheets>
    <sheet name="input" sheetId="7" r:id="rId1"/>
    <sheet name="Retailer" sheetId="2" r:id="rId2"/>
    <sheet name="Wholesaler" sheetId="3" r:id="rId3"/>
    <sheet name="Distributor" sheetId="4" r:id="rId4"/>
    <sheet name="Factory" sheetId="5" r:id="rId5"/>
    <sheet name="Performance measures" sheetId="6" r:id="rId6"/>
  </sheets>
  <definedNames>
    <definedName name="_xlnm.Print_Area" localSheetId="3">Distributor!$A$1:$K$32</definedName>
    <definedName name="_xlnm.Print_Area" localSheetId="4">Factory!$A$1:$K$32</definedName>
    <definedName name="_xlnm.Print_Area" localSheetId="5">'Performance measures'!$A$1:$J$39</definedName>
    <definedName name="_xlnm.Print_Area" localSheetId="1">Retailer!$A$1:$K$32</definedName>
    <definedName name="_xlnm.Print_Area" localSheetId="2">Wholesaler!$A$1:$K$32</definedName>
  </definedNames>
  <calcPr calcId="144525"/>
</workbook>
</file>

<file path=xl/calcChain.xml><?xml version="1.0" encoding="utf-8"?>
<calcChain xmlns="http://schemas.openxmlformats.org/spreadsheetml/2006/main">
  <c r="I28" i="5" l="1"/>
  <c r="I27" i="5"/>
  <c r="I26" i="5"/>
  <c r="I25" i="5"/>
  <c r="I24" i="5"/>
  <c r="I23" i="5"/>
  <c r="I22" i="5"/>
  <c r="I21" i="5"/>
  <c r="I19" i="5"/>
  <c r="I18" i="5"/>
  <c r="I16" i="5"/>
  <c r="I15" i="5"/>
  <c r="I14" i="5"/>
  <c r="I13" i="5"/>
  <c r="I12" i="5"/>
  <c r="I11" i="5"/>
  <c r="I10" i="5"/>
  <c r="I9" i="5"/>
  <c r="I8" i="5"/>
  <c r="I7" i="5"/>
  <c r="I6" i="5"/>
  <c r="I5" i="5"/>
  <c r="I28" i="4"/>
  <c r="I27" i="4"/>
  <c r="I26" i="4"/>
  <c r="I25" i="4"/>
  <c r="I24" i="4"/>
  <c r="I23" i="4"/>
  <c r="I22" i="4"/>
  <c r="I21" i="4"/>
  <c r="I19" i="4"/>
  <c r="I18" i="4"/>
  <c r="I16" i="4"/>
  <c r="I15" i="4"/>
  <c r="I14" i="4"/>
  <c r="I13" i="4"/>
  <c r="I12" i="4"/>
  <c r="I11" i="4"/>
  <c r="I10" i="4"/>
  <c r="I9" i="4"/>
  <c r="I8" i="4"/>
  <c r="I7" i="4"/>
  <c r="I6" i="4"/>
  <c r="I5" i="4"/>
  <c r="I28" i="3"/>
  <c r="I27" i="3"/>
  <c r="I26" i="3"/>
  <c r="I25" i="3"/>
  <c r="I24" i="3"/>
  <c r="I23" i="3"/>
  <c r="I22" i="3"/>
  <c r="I21" i="3"/>
  <c r="I19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28" i="2"/>
  <c r="I27" i="2"/>
  <c r="I26" i="2"/>
  <c r="I25" i="2"/>
  <c r="I24" i="2"/>
  <c r="I23" i="2"/>
  <c r="I22" i="2"/>
  <c r="I21" i="2"/>
  <c r="I19" i="2"/>
  <c r="I18" i="2"/>
  <c r="I16" i="2"/>
  <c r="I15" i="2"/>
  <c r="I14" i="2"/>
  <c r="I13" i="2"/>
  <c r="I12" i="2"/>
  <c r="I11" i="2"/>
  <c r="I10" i="2"/>
  <c r="I9" i="2"/>
  <c r="I8" i="2"/>
  <c r="I7" i="2"/>
  <c r="I6" i="2"/>
  <c r="I5" i="2"/>
  <c r="B27" i="5" l="1"/>
  <c r="B26" i="5"/>
  <c r="B25" i="5"/>
  <c r="B23" i="5"/>
  <c r="B22" i="5"/>
  <c r="B20" i="5"/>
  <c r="B19" i="5"/>
  <c r="B17" i="5"/>
  <c r="B16" i="5"/>
  <c r="B15" i="5"/>
  <c r="B14" i="5"/>
  <c r="B13" i="5"/>
  <c r="B12" i="5"/>
  <c r="B11" i="5"/>
  <c r="B9" i="5"/>
  <c r="B7" i="5"/>
  <c r="B6" i="5"/>
  <c r="H5" i="6" l="1"/>
  <c r="H6" i="6"/>
  <c r="H4" i="6"/>
  <c r="H3" i="6"/>
  <c r="E30" i="2" l="1"/>
  <c r="J4" i="5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4" i="2"/>
  <c r="F4" i="5" l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J30" i="2" l="1"/>
  <c r="E34" i="2"/>
  <c r="G3" i="6" s="1"/>
  <c r="I4" i="3" l="1"/>
  <c r="I4" i="2"/>
  <c r="E12" i="5"/>
  <c r="J12" i="5" s="1"/>
  <c r="E11" i="4"/>
  <c r="J11" i="4" s="1"/>
  <c r="E15" i="4"/>
  <c r="J15" i="4" s="1"/>
  <c r="E16" i="4"/>
  <c r="J16" i="4" s="1"/>
  <c r="E17" i="5" s="1"/>
  <c r="J17" i="5" s="1"/>
  <c r="E27" i="4"/>
  <c r="J27" i="4" s="1"/>
  <c r="E28" i="5" s="1"/>
  <c r="J28" i="5" s="1"/>
  <c r="E6" i="3"/>
  <c r="J6" i="3" s="1"/>
  <c r="E7" i="3"/>
  <c r="J7" i="3" s="1"/>
  <c r="E8" i="4" s="1"/>
  <c r="J8" i="4" s="1"/>
  <c r="E8" i="3"/>
  <c r="J8" i="3" s="1"/>
  <c r="E9" i="4" s="1"/>
  <c r="J9" i="4" s="1"/>
  <c r="E9" i="3"/>
  <c r="J9" i="3" s="1"/>
  <c r="E10" i="3"/>
  <c r="J10" i="3" s="1"/>
  <c r="E11" i="3"/>
  <c r="J11" i="3" s="1"/>
  <c r="E12" i="4" s="1"/>
  <c r="J12" i="4" s="1"/>
  <c r="E12" i="3"/>
  <c r="J12" i="3" s="1"/>
  <c r="E13" i="4" s="1"/>
  <c r="J13" i="4" s="1"/>
  <c r="E13" i="3"/>
  <c r="J13" i="3" s="1"/>
  <c r="E14" i="3"/>
  <c r="J14" i="3" s="1"/>
  <c r="E15" i="3"/>
  <c r="J15" i="3" s="1"/>
  <c r="E16" i="3"/>
  <c r="J16" i="3" s="1"/>
  <c r="E17" i="3"/>
  <c r="J17" i="3" s="1"/>
  <c r="E18" i="3"/>
  <c r="J18" i="3" s="1"/>
  <c r="E19" i="3"/>
  <c r="J19" i="3" s="1"/>
  <c r="E20" i="4" s="1"/>
  <c r="J20" i="4" s="1"/>
  <c r="E20" i="3"/>
  <c r="J20" i="3" s="1"/>
  <c r="E21" i="4" s="1"/>
  <c r="J21" i="4" s="1"/>
  <c r="E21" i="3"/>
  <c r="J21" i="3" s="1"/>
  <c r="E22" i="3"/>
  <c r="J22" i="3" s="1"/>
  <c r="E23" i="3"/>
  <c r="J23" i="3" s="1"/>
  <c r="E24" i="3"/>
  <c r="J24" i="3" s="1"/>
  <c r="E25" i="3"/>
  <c r="J25" i="3" s="1"/>
  <c r="E26" i="3"/>
  <c r="J26" i="3" s="1"/>
  <c r="E27" i="3"/>
  <c r="J27" i="3" s="1"/>
  <c r="E28" i="4" s="1"/>
  <c r="J28" i="4" s="1"/>
  <c r="E28" i="3"/>
  <c r="J28" i="3" s="1"/>
  <c r="B4" i="3"/>
  <c r="B5" i="3"/>
  <c r="E4" i="4"/>
  <c r="E5" i="3"/>
  <c r="E4" i="3"/>
  <c r="B5" i="2"/>
  <c r="B4" i="2"/>
  <c r="E24" i="4" l="1"/>
  <c r="J24" i="4" s="1"/>
  <c r="E23" i="4"/>
  <c r="J23" i="4" s="1"/>
  <c r="E7" i="4"/>
  <c r="J7" i="4" s="1"/>
  <c r="E22" i="4"/>
  <c r="J22" i="4" s="1"/>
  <c r="E19" i="4"/>
  <c r="J19" i="4" s="1"/>
  <c r="E20" i="5" s="1"/>
  <c r="J20" i="5" s="1"/>
  <c r="J30" i="3"/>
  <c r="E14" i="4"/>
  <c r="J14" i="4" s="1"/>
  <c r="E10" i="5"/>
  <c r="J10" i="5" s="1"/>
  <c r="E22" i="5"/>
  <c r="J22" i="5" s="1"/>
  <c r="E14" i="5"/>
  <c r="J14" i="5" s="1"/>
  <c r="E21" i="5"/>
  <c r="J21" i="5" s="1"/>
  <c r="E13" i="5"/>
  <c r="J13" i="5" s="1"/>
  <c r="J4" i="3"/>
  <c r="F4" i="3"/>
  <c r="F4" i="4"/>
  <c r="J4" i="4"/>
  <c r="E26" i="4"/>
  <c r="J26" i="4" s="1"/>
  <c r="E18" i="4"/>
  <c r="J18" i="4" s="1"/>
  <c r="E10" i="4"/>
  <c r="J10" i="4" s="1"/>
  <c r="E25" i="5"/>
  <c r="J25" i="5" s="1"/>
  <c r="E9" i="5"/>
  <c r="J9" i="5" s="1"/>
  <c r="E25" i="4"/>
  <c r="J25" i="4" s="1"/>
  <c r="E17" i="4"/>
  <c r="J17" i="4" s="1"/>
  <c r="E24" i="5"/>
  <c r="J24" i="5" s="1"/>
  <c r="E16" i="5"/>
  <c r="J16" i="5" s="1"/>
  <c r="E8" i="5"/>
  <c r="J8" i="5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J5" i="3"/>
  <c r="E30" i="3"/>
  <c r="C4" i="2"/>
  <c r="D4" i="2" s="1"/>
  <c r="E15" i="5" l="1"/>
  <c r="J15" i="5" s="1"/>
  <c r="E23" i="5"/>
  <c r="J23" i="5" s="1"/>
  <c r="E5" i="5"/>
  <c r="E6" i="4"/>
  <c r="J6" i="4" s="1"/>
  <c r="E18" i="5"/>
  <c r="J18" i="5" s="1"/>
  <c r="E26" i="5"/>
  <c r="J26" i="5" s="1"/>
  <c r="E11" i="5"/>
  <c r="J11" i="5" s="1"/>
  <c r="E19" i="5"/>
  <c r="J19" i="5" s="1"/>
  <c r="J30" i="4"/>
  <c r="E27" i="5"/>
  <c r="J27" i="5" s="1"/>
  <c r="E5" i="4"/>
  <c r="E30" i="4"/>
  <c r="C4" i="3"/>
  <c r="D4" i="3" s="1"/>
  <c r="G4" i="3" s="1"/>
  <c r="C4" i="4"/>
  <c r="D4" i="4" s="1"/>
  <c r="C4" i="5"/>
  <c r="D4" i="5" s="1"/>
  <c r="F5" i="4" l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J5" i="4"/>
  <c r="E7" i="5"/>
  <c r="F5" i="5"/>
  <c r="J5" i="5"/>
  <c r="G4" i="5"/>
  <c r="K4" i="5" s="1"/>
  <c r="G4" i="4"/>
  <c r="H4" i="4" s="1"/>
  <c r="J7" i="5" l="1"/>
  <c r="E30" i="5"/>
  <c r="E6" i="5"/>
  <c r="H4" i="5"/>
  <c r="G4" i="2"/>
  <c r="H4" i="2" s="1"/>
  <c r="C5" i="2" s="1"/>
  <c r="D5" i="2" s="1"/>
  <c r="J6" i="5" l="1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J30" i="5"/>
  <c r="K4" i="2"/>
  <c r="G5" i="2" l="1"/>
  <c r="K4" i="4"/>
  <c r="B4" i="6"/>
  <c r="C5" i="4"/>
  <c r="K4" i="3"/>
  <c r="H4" i="3"/>
  <c r="C5" i="3" l="1"/>
  <c r="D5" i="3" s="1"/>
  <c r="G5" i="3" s="1"/>
  <c r="B7" i="2" s="1"/>
  <c r="D5" i="4"/>
  <c r="G5" i="4" s="1"/>
  <c r="C5" i="5"/>
  <c r="D5" i="5" s="1"/>
  <c r="G5" i="5" s="1"/>
  <c r="B7" i="4" s="1"/>
  <c r="H5" i="4" l="1"/>
  <c r="B7" i="3"/>
  <c r="H5" i="3"/>
  <c r="C6" i="3" s="1"/>
  <c r="K5" i="3"/>
  <c r="K5" i="4"/>
  <c r="C6" i="4"/>
  <c r="K5" i="2"/>
  <c r="K5" i="5" l="1"/>
  <c r="H5" i="5"/>
  <c r="C6" i="5" s="1"/>
  <c r="D6" i="5" s="1"/>
  <c r="G6" i="5" s="1"/>
  <c r="B6" i="4" s="1"/>
  <c r="D6" i="4" s="1"/>
  <c r="G6" i="4" s="1"/>
  <c r="H5" i="2"/>
  <c r="C6" i="2" s="1"/>
  <c r="H6" i="4" l="1"/>
  <c r="B6" i="3"/>
  <c r="D6" i="3" s="1"/>
  <c r="G6" i="3" s="1"/>
  <c r="B6" i="2" s="1"/>
  <c r="D6" i="2" s="1"/>
  <c r="K6" i="5"/>
  <c r="H6" i="5"/>
  <c r="C7" i="5" l="1"/>
  <c r="D7" i="5" s="1"/>
  <c r="G7" i="5" s="1"/>
  <c r="B9" i="4" s="1"/>
  <c r="K6" i="4"/>
  <c r="G6" i="2"/>
  <c r="K6" i="2" s="1"/>
  <c r="K6" i="3"/>
  <c r="H6" i="3"/>
  <c r="C7" i="3" s="1"/>
  <c r="K7" i="5" l="1"/>
  <c r="D7" i="3"/>
  <c r="G7" i="3" s="1"/>
  <c r="B9" i="2" s="1"/>
  <c r="C7" i="4"/>
  <c r="D7" i="4" s="1"/>
  <c r="H6" i="2"/>
  <c r="C7" i="2" s="1"/>
  <c r="D7" i="2" s="1"/>
  <c r="H7" i="5"/>
  <c r="G7" i="4" l="1"/>
  <c r="B9" i="3" s="1"/>
  <c r="C8" i="5"/>
  <c r="D8" i="5" s="1"/>
  <c r="G8" i="5" s="1"/>
  <c r="B12" i="4" s="1"/>
  <c r="H7" i="3"/>
  <c r="K7" i="3"/>
  <c r="C8" i="3" l="1"/>
  <c r="D8" i="3" s="1"/>
  <c r="G8" i="3" s="1"/>
  <c r="B12" i="2" s="1"/>
  <c r="K8" i="5"/>
  <c r="H7" i="4"/>
  <c r="K7" i="4"/>
  <c r="G7" i="2"/>
  <c r="K7" i="2" s="1"/>
  <c r="H8" i="5"/>
  <c r="C8" i="4" l="1"/>
  <c r="D8" i="4" s="1"/>
  <c r="G8" i="4" s="1"/>
  <c r="K8" i="3"/>
  <c r="H8" i="3"/>
  <c r="H7" i="2"/>
  <c r="C9" i="5"/>
  <c r="D9" i="5" s="1"/>
  <c r="H8" i="4" l="1"/>
  <c r="B12" i="3"/>
  <c r="C9" i="3"/>
  <c r="C8" i="2"/>
  <c r="D8" i="2" s="1"/>
  <c r="G8" i="2" s="1"/>
  <c r="K8" i="2" s="1"/>
  <c r="G9" i="5"/>
  <c r="B13" i="4" s="1"/>
  <c r="K8" i="4"/>
  <c r="C9" i="4"/>
  <c r="D9" i="4" s="1"/>
  <c r="K9" i="5" l="1"/>
  <c r="D9" i="3"/>
  <c r="G9" i="3" s="1"/>
  <c r="H8" i="2"/>
  <c r="C9" i="2" s="1"/>
  <c r="D9" i="2" s="1"/>
  <c r="G9" i="2" s="1"/>
  <c r="K9" i="2" s="1"/>
  <c r="H9" i="5"/>
  <c r="G9" i="4"/>
  <c r="H9" i="4" l="1"/>
  <c r="B13" i="3"/>
  <c r="K9" i="3"/>
  <c r="B13" i="2"/>
  <c r="K9" i="4"/>
  <c r="H9" i="3"/>
  <c r="C10" i="3" s="1"/>
  <c r="C10" i="5"/>
  <c r="D10" i="5" s="1"/>
  <c r="G10" i="5" s="1"/>
  <c r="C10" i="4"/>
  <c r="D10" i="4" s="1"/>
  <c r="H9" i="2"/>
  <c r="D10" i="3" l="1"/>
  <c r="G10" i="3" s="1"/>
  <c r="G10" i="4"/>
  <c r="C10" i="2"/>
  <c r="D10" i="2" s="1"/>
  <c r="G10" i="2" s="1"/>
  <c r="H10" i="2" s="1"/>
  <c r="H10" i="5"/>
  <c r="K10" i="5"/>
  <c r="H10" i="4" l="1"/>
  <c r="K10" i="3"/>
  <c r="H10" i="3"/>
  <c r="C11" i="3" s="1"/>
  <c r="C11" i="2"/>
  <c r="C11" i="5"/>
  <c r="D11" i="5" s="1"/>
  <c r="G11" i="5" s="1"/>
  <c r="B11" i="4" s="1"/>
  <c r="K10" i="4"/>
  <c r="K10" i="2"/>
  <c r="C11" i="4" l="1"/>
  <c r="D11" i="4" s="1"/>
  <c r="H11" i="5"/>
  <c r="K11" i="5"/>
  <c r="G11" i="4" l="1"/>
  <c r="C12" i="5"/>
  <c r="D12" i="5" s="1"/>
  <c r="H11" i="4" l="1"/>
  <c r="B11" i="3"/>
  <c r="D11" i="3" s="1"/>
  <c r="K11" i="4"/>
  <c r="G12" i="5"/>
  <c r="B14" i="4" s="1"/>
  <c r="C12" i="4"/>
  <c r="D12" i="4" s="1"/>
  <c r="G11" i="3" l="1"/>
  <c r="H11" i="3" s="1"/>
  <c r="C12" i="3" s="1"/>
  <c r="D12" i="3" s="1"/>
  <c r="G12" i="3" s="1"/>
  <c r="B14" i="2" s="1"/>
  <c r="H12" i="5"/>
  <c r="C13" i="5" s="1"/>
  <c r="D13" i="5" s="1"/>
  <c r="G13" i="5" s="1"/>
  <c r="K12" i="5"/>
  <c r="G12" i="4"/>
  <c r="K12" i="4" l="1"/>
  <c r="B14" i="3"/>
  <c r="B11" i="2"/>
  <c r="D11" i="2" s="1"/>
  <c r="K11" i="3"/>
  <c r="H12" i="3"/>
  <c r="C13" i="3" s="1"/>
  <c r="K12" i="3"/>
  <c r="H12" i="4"/>
  <c r="C13" i="4" s="1"/>
  <c r="D13" i="4" s="1"/>
  <c r="G11" i="2" l="1"/>
  <c r="K11" i="2" s="1"/>
  <c r="D13" i="3"/>
  <c r="G13" i="3" s="1"/>
  <c r="K13" i="5"/>
  <c r="G13" i="4"/>
  <c r="H13" i="4" s="1"/>
  <c r="C14" i="4" s="1"/>
  <c r="H13" i="5"/>
  <c r="H11" i="2" l="1"/>
  <c r="C12" i="2" s="1"/>
  <c r="D12" i="2" s="1"/>
  <c r="G12" i="2"/>
  <c r="K12" i="2" s="1"/>
  <c r="H13" i="3"/>
  <c r="C14" i="3" s="1"/>
  <c r="K13" i="3"/>
  <c r="K13" i="4"/>
  <c r="D14" i="4"/>
  <c r="C14" i="5"/>
  <c r="D14" i="5" s="1"/>
  <c r="H12" i="2" l="1"/>
  <c r="C13" i="2" s="1"/>
  <c r="D13" i="2" s="1"/>
  <c r="G13" i="2"/>
  <c r="K13" i="2" s="1"/>
  <c r="H13" i="2"/>
  <c r="C14" i="2" s="1"/>
  <c r="D14" i="2" s="1"/>
  <c r="G14" i="2" s="1"/>
  <c r="H14" i="2" s="1"/>
  <c r="C15" i="2" s="1"/>
  <c r="D14" i="3"/>
  <c r="G14" i="3" s="1"/>
  <c r="B15" i="2" s="1"/>
  <c r="G14" i="5"/>
  <c r="B15" i="4" s="1"/>
  <c r="G14" i="4"/>
  <c r="B15" i="3" s="1"/>
  <c r="H14" i="3" l="1"/>
  <c r="C15" i="3" s="1"/>
  <c r="D15" i="3" s="1"/>
  <c r="G15" i="3" s="1"/>
  <c r="K14" i="3"/>
  <c r="H14" i="5"/>
  <c r="C15" i="5" s="1"/>
  <c r="D15" i="5" s="1"/>
  <c r="G15" i="5" s="1"/>
  <c r="K14" i="5"/>
  <c r="K14" i="4"/>
  <c r="H14" i="4"/>
  <c r="C15" i="4" s="1"/>
  <c r="D15" i="4" s="1"/>
  <c r="G15" i="4" s="1"/>
  <c r="D15" i="2"/>
  <c r="K14" i="2"/>
  <c r="K15" i="4" l="1"/>
  <c r="H15" i="4"/>
  <c r="C16" i="4" s="1"/>
  <c r="G15" i="2"/>
  <c r="K15" i="2" s="1"/>
  <c r="K15" i="3"/>
  <c r="H15" i="3"/>
  <c r="C16" i="3" l="1"/>
  <c r="H15" i="2"/>
  <c r="K15" i="5"/>
  <c r="H15" i="5"/>
  <c r="C16" i="2" l="1"/>
  <c r="C16" i="5"/>
  <c r="D16" i="5" s="1"/>
  <c r="G16" i="5" s="1"/>
  <c r="B16" i="4" s="1"/>
  <c r="D16" i="4" s="1"/>
  <c r="G16" i="4" s="1"/>
  <c r="H16" i="4" l="1"/>
  <c r="B16" i="3"/>
  <c r="D16" i="3" s="1"/>
  <c r="G16" i="3" s="1"/>
  <c r="B16" i="2" s="1"/>
  <c r="D16" i="2" s="1"/>
  <c r="G16" i="2" s="1"/>
  <c r="K16" i="2" s="1"/>
  <c r="C17" i="4"/>
  <c r="K16" i="4"/>
  <c r="H16" i="5"/>
  <c r="K16" i="5"/>
  <c r="K16" i="3" l="1"/>
  <c r="H16" i="3"/>
  <c r="C17" i="3" s="1"/>
  <c r="H16" i="2"/>
  <c r="C17" i="2" s="1"/>
  <c r="C17" i="5"/>
  <c r="D17" i="5" s="1"/>
  <c r="G17" i="5" l="1"/>
  <c r="H17" i="5" l="1"/>
  <c r="B17" i="4"/>
  <c r="D17" i="4" s="1"/>
  <c r="G17" i="4" s="1"/>
  <c r="B17" i="3" s="1"/>
  <c r="D17" i="3" s="1"/>
  <c r="G17" i="3" s="1"/>
  <c r="B17" i="2" s="1"/>
  <c r="D17" i="2" s="1"/>
  <c r="K17" i="5"/>
  <c r="C18" i="5"/>
  <c r="D18" i="5" s="1"/>
  <c r="G18" i="5" s="1"/>
  <c r="B19" i="4" s="1"/>
  <c r="G17" i="2" l="1"/>
  <c r="K17" i="2" s="1"/>
  <c r="K17" i="4"/>
  <c r="K17" i="3"/>
  <c r="H17" i="4"/>
  <c r="C18" i="4" s="1"/>
  <c r="D18" i="4" s="1"/>
  <c r="G18" i="4" s="1"/>
  <c r="H17" i="3"/>
  <c r="C18" i="3" s="1"/>
  <c r="D18" i="3" s="1"/>
  <c r="G18" i="3" s="1"/>
  <c r="K18" i="3"/>
  <c r="K18" i="5"/>
  <c r="H18" i="5"/>
  <c r="H18" i="4" l="1"/>
  <c r="C19" i="4" s="1"/>
  <c r="B19" i="3"/>
  <c r="D19" i="3" s="1"/>
  <c r="G19" i="3" s="1"/>
  <c r="H18" i="3"/>
  <c r="C19" i="3" s="1"/>
  <c r="B19" i="2"/>
  <c r="H17" i="2"/>
  <c r="C18" i="2" s="1"/>
  <c r="D18" i="2" s="1"/>
  <c r="K18" i="4"/>
  <c r="D19" i="4"/>
  <c r="C19" i="5"/>
  <c r="D19" i="5" s="1"/>
  <c r="G19" i="5" s="1"/>
  <c r="G18" i="2" l="1"/>
  <c r="K18" i="2" s="1"/>
  <c r="G19" i="4"/>
  <c r="H19" i="4" s="1"/>
  <c r="C20" i="4" s="1"/>
  <c r="K19" i="3"/>
  <c r="H19" i="3"/>
  <c r="C20" i="3" s="1"/>
  <c r="H18" i="2" l="1"/>
  <c r="C19" i="2" s="1"/>
  <c r="D19" i="2" s="1"/>
  <c r="G19" i="2" s="1"/>
  <c r="K19" i="2" s="1"/>
  <c r="K19" i="4"/>
  <c r="H19" i="5"/>
  <c r="K19" i="5"/>
  <c r="H19" i="2" l="1"/>
  <c r="C20" i="2"/>
  <c r="C20" i="5"/>
  <c r="D20" i="5" s="1"/>
  <c r="G20" i="5" s="1"/>
  <c r="B20" i="4" s="1"/>
  <c r="D20" i="4" s="1"/>
  <c r="G20" i="4" s="1"/>
  <c r="H20" i="4" l="1"/>
  <c r="C21" i="4" s="1"/>
  <c r="B20" i="3"/>
  <c r="D20" i="3" s="1"/>
  <c r="G20" i="3" s="1"/>
  <c r="B20" i="2" s="1"/>
  <c r="D20" i="2" s="1"/>
  <c r="G20" i="2" s="1"/>
  <c r="K20" i="2" s="1"/>
  <c r="K20" i="4"/>
  <c r="H20" i="3" l="1"/>
  <c r="K20" i="3"/>
  <c r="H20" i="5"/>
  <c r="C21" i="5" s="1"/>
  <c r="D21" i="5" s="1"/>
  <c r="D21" i="4"/>
  <c r="C21" i="3"/>
  <c r="D21" i="3" s="1"/>
  <c r="G21" i="3" s="1"/>
  <c r="B22" i="2" s="1"/>
  <c r="H20" i="2"/>
  <c r="C21" i="2" s="1"/>
  <c r="D21" i="2" s="1"/>
  <c r="G21" i="2" s="1"/>
  <c r="K21" i="2" s="1"/>
  <c r="K20" i="5"/>
  <c r="G21" i="5" l="1"/>
  <c r="B22" i="4" s="1"/>
  <c r="G21" i="4"/>
  <c r="H21" i="2"/>
  <c r="C22" i="2" s="1"/>
  <c r="K21" i="3"/>
  <c r="H21" i="3"/>
  <c r="C22" i="3" s="1"/>
  <c r="H21" i="4" l="1"/>
  <c r="B22" i="3"/>
  <c r="D22" i="3" s="1"/>
  <c r="G22" i="3" s="1"/>
  <c r="B23" i="2" s="1"/>
  <c r="K21" i="5"/>
  <c r="H21" i="5"/>
  <c r="C22" i="5" s="1"/>
  <c r="D22" i="5" s="1"/>
  <c r="G22" i="5" s="1"/>
  <c r="B23" i="4" s="1"/>
  <c r="D22" i="2"/>
  <c r="K21" i="4"/>
  <c r="H22" i="5" l="1"/>
  <c r="C23" i="5" s="1"/>
  <c r="D23" i="5" s="1"/>
  <c r="G23" i="5" s="1"/>
  <c r="C22" i="4"/>
  <c r="D22" i="4" s="1"/>
  <c r="G22" i="2"/>
  <c r="K22" i="2" s="1"/>
  <c r="K22" i="5"/>
  <c r="G22" i="4" l="1"/>
  <c r="B23" i="3" s="1"/>
  <c r="H22" i="2"/>
  <c r="K22" i="3"/>
  <c r="H22" i="3"/>
  <c r="C23" i="3" s="1"/>
  <c r="K22" i="4" l="1"/>
  <c r="D23" i="3"/>
  <c r="G23" i="3" s="1"/>
  <c r="H22" i="4"/>
  <c r="C23" i="4" s="1"/>
  <c r="D23" i="4" s="1"/>
  <c r="C23" i="2"/>
  <c r="D23" i="2" s="1"/>
  <c r="G23" i="2" s="1"/>
  <c r="K23" i="2" s="1"/>
  <c r="H23" i="5"/>
  <c r="K23" i="5"/>
  <c r="G23" i="4" l="1"/>
  <c r="C24" i="5"/>
  <c r="D24" i="5" s="1"/>
  <c r="G24" i="5" s="1"/>
  <c r="B25" i="4" s="1"/>
  <c r="H23" i="2"/>
  <c r="C24" i="2" s="1"/>
  <c r="K24" i="5" l="1"/>
  <c r="H23" i="4"/>
  <c r="C24" i="4" s="1"/>
  <c r="D24" i="4" s="1"/>
  <c r="K23" i="4"/>
  <c r="H23" i="3"/>
  <c r="D24" i="2"/>
  <c r="G24" i="2" s="1"/>
  <c r="K23" i="3"/>
  <c r="H24" i="5"/>
  <c r="G24" i="4" l="1"/>
  <c r="C24" i="3"/>
  <c r="D24" i="3" s="1"/>
  <c r="G24" i="3" s="1"/>
  <c r="B25" i="2" s="1"/>
  <c r="C25" i="5"/>
  <c r="D25" i="5" s="1"/>
  <c r="G25" i="5" s="1"/>
  <c r="B26" i="4" s="1"/>
  <c r="K24" i="2"/>
  <c r="H24" i="4" l="1"/>
  <c r="C25" i="4" s="1"/>
  <c r="D25" i="4" s="1"/>
  <c r="B25" i="3"/>
  <c r="K24" i="4"/>
  <c r="G25" i="4"/>
  <c r="K24" i="3"/>
  <c r="H24" i="3"/>
  <c r="C25" i="3" s="1"/>
  <c r="H24" i="2"/>
  <c r="C25" i="2" s="1"/>
  <c r="H25" i="5"/>
  <c r="H30" i="5" s="1"/>
  <c r="H32" i="5" s="1"/>
  <c r="K25" i="5"/>
  <c r="K31" i="5" s="1"/>
  <c r="H25" i="4" l="1"/>
  <c r="B26" i="3"/>
  <c r="K32" i="5"/>
  <c r="E32" i="5"/>
  <c r="H30" i="4"/>
  <c r="H32" i="4" s="1"/>
  <c r="D25" i="3"/>
  <c r="G25" i="3" s="1"/>
  <c r="B26" i="2" s="1"/>
  <c r="C26" i="5"/>
  <c r="D26" i="5" s="1"/>
  <c r="G26" i="5" s="1"/>
  <c r="B27" i="4" s="1"/>
  <c r="D25" i="2"/>
  <c r="K25" i="4"/>
  <c r="K31" i="4" l="1"/>
  <c r="K32" i="4" s="1"/>
  <c r="K26" i="5"/>
  <c r="H25" i="3"/>
  <c r="K25" i="3"/>
  <c r="K31" i="3" s="1"/>
  <c r="C26" i="4"/>
  <c r="D26" i="4" s="1"/>
  <c r="G25" i="2"/>
  <c r="K25" i="2" s="1"/>
  <c r="K31" i="2" s="1"/>
  <c r="H26" i="5"/>
  <c r="K32" i="3" l="1"/>
  <c r="E32" i="3"/>
  <c r="C26" i="3"/>
  <c r="D26" i="3" s="1"/>
  <c r="G26" i="3" s="1"/>
  <c r="B27" i="2" s="1"/>
  <c r="H30" i="3"/>
  <c r="H32" i="3" s="1"/>
  <c r="K32" i="2"/>
  <c r="E32" i="2"/>
  <c r="G26" i="4"/>
  <c r="B27" i="3" s="1"/>
  <c r="C27" i="5"/>
  <c r="D27" i="5" s="1"/>
  <c r="H25" i="2"/>
  <c r="H30" i="2" s="1"/>
  <c r="H26" i="4" l="1"/>
  <c r="C27" i="4" s="1"/>
  <c r="D27" i="4" s="1"/>
  <c r="G27" i="4" s="1"/>
  <c r="H27" i="4" s="1"/>
  <c r="K26" i="4"/>
  <c r="G27" i="5"/>
  <c r="C26" i="2"/>
  <c r="D26" i="2" s="1"/>
  <c r="H26" i="3"/>
  <c r="K26" i="3"/>
  <c r="H27" i="5" l="1"/>
  <c r="C28" i="5" s="1"/>
  <c r="D28" i="5" s="1"/>
  <c r="K27" i="5"/>
  <c r="C27" i="3"/>
  <c r="D27" i="3" s="1"/>
  <c r="G27" i="3" s="1"/>
  <c r="G26" i="2"/>
  <c r="K26" i="2" s="1"/>
  <c r="K27" i="4"/>
  <c r="G28" i="5" l="1"/>
  <c r="H28" i="5" s="1"/>
  <c r="K27" i="3"/>
  <c r="H27" i="3"/>
  <c r="C28" i="3" s="1"/>
  <c r="D28" i="3" s="1"/>
  <c r="G28" i="3" s="1"/>
  <c r="H26" i="2"/>
  <c r="C28" i="4"/>
  <c r="D28" i="4" s="1"/>
  <c r="K28" i="5" l="1"/>
  <c r="G28" i="4"/>
  <c r="K28" i="4" s="1"/>
  <c r="H28" i="3"/>
  <c r="C27" i="2"/>
  <c r="D27" i="2" s="1"/>
  <c r="H28" i="4" l="1"/>
  <c r="K28" i="3"/>
  <c r="G27" i="2"/>
  <c r="K27" i="2" s="1"/>
  <c r="D3" i="6"/>
  <c r="E3" i="6"/>
  <c r="E4" i="6"/>
  <c r="C4" i="6"/>
  <c r="H27" i="2" l="1"/>
  <c r="C28" i="2" s="1"/>
  <c r="D4" i="6"/>
  <c r="C3" i="6"/>
  <c r="C7" i="6"/>
  <c r="B3" i="6"/>
  <c r="G28" i="2" l="1"/>
  <c r="K28" i="2" s="1"/>
  <c r="E8" i="6"/>
  <c r="C6" i="6"/>
  <c r="D5" i="6"/>
  <c r="C9" i="6"/>
  <c r="H28" i="2" l="1"/>
  <c r="E9" i="6"/>
  <c r="E7" i="6"/>
  <c r="E5" i="6"/>
  <c r="E6" i="6"/>
  <c r="D8" i="6"/>
  <c r="E32" i="4"/>
  <c r="D6" i="6" s="1"/>
  <c r="D9" i="6"/>
  <c r="C5" i="6"/>
  <c r="C8" i="6"/>
  <c r="B8" i="6"/>
  <c r="H32" i="2" l="1"/>
  <c r="B9" i="6" s="1"/>
  <c r="B10" i="6" s="1"/>
  <c r="J3" i="6" s="1"/>
  <c r="B7" i="6"/>
  <c r="D7" i="6"/>
  <c r="B5" i="6"/>
  <c r="B6" i="6"/>
  <c r="I3" i="6" s="1"/>
</calcChain>
</file>

<file path=xl/sharedStrings.xml><?xml version="1.0" encoding="utf-8"?>
<sst xmlns="http://schemas.openxmlformats.org/spreadsheetml/2006/main" count="126" uniqueCount="76">
  <si>
    <t>Week</t>
  </si>
  <si>
    <t>Lost sales</t>
  </si>
  <si>
    <t>Retailer</t>
  </si>
  <si>
    <t>Wholesaler</t>
  </si>
  <si>
    <t>Distributor</t>
  </si>
  <si>
    <t>Factory</t>
  </si>
  <si>
    <t>Order variance</t>
  </si>
  <si>
    <t>Demand</t>
  </si>
  <si>
    <t>Fill rate</t>
  </si>
  <si>
    <t>Lost sales cost</t>
  </si>
  <si>
    <t>End period inventory</t>
  </si>
  <si>
    <t>Total supply chain cost</t>
  </si>
  <si>
    <t>Inventory holding cost</t>
  </si>
  <si>
    <t>Performance measures</t>
  </si>
  <si>
    <t>Cost</t>
  </si>
  <si>
    <t>Inventory</t>
  </si>
  <si>
    <t>Lost sale</t>
  </si>
  <si>
    <t>INPUT DETAILS</t>
  </si>
  <si>
    <t xml:space="preserve">Lead time </t>
  </si>
  <si>
    <t xml:space="preserve">Demand distribution= Normal </t>
  </si>
  <si>
    <t>mean</t>
  </si>
  <si>
    <t>Review period</t>
  </si>
  <si>
    <t>std dev</t>
  </si>
  <si>
    <t xml:space="preserve"> </t>
  </si>
  <si>
    <t>Period of Evaluation</t>
  </si>
  <si>
    <t>4 to 22</t>
  </si>
  <si>
    <t>OOQ</t>
  </si>
  <si>
    <t>RQ</t>
  </si>
  <si>
    <t>PI</t>
  </si>
  <si>
    <t>CO</t>
  </si>
  <si>
    <t>EI</t>
  </si>
  <si>
    <t>OQ</t>
  </si>
  <si>
    <t>RO</t>
  </si>
  <si>
    <t>WO</t>
  </si>
  <si>
    <t>DO</t>
  </si>
  <si>
    <t>Customer order Variance</t>
  </si>
  <si>
    <t>Order Lead Time</t>
  </si>
  <si>
    <t>Delivery Lead Time</t>
  </si>
  <si>
    <t>Previous Inventory (PI) of agent I at time t</t>
  </si>
  <si>
    <t>End Inventory (EI) of its previous period (t-1)</t>
  </si>
  <si>
    <t>I = 1 = Retailer</t>
  </si>
  <si>
    <t>Replenishment Quantity (RQ) of agent I at time t</t>
  </si>
  <si>
    <t>Allocated Quantity (AQ) from i+1 at perod t-1</t>
  </si>
  <si>
    <t>I = 2 = Wholesaler</t>
  </si>
  <si>
    <t>Beginning Inventory (BI) of agent I at time t</t>
  </si>
  <si>
    <t>PI(t) + RQ (t)</t>
  </si>
  <si>
    <t>I = 3 = Distributor</t>
  </si>
  <si>
    <t>Customer Order (CO) at time t or RO,WO,DO</t>
  </si>
  <si>
    <t>demand arose at each end</t>
  </si>
  <si>
    <t>I = 4 = Factory</t>
  </si>
  <si>
    <t>Allocated Quantity (AQ) by the agent I at time t</t>
  </si>
  <si>
    <t>if BI (t) &gt;= CO (t) then AQ(t) = CO(t) else AQ(t)=BI(t)</t>
  </si>
  <si>
    <t>End Inventory (EI)</t>
  </si>
  <si>
    <t>BI(t) - AQ(t)</t>
  </si>
  <si>
    <t>On Order Quantity (OOQ) at time t</t>
  </si>
  <si>
    <t>Order Placed at the previous period OQ (t-1)</t>
  </si>
  <si>
    <t>CO(t) - AQ(t)</t>
  </si>
  <si>
    <t>BI</t>
  </si>
  <si>
    <t>AQ</t>
  </si>
  <si>
    <t>Holding Cost (HC)</t>
  </si>
  <si>
    <t>Lost sales cost (LSC)</t>
  </si>
  <si>
    <t>ED</t>
  </si>
  <si>
    <t>BWE of SC</t>
  </si>
  <si>
    <t>FR of SC</t>
  </si>
  <si>
    <t>TSCC</t>
  </si>
  <si>
    <t>Exponential Smoothing with alpha = 0.25</t>
  </si>
  <si>
    <t>LS</t>
  </si>
  <si>
    <t>Lost Sales (LS)</t>
  </si>
  <si>
    <t>Expected Demand (ED) for periof t+1 for the agent i</t>
  </si>
  <si>
    <t>Order Quantity (OQ) Placed at the end of the period</t>
  </si>
  <si>
    <t>R</t>
  </si>
  <si>
    <t>W</t>
  </si>
  <si>
    <t>D</t>
  </si>
  <si>
    <t>DLT</t>
  </si>
  <si>
    <t>1-1 Lost Sales: Stochastic Demand &amp; LT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</si>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</sst>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s.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3" borderId="0" xfId="0" applyFont="1" applyFill="1"/>
    <xf numFmtId="0" fontId="1" fillId="5" borderId="1" xfId="0" applyFont="1" applyFill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 applyBorder="1"/>
    <xf numFmtId="0" fontId="1" fillId="5" borderId="0" xfId="0" applyFont="1" applyFill="1"/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4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7" xfId="0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left"/>
    </xf>
    <xf numFmtId="0" fontId="1" fillId="3" borderId="0" xfId="0" applyFont="1" applyFill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Retailer order to wholesaler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Retailer!$A$15:$A$28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Retailer!$J$15:$J$28</c:f>
              <c:numCache>
                <c:formatCode>General</c:formatCode>
                <c:ptCount val="14"/>
                <c:pt idx="0">
                  <c:v>57</c:v>
                </c:pt>
                <c:pt idx="1">
                  <c:v>72</c:v>
                </c:pt>
                <c:pt idx="2">
                  <c:v>87</c:v>
                </c:pt>
                <c:pt idx="3">
                  <c:v>77</c:v>
                </c:pt>
                <c:pt idx="4">
                  <c:v>69</c:v>
                </c:pt>
                <c:pt idx="5">
                  <c:v>74</c:v>
                </c:pt>
                <c:pt idx="6">
                  <c:v>91</c:v>
                </c:pt>
                <c:pt idx="7">
                  <c:v>84</c:v>
                </c:pt>
                <c:pt idx="8">
                  <c:v>67</c:v>
                </c:pt>
                <c:pt idx="9">
                  <c:v>101</c:v>
                </c:pt>
                <c:pt idx="10">
                  <c:v>82</c:v>
                </c:pt>
                <c:pt idx="11">
                  <c:v>72</c:v>
                </c:pt>
                <c:pt idx="12">
                  <c:v>83</c:v>
                </c:pt>
                <c:pt idx="13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6455808"/>
        <c:axId val="196457984"/>
      </c:lineChart>
      <c:catAx>
        <c:axId val="1964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6457984"/>
        <c:crosses val="autoZero"/>
        <c:auto val="1"/>
        <c:lblAlgn val="ctr"/>
        <c:lblOffset val="100"/>
        <c:noMultiLvlLbl val="0"/>
      </c:catAx>
      <c:valAx>
        <c:axId val="196457984"/>
        <c:scaling>
          <c:orientation val="minMax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Order quantity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55808"/>
        <c:crosses val="autoZero"/>
        <c:crossBetween val="between"/>
        <c:minorUnit val="2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Distributor order to factory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Distributor!$A$15:$A$28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Distributor!$J$15:$J$28</c:f>
              <c:numCache>
                <c:formatCode>General</c:formatCode>
                <c:ptCount val="14"/>
                <c:pt idx="0">
                  <c:v>83</c:v>
                </c:pt>
                <c:pt idx="1">
                  <c:v>91</c:v>
                </c:pt>
                <c:pt idx="2">
                  <c:v>57</c:v>
                </c:pt>
                <c:pt idx="3">
                  <c:v>72</c:v>
                </c:pt>
                <c:pt idx="4">
                  <c:v>87</c:v>
                </c:pt>
                <c:pt idx="5">
                  <c:v>77</c:v>
                </c:pt>
                <c:pt idx="6">
                  <c:v>69</c:v>
                </c:pt>
                <c:pt idx="7">
                  <c:v>74</c:v>
                </c:pt>
                <c:pt idx="8">
                  <c:v>91</c:v>
                </c:pt>
                <c:pt idx="9">
                  <c:v>84</c:v>
                </c:pt>
                <c:pt idx="10">
                  <c:v>67</c:v>
                </c:pt>
                <c:pt idx="11">
                  <c:v>101</c:v>
                </c:pt>
                <c:pt idx="12">
                  <c:v>82</c:v>
                </c:pt>
                <c:pt idx="1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6467328"/>
        <c:axId val="202195712"/>
      </c:lineChart>
      <c:catAx>
        <c:axId val="1964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195712"/>
        <c:crosses val="autoZero"/>
        <c:auto val="1"/>
        <c:lblAlgn val="ctr"/>
        <c:lblOffset val="100"/>
        <c:noMultiLvlLbl val="0"/>
      </c:catAx>
      <c:valAx>
        <c:axId val="202195712"/>
        <c:scaling>
          <c:orientation val="minMax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Order 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67328"/>
        <c:crosses val="autoZero"/>
        <c:crossBetween val="between"/>
        <c:minorUnit val="2"/>
      </c:valAx>
    </c:plotArea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/>
              <a:t>Factory order to</a:t>
            </a:r>
            <a:r>
              <a:rPr lang="en-IN" sz="1400" baseline="0"/>
              <a:t> production shop</a:t>
            </a:r>
            <a:endParaRPr lang="en-IN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Factory!$A$15:$A$28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Factory!$J$14:$J$27</c:f>
              <c:numCache>
                <c:formatCode>General</c:formatCode>
                <c:ptCount val="14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57</c:v>
                </c:pt>
                <c:pt idx="5">
                  <c:v>72</c:v>
                </c:pt>
                <c:pt idx="6">
                  <c:v>87</c:v>
                </c:pt>
                <c:pt idx="7">
                  <c:v>77</c:v>
                </c:pt>
                <c:pt idx="8">
                  <c:v>69</c:v>
                </c:pt>
                <c:pt idx="9">
                  <c:v>74</c:v>
                </c:pt>
                <c:pt idx="10">
                  <c:v>91</c:v>
                </c:pt>
                <c:pt idx="11">
                  <c:v>84</c:v>
                </c:pt>
                <c:pt idx="12">
                  <c:v>67</c:v>
                </c:pt>
                <c:pt idx="1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2237824"/>
        <c:axId val="202240000"/>
      </c:lineChart>
      <c:catAx>
        <c:axId val="2022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2240000"/>
        <c:crosses val="autoZero"/>
        <c:auto val="1"/>
        <c:lblAlgn val="ctr"/>
        <c:lblOffset val="100"/>
        <c:noMultiLvlLbl val="0"/>
      </c:catAx>
      <c:valAx>
        <c:axId val="202240000"/>
        <c:scaling>
          <c:orientation val="minMax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Order 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37824"/>
        <c:crosses val="autoZero"/>
        <c:crossBetween val="between"/>
        <c:minorUnit val="2"/>
      </c:valAx>
    </c:plotArea>
    <c:plotVisOnly val="0"/>
    <c:dispBlanksAs val="gap"/>
    <c:showDLblsOverMax val="0"/>
  </c:chart>
  <c:printSettings>
    <c:headerFooter/>
    <c:pageMargins b="0" l="0" r="0" t="0" header="0.31496062992126028" footer="0.31496062992126028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Wholesaler</a:t>
            </a:r>
            <a:r>
              <a:rPr lang="en-GB" baseline="0"/>
              <a:t> order to distributor</a:t>
            </a:r>
            <a:endParaRPr lang="en-GB"/>
          </a:p>
        </c:rich>
      </c:tx>
      <c:layout>
        <c:manualLayout>
          <c:xMode val="edge"/>
          <c:yMode val="edge"/>
          <c:x val="0.20116666666666666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Wholesaler!$J$15:$J$28</c:f>
              <c:numCache>
                <c:formatCode>General</c:formatCode>
                <c:ptCount val="14"/>
                <c:pt idx="0">
                  <c:v>91</c:v>
                </c:pt>
                <c:pt idx="1">
                  <c:v>57</c:v>
                </c:pt>
                <c:pt idx="2">
                  <c:v>72</c:v>
                </c:pt>
                <c:pt idx="3">
                  <c:v>87</c:v>
                </c:pt>
                <c:pt idx="4">
                  <c:v>77</c:v>
                </c:pt>
                <c:pt idx="5">
                  <c:v>69</c:v>
                </c:pt>
                <c:pt idx="6">
                  <c:v>74</c:v>
                </c:pt>
                <c:pt idx="7">
                  <c:v>91</c:v>
                </c:pt>
                <c:pt idx="8">
                  <c:v>84</c:v>
                </c:pt>
                <c:pt idx="9">
                  <c:v>67</c:v>
                </c:pt>
                <c:pt idx="10">
                  <c:v>101</c:v>
                </c:pt>
                <c:pt idx="11">
                  <c:v>82</c:v>
                </c:pt>
                <c:pt idx="12">
                  <c:v>72</c:v>
                </c:pt>
                <c:pt idx="13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7026944"/>
        <c:axId val="197028864"/>
      </c:lineChart>
      <c:catAx>
        <c:axId val="1970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7028864"/>
        <c:crosses val="autoZero"/>
        <c:auto val="1"/>
        <c:lblAlgn val="ctr"/>
        <c:lblOffset val="100"/>
        <c:noMultiLvlLbl val="0"/>
      </c:catAx>
      <c:valAx>
        <c:axId val="19702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</a:t>
                </a:r>
                <a:r>
                  <a:rPr lang="en-GB" baseline="0"/>
                  <a:t> quantity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2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66675</xdr:rowOff>
    </xdr:from>
    <xdr:to>
      <xdr:col>3</xdr:col>
      <xdr:colOff>533400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24</xdr:row>
      <xdr:rowOff>171450</xdr:rowOff>
    </xdr:from>
    <xdr:to>
      <xdr:col>3</xdr:col>
      <xdr:colOff>552450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746125</xdr:colOff>
      <xdr:row>24</xdr:row>
      <xdr:rowOff>158750</xdr:rowOff>
    </xdr:from>
    <xdr:to>
      <xdr:col>9</xdr:col>
      <xdr:colOff>210133</xdr:colOff>
      <xdr:row>38</xdr:row>
      <xdr:rowOff>143588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876300</xdr:colOff>
      <xdr:row>10</xdr:row>
      <xdr:rowOff>114301</xdr:rowOff>
    </xdr:from>
    <xdr:to>
      <xdr:col>10</xdr:col>
      <xdr:colOff>409575</xdr:colOff>
      <xdr:row>24</xdr:row>
      <xdr:rowOff>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6" sqref="B6:B7"/>
    </sheetView>
  </sheetViews>
  <sheetFormatPr defaultRowHeight="15" x14ac:dyDescent="0.25"/>
  <cols>
    <col min="1" max="1" width="23.28515625" customWidth="1"/>
    <col min="3" max="3" width="14" customWidth="1"/>
    <col min="4" max="4" width="11.28515625" customWidth="1"/>
    <col min="5" max="5" width="22" customWidth="1"/>
    <col min="6" max="6" width="13.42578125" customWidth="1"/>
    <col min="7" max="7" width="12.28515625" customWidth="1"/>
    <col min="8" max="8" width="12.7109375" customWidth="1"/>
    <col min="9" max="9" width="15.42578125" customWidth="1"/>
  </cols>
  <sheetData>
    <row r="1" spans="1:9" ht="30" customHeight="1" x14ac:dyDescent="0.25">
      <c r="A1" s="114" t="s">
        <v>74</v>
      </c>
      <c r="B1" s="114"/>
    </row>
    <row r="4" spans="1:9" ht="15.75" x14ac:dyDescent="0.25">
      <c r="A4" s="84" t="s">
        <v>17</v>
      </c>
    </row>
    <row r="5" spans="1:9" x14ac:dyDescent="0.25">
      <c r="A5" s="85" t="s">
        <v>18</v>
      </c>
      <c r="B5" s="3"/>
      <c r="C5" s="86"/>
      <c r="E5" s="91"/>
      <c r="F5" s="91" t="s">
        <v>2</v>
      </c>
      <c r="G5" s="91" t="s">
        <v>3</v>
      </c>
      <c r="H5" s="91" t="s">
        <v>4</v>
      </c>
      <c r="I5" s="91" t="s">
        <v>5</v>
      </c>
    </row>
    <row r="6" spans="1:9" x14ac:dyDescent="0.25">
      <c r="A6" s="3" t="s">
        <v>36</v>
      </c>
      <c r="B6" s="115" t="s">
        <v>75</v>
      </c>
      <c r="C6" s="86"/>
      <c r="E6" s="102" t="s">
        <v>59</v>
      </c>
      <c r="F6" s="72">
        <v>5</v>
      </c>
      <c r="G6" s="72">
        <v>4</v>
      </c>
      <c r="H6" s="72">
        <v>3</v>
      </c>
      <c r="I6" s="72">
        <v>1</v>
      </c>
    </row>
    <row r="7" spans="1:9" x14ac:dyDescent="0.25">
      <c r="A7" s="3" t="s">
        <v>37</v>
      </c>
      <c r="B7" s="116"/>
      <c r="C7" s="86"/>
      <c r="E7" s="103" t="s">
        <v>60</v>
      </c>
      <c r="F7" s="72">
        <v>10</v>
      </c>
      <c r="G7" s="72">
        <v>8</v>
      </c>
      <c r="H7" s="72">
        <v>6</v>
      </c>
      <c r="I7" s="72">
        <v>2</v>
      </c>
    </row>
    <row r="8" spans="1:9" x14ac:dyDescent="0.25">
      <c r="A8" s="87" t="s">
        <v>21</v>
      </c>
      <c r="B8" s="3">
        <v>1</v>
      </c>
      <c r="C8" s="86"/>
    </row>
    <row r="11" spans="1:9" x14ac:dyDescent="0.25">
      <c r="A11" s="85" t="s">
        <v>19</v>
      </c>
      <c r="B11" s="87"/>
      <c r="C11" s="88"/>
    </row>
    <row r="12" spans="1:9" x14ac:dyDescent="0.25">
      <c r="A12" s="87" t="s">
        <v>20</v>
      </c>
      <c r="B12" s="87">
        <v>80</v>
      </c>
      <c r="C12" s="88"/>
    </row>
    <row r="13" spans="1:9" x14ac:dyDescent="0.25">
      <c r="A13" s="87" t="s">
        <v>22</v>
      </c>
      <c r="B13" s="87">
        <v>10</v>
      </c>
      <c r="C13" s="88"/>
    </row>
    <row r="14" spans="1:9" x14ac:dyDescent="0.25">
      <c r="A14" s="89" t="s">
        <v>24</v>
      </c>
      <c r="B14" s="90" t="s">
        <v>25</v>
      </c>
      <c r="C14" s="90"/>
    </row>
    <row r="17" spans="1:9" x14ac:dyDescent="0.25">
      <c r="C17" s="113" t="s">
        <v>38</v>
      </c>
      <c r="D17" s="113"/>
      <c r="E17" s="113"/>
      <c r="F17" s="113" t="s">
        <v>39</v>
      </c>
      <c r="G17" s="113"/>
      <c r="H17" s="113"/>
      <c r="I17" s="113"/>
    </row>
    <row r="18" spans="1:9" x14ac:dyDescent="0.25">
      <c r="A18" t="s">
        <v>40</v>
      </c>
      <c r="C18" s="113" t="s">
        <v>41</v>
      </c>
      <c r="D18" s="113"/>
      <c r="E18" s="113"/>
      <c r="F18" s="113" t="s">
        <v>42</v>
      </c>
      <c r="G18" s="113"/>
      <c r="H18" s="113"/>
      <c r="I18" s="113"/>
    </row>
    <row r="19" spans="1:9" x14ac:dyDescent="0.25">
      <c r="A19" t="s">
        <v>43</v>
      </c>
      <c r="C19" s="113" t="s">
        <v>44</v>
      </c>
      <c r="D19" s="113"/>
      <c r="E19" s="113"/>
      <c r="F19" s="113" t="s">
        <v>45</v>
      </c>
      <c r="G19" s="113"/>
      <c r="H19" s="113"/>
      <c r="I19" s="113"/>
    </row>
    <row r="20" spans="1:9" x14ac:dyDescent="0.25">
      <c r="A20" t="s">
        <v>46</v>
      </c>
      <c r="C20" s="113" t="s">
        <v>47</v>
      </c>
      <c r="D20" s="113"/>
      <c r="E20" s="113"/>
      <c r="F20" s="113" t="s">
        <v>48</v>
      </c>
      <c r="G20" s="113"/>
      <c r="H20" s="113"/>
      <c r="I20" s="113"/>
    </row>
    <row r="21" spans="1:9" x14ac:dyDescent="0.25">
      <c r="A21" t="s">
        <v>49</v>
      </c>
      <c r="C21" s="113" t="s">
        <v>68</v>
      </c>
      <c r="D21" s="113"/>
      <c r="E21" s="113"/>
      <c r="F21" s="113" t="s">
        <v>65</v>
      </c>
      <c r="G21" s="113"/>
      <c r="H21" s="113"/>
      <c r="I21" s="113"/>
    </row>
    <row r="22" spans="1:9" x14ac:dyDescent="0.25">
      <c r="C22" s="113" t="s">
        <v>50</v>
      </c>
      <c r="D22" s="113"/>
      <c r="E22" s="113"/>
      <c r="F22" s="113" t="s">
        <v>51</v>
      </c>
      <c r="G22" s="113"/>
      <c r="H22" s="113"/>
      <c r="I22" s="113"/>
    </row>
    <row r="23" spans="1:9" x14ac:dyDescent="0.25">
      <c r="C23" s="113" t="s">
        <v>52</v>
      </c>
      <c r="D23" s="113"/>
      <c r="E23" s="113"/>
      <c r="F23" s="113" t="s">
        <v>53</v>
      </c>
      <c r="G23" s="113"/>
      <c r="H23" s="113"/>
      <c r="I23" s="113"/>
    </row>
    <row r="24" spans="1:9" x14ac:dyDescent="0.25">
      <c r="C24" s="113" t="s">
        <v>54</v>
      </c>
      <c r="D24" s="113"/>
      <c r="E24" s="113"/>
      <c r="F24" s="118" t="s">
        <v>55</v>
      </c>
      <c r="G24" s="119"/>
      <c r="H24" s="119"/>
      <c r="I24" s="120"/>
    </row>
    <row r="25" spans="1:9" x14ac:dyDescent="0.25">
      <c r="C25" s="113" t="s">
        <v>67</v>
      </c>
      <c r="D25" s="113"/>
      <c r="E25" s="113"/>
      <c r="F25" s="118" t="s">
        <v>56</v>
      </c>
      <c r="G25" s="119"/>
      <c r="H25" s="119"/>
      <c r="I25" s="120"/>
    </row>
    <row r="26" spans="1:9" x14ac:dyDescent="0.25">
      <c r="C26" s="117" t="s">
        <v>69</v>
      </c>
      <c r="D26" s="117"/>
      <c r="E26" s="117"/>
      <c r="F26" s="3"/>
      <c r="G26" s="3"/>
      <c r="H26" s="3"/>
      <c r="I26" s="3"/>
    </row>
  </sheetData>
  <mergeCells count="21">
    <mergeCell ref="A1:B1"/>
    <mergeCell ref="B6:B7"/>
    <mergeCell ref="C26:E26"/>
    <mergeCell ref="C20:E20"/>
    <mergeCell ref="F20:I20"/>
    <mergeCell ref="C21:E21"/>
    <mergeCell ref="F21:I21"/>
    <mergeCell ref="C22:E22"/>
    <mergeCell ref="F22:I22"/>
    <mergeCell ref="C23:E23"/>
    <mergeCell ref="F23:I23"/>
    <mergeCell ref="C24:E24"/>
    <mergeCell ref="C25:E25"/>
    <mergeCell ref="F24:I24"/>
    <mergeCell ref="F25:I25"/>
    <mergeCell ref="C17:E17"/>
    <mergeCell ref="F17:I17"/>
    <mergeCell ref="C18:E18"/>
    <mergeCell ref="F18:I18"/>
    <mergeCell ref="C19:E19"/>
    <mergeCell ref="F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4"/>
  <sheetViews>
    <sheetView zoomScaleNormal="100" workbookViewId="0">
      <pane ySplit="1" topLeftCell="A8" activePane="bottomLeft" state="frozen"/>
      <selection pane="bottomLeft" activeCell="I5" sqref="I5:I28"/>
    </sheetView>
  </sheetViews>
  <sheetFormatPr defaultRowHeight="15" x14ac:dyDescent="0.25"/>
  <cols>
    <col min="1" max="1" width="6.5703125" style="1" customWidth="1"/>
    <col min="2" max="2" width="13.140625" style="1" customWidth="1"/>
    <col min="3" max="3" width="11.7109375" style="1" customWidth="1"/>
    <col min="4" max="4" width="12.28515625" style="1" customWidth="1"/>
    <col min="5" max="6" width="11.5703125" style="1" customWidth="1"/>
    <col min="7" max="7" width="11.42578125" style="1" customWidth="1"/>
    <col min="8" max="9" width="11.5703125" style="1" customWidth="1"/>
    <col min="10" max="10" width="15.42578125" style="1" customWidth="1"/>
    <col min="11" max="11" width="6.85546875" style="1" customWidth="1"/>
  </cols>
  <sheetData>
    <row r="1" spans="1:15" s="17" customFormat="1" ht="16.5" thickBot="1" x14ac:dyDescent="0.3">
      <c r="A1" s="121"/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s="2" customFormat="1" ht="79.5" customHeight="1" x14ac:dyDescent="0.25">
      <c r="A2" s="71" t="s">
        <v>0</v>
      </c>
      <c r="B2" s="76" t="s">
        <v>27</v>
      </c>
      <c r="C2" s="76" t="s">
        <v>28</v>
      </c>
      <c r="D2" s="71" t="s">
        <v>57</v>
      </c>
      <c r="E2" s="76" t="s">
        <v>29</v>
      </c>
      <c r="F2" s="76" t="s">
        <v>61</v>
      </c>
      <c r="G2" s="76" t="s">
        <v>58</v>
      </c>
      <c r="H2" s="76" t="s">
        <v>30</v>
      </c>
      <c r="I2" s="76" t="s">
        <v>26</v>
      </c>
      <c r="J2" s="83" t="s">
        <v>31</v>
      </c>
      <c r="K2" s="98" t="s">
        <v>66</v>
      </c>
    </row>
    <row r="3" spans="1:15" s="106" customFormat="1" x14ac:dyDescent="0.25">
      <c r="B3" s="107"/>
      <c r="C3" s="107"/>
      <c r="H3" s="106">
        <v>285</v>
      </c>
      <c r="M3" s="106" t="s">
        <v>73</v>
      </c>
    </row>
    <row r="4" spans="1:15" x14ac:dyDescent="0.25">
      <c r="A4" s="21">
        <v>1</v>
      </c>
      <c r="B4" s="80">
        <f>0</f>
        <v>0</v>
      </c>
      <c r="C4" s="80">
        <f t="shared" ref="C4:C28" si="0">H3</f>
        <v>285</v>
      </c>
      <c r="D4" s="21">
        <f>B4+C4</f>
        <v>285</v>
      </c>
      <c r="E4" s="111">
        <v>82</v>
      </c>
      <c r="F4" s="104">
        <f>E4</f>
        <v>82</v>
      </c>
      <c r="G4" s="80">
        <f>IF(D4&gt;=E4,E4,D4)</f>
        <v>82</v>
      </c>
      <c r="H4" s="104">
        <f t="shared" ref="H4:H28" si="1">D4-G4</f>
        <v>203</v>
      </c>
      <c r="I4" s="104">
        <f>0</f>
        <v>0</v>
      </c>
      <c r="J4" s="105">
        <f>E4</f>
        <v>82</v>
      </c>
      <c r="K4" s="96">
        <f t="shared" ref="K4:K28" si="2">E4-G4</f>
        <v>0</v>
      </c>
      <c r="M4" s="112">
        <v>2</v>
      </c>
    </row>
    <row r="5" spans="1:15" x14ac:dyDescent="0.25">
      <c r="A5" s="4">
        <v>2</v>
      </c>
      <c r="B5" s="77">
        <f>0</f>
        <v>0</v>
      </c>
      <c r="C5" s="77">
        <f t="shared" si="0"/>
        <v>203</v>
      </c>
      <c r="D5" s="4">
        <f>B5+C5</f>
        <v>203</v>
      </c>
      <c r="E5" s="111">
        <v>73</v>
      </c>
      <c r="F5" s="78">
        <f>INT((0.25*E5+(1-0.25)*F4))</f>
        <v>79</v>
      </c>
      <c r="G5" s="77">
        <f t="shared" ref="G5:G28" si="3">IF(D5&gt;=E5,E5,D5)</f>
        <v>73</v>
      </c>
      <c r="H5" s="78">
        <f t="shared" si="1"/>
        <v>130</v>
      </c>
      <c r="I5" s="104">
        <f>J3+J4</f>
        <v>82</v>
      </c>
      <c r="J5" s="105">
        <f t="shared" ref="J5:J28" si="4">E5</f>
        <v>73</v>
      </c>
      <c r="K5" s="97">
        <f t="shared" si="2"/>
        <v>0</v>
      </c>
      <c r="M5" s="112">
        <v>0</v>
      </c>
    </row>
    <row r="6" spans="1:15" x14ac:dyDescent="0.25">
      <c r="A6" s="4">
        <v>3</v>
      </c>
      <c r="B6" s="77">
        <f>Wholesaler!G4+Wholesaler!G6</f>
        <v>73</v>
      </c>
      <c r="C6" s="77">
        <f t="shared" si="0"/>
        <v>130</v>
      </c>
      <c r="D6" s="4">
        <f t="shared" ref="D6:D27" si="5">B6+C6</f>
        <v>203</v>
      </c>
      <c r="E6" s="111">
        <v>92</v>
      </c>
      <c r="F6" s="78">
        <f t="shared" ref="F6:F28" si="6">INT((0.25*E6+(1-0.25)*F5))</f>
        <v>82</v>
      </c>
      <c r="G6" s="77">
        <f t="shared" si="3"/>
        <v>92</v>
      </c>
      <c r="H6" s="78">
        <f t="shared" si="1"/>
        <v>111</v>
      </c>
      <c r="I6" s="104">
        <f>J4</f>
        <v>82</v>
      </c>
      <c r="J6" s="105">
        <f t="shared" si="4"/>
        <v>92</v>
      </c>
      <c r="K6" s="97">
        <f t="shared" si="2"/>
        <v>0</v>
      </c>
      <c r="M6" s="112">
        <v>2</v>
      </c>
    </row>
    <row r="7" spans="1:15" x14ac:dyDescent="0.25">
      <c r="A7" s="73">
        <v>4</v>
      </c>
      <c r="B7" s="77">
        <f>Wholesaler!G5</f>
        <v>82</v>
      </c>
      <c r="C7" s="77">
        <f t="shared" si="0"/>
        <v>111</v>
      </c>
      <c r="D7" s="4">
        <f>B7+C7</f>
        <v>193</v>
      </c>
      <c r="E7" s="111">
        <v>85</v>
      </c>
      <c r="F7" s="78">
        <f t="shared" si="6"/>
        <v>82</v>
      </c>
      <c r="G7" s="77">
        <f t="shared" si="3"/>
        <v>85</v>
      </c>
      <c r="H7" s="78">
        <f t="shared" si="1"/>
        <v>108</v>
      </c>
      <c r="I7" s="104">
        <f>J6</f>
        <v>92</v>
      </c>
      <c r="J7" s="105">
        <f t="shared" si="4"/>
        <v>85</v>
      </c>
      <c r="K7" s="97">
        <f t="shared" si="2"/>
        <v>0</v>
      </c>
      <c r="M7" s="112">
        <v>4</v>
      </c>
    </row>
    <row r="8" spans="1:15" x14ac:dyDescent="0.25">
      <c r="A8" s="4">
        <v>5</v>
      </c>
      <c r="B8" s="77"/>
      <c r="C8" s="77">
        <f t="shared" si="0"/>
        <v>108</v>
      </c>
      <c r="D8" s="4">
        <f t="shared" si="5"/>
        <v>108</v>
      </c>
      <c r="E8" s="111">
        <v>90</v>
      </c>
      <c r="F8" s="78">
        <f t="shared" si="6"/>
        <v>84</v>
      </c>
      <c r="G8" s="77">
        <f t="shared" si="3"/>
        <v>90</v>
      </c>
      <c r="H8" s="78">
        <f t="shared" si="1"/>
        <v>18</v>
      </c>
      <c r="I8" s="104">
        <f>J6+J7</f>
        <v>177</v>
      </c>
      <c r="J8" s="105">
        <f t="shared" si="4"/>
        <v>90</v>
      </c>
      <c r="K8" s="97">
        <f t="shared" si="2"/>
        <v>0</v>
      </c>
      <c r="M8" s="112">
        <v>4</v>
      </c>
    </row>
    <row r="9" spans="1:15" x14ac:dyDescent="0.25">
      <c r="A9" s="4">
        <v>6</v>
      </c>
      <c r="B9" s="77">
        <f>Wholesaler!G7</f>
        <v>92</v>
      </c>
      <c r="C9" s="77">
        <f t="shared" si="0"/>
        <v>18</v>
      </c>
      <c r="D9" s="4">
        <f t="shared" si="5"/>
        <v>110</v>
      </c>
      <c r="E9" s="111">
        <v>74</v>
      </c>
      <c r="F9" s="78">
        <f t="shared" si="6"/>
        <v>81</v>
      </c>
      <c r="G9" s="77">
        <f t="shared" si="3"/>
        <v>74</v>
      </c>
      <c r="H9" s="78">
        <f t="shared" si="1"/>
        <v>36</v>
      </c>
      <c r="I9" s="104">
        <f>J7+J8</f>
        <v>175</v>
      </c>
      <c r="J9" s="105">
        <f t="shared" si="4"/>
        <v>74</v>
      </c>
      <c r="K9" s="97">
        <f t="shared" si="2"/>
        <v>0</v>
      </c>
      <c r="M9" s="112">
        <v>4</v>
      </c>
    </row>
    <row r="10" spans="1:15" x14ac:dyDescent="0.25">
      <c r="A10" s="4">
        <v>7</v>
      </c>
      <c r="B10" s="77"/>
      <c r="C10" s="77">
        <f t="shared" si="0"/>
        <v>36</v>
      </c>
      <c r="D10" s="4">
        <f t="shared" si="5"/>
        <v>36</v>
      </c>
      <c r="E10" s="111">
        <v>83</v>
      </c>
      <c r="F10" s="78">
        <f t="shared" si="6"/>
        <v>81</v>
      </c>
      <c r="G10" s="77">
        <f t="shared" si="3"/>
        <v>36</v>
      </c>
      <c r="H10" s="78">
        <f t="shared" si="1"/>
        <v>0</v>
      </c>
      <c r="I10" s="104">
        <f>J7+J8+J9</f>
        <v>249</v>
      </c>
      <c r="J10" s="105">
        <f t="shared" si="4"/>
        <v>83</v>
      </c>
      <c r="K10" s="97">
        <f t="shared" si="2"/>
        <v>47</v>
      </c>
      <c r="M10" s="112">
        <v>0</v>
      </c>
      <c r="O10" t="s">
        <v>23</v>
      </c>
    </row>
    <row r="11" spans="1:15" x14ac:dyDescent="0.25">
      <c r="A11" s="4">
        <v>8</v>
      </c>
      <c r="B11" s="77">
        <f>Wholesaler!G11</f>
        <v>74</v>
      </c>
      <c r="C11" s="77">
        <f t="shared" si="0"/>
        <v>0</v>
      </c>
      <c r="D11" s="4">
        <f t="shared" si="5"/>
        <v>74</v>
      </c>
      <c r="E11" s="111">
        <v>79</v>
      </c>
      <c r="F11" s="78">
        <f t="shared" si="6"/>
        <v>80</v>
      </c>
      <c r="G11" s="77">
        <f t="shared" si="3"/>
        <v>74</v>
      </c>
      <c r="H11" s="78">
        <f t="shared" si="1"/>
        <v>0</v>
      </c>
      <c r="I11" s="104">
        <f>J7+J8+J9</f>
        <v>249</v>
      </c>
      <c r="J11" s="105">
        <f t="shared" si="4"/>
        <v>79</v>
      </c>
      <c r="K11" s="97">
        <f t="shared" si="2"/>
        <v>5</v>
      </c>
      <c r="M11" s="112">
        <v>2</v>
      </c>
    </row>
    <row r="12" spans="1:15" x14ac:dyDescent="0.25">
      <c r="A12" s="4">
        <v>9</v>
      </c>
      <c r="B12" s="77">
        <f>Wholesaler!G8</f>
        <v>85</v>
      </c>
      <c r="C12" s="77">
        <f t="shared" si="0"/>
        <v>0</v>
      </c>
      <c r="D12" s="4">
        <f t="shared" si="5"/>
        <v>85</v>
      </c>
      <c r="E12" s="111">
        <v>85</v>
      </c>
      <c r="F12" s="78">
        <f t="shared" si="6"/>
        <v>81</v>
      </c>
      <c r="G12" s="77">
        <f t="shared" si="3"/>
        <v>85</v>
      </c>
      <c r="H12" s="78">
        <f t="shared" si="1"/>
        <v>0</v>
      </c>
      <c r="I12" s="104">
        <f>J8+J9+J11</f>
        <v>243</v>
      </c>
      <c r="J12" s="105">
        <f t="shared" si="4"/>
        <v>85</v>
      </c>
      <c r="K12" s="97">
        <f t="shared" si="2"/>
        <v>0</v>
      </c>
      <c r="M12" s="112">
        <v>4</v>
      </c>
    </row>
    <row r="13" spans="1:15" x14ac:dyDescent="0.25">
      <c r="A13" s="4">
        <v>10</v>
      </c>
      <c r="B13" s="77">
        <f>Wholesaler!G9</f>
        <v>90</v>
      </c>
      <c r="C13" s="77">
        <f t="shared" si="0"/>
        <v>0</v>
      </c>
      <c r="D13" s="4">
        <f t="shared" si="5"/>
        <v>90</v>
      </c>
      <c r="E13" s="111">
        <v>83</v>
      </c>
      <c r="F13" s="78">
        <f t="shared" si="6"/>
        <v>81</v>
      </c>
      <c r="G13" s="77">
        <f t="shared" si="3"/>
        <v>83</v>
      </c>
      <c r="H13" s="78">
        <f t="shared" si="1"/>
        <v>7</v>
      </c>
      <c r="I13" s="104">
        <f>J9+J11+J12</f>
        <v>238</v>
      </c>
      <c r="J13" s="105">
        <f t="shared" si="4"/>
        <v>83</v>
      </c>
      <c r="K13" s="97">
        <f t="shared" si="2"/>
        <v>0</v>
      </c>
      <c r="M13" s="112">
        <v>1</v>
      </c>
    </row>
    <row r="14" spans="1:15" x14ac:dyDescent="0.25">
      <c r="A14" s="4">
        <v>11</v>
      </c>
      <c r="B14" s="77">
        <f>Wholesaler!G10+Wholesaler!G12</f>
        <v>97</v>
      </c>
      <c r="C14" s="77">
        <f t="shared" si="0"/>
        <v>7</v>
      </c>
      <c r="D14" s="4">
        <f t="shared" si="5"/>
        <v>104</v>
      </c>
      <c r="E14" s="111">
        <v>91</v>
      </c>
      <c r="F14" s="78">
        <f t="shared" si="6"/>
        <v>83</v>
      </c>
      <c r="G14" s="77">
        <f t="shared" si="3"/>
        <v>91</v>
      </c>
      <c r="H14" s="78">
        <f t="shared" si="1"/>
        <v>13</v>
      </c>
      <c r="I14" s="104">
        <f>J12+J13</f>
        <v>168</v>
      </c>
      <c r="J14" s="105">
        <f t="shared" si="4"/>
        <v>91</v>
      </c>
      <c r="K14" s="97">
        <f t="shared" si="2"/>
        <v>0</v>
      </c>
      <c r="M14" s="112">
        <v>1</v>
      </c>
    </row>
    <row r="15" spans="1:15" s="14" customFormat="1" x14ac:dyDescent="0.25">
      <c r="A15" s="13">
        <v>12</v>
      </c>
      <c r="B15" s="77">
        <f>Wholesaler!G14</f>
        <v>83</v>
      </c>
      <c r="C15" s="77">
        <f t="shared" si="0"/>
        <v>13</v>
      </c>
      <c r="D15" s="4">
        <f t="shared" si="5"/>
        <v>96</v>
      </c>
      <c r="E15" s="111">
        <v>57</v>
      </c>
      <c r="F15" s="78">
        <f t="shared" si="6"/>
        <v>76</v>
      </c>
      <c r="G15" s="77">
        <f t="shared" si="3"/>
        <v>57</v>
      </c>
      <c r="H15" s="78">
        <f t="shared" si="1"/>
        <v>39</v>
      </c>
      <c r="I15" s="104">
        <f>J12+J14</f>
        <v>176</v>
      </c>
      <c r="J15" s="105">
        <f t="shared" si="4"/>
        <v>57</v>
      </c>
      <c r="K15" s="97">
        <f t="shared" si="2"/>
        <v>0</v>
      </c>
      <c r="M15" s="112">
        <v>0</v>
      </c>
    </row>
    <row r="16" spans="1:15" s="14" customFormat="1" x14ac:dyDescent="0.25">
      <c r="A16" s="13">
        <v>13</v>
      </c>
      <c r="B16" s="77">
        <f>Wholesaler!G15+Wholesaler!G16</f>
        <v>148</v>
      </c>
      <c r="C16" s="77">
        <f t="shared" si="0"/>
        <v>39</v>
      </c>
      <c r="D16" s="4">
        <f t="shared" si="5"/>
        <v>187</v>
      </c>
      <c r="E16" s="111">
        <v>72</v>
      </c>
      <c r="F16" s="78">
        <f t="shared" si="6"/>
        <v>75</v>
      </c>
      <c r="G16" s="77">
        <f t="shared" si="3"/>
        <v>72</v>
      </c>
      <c r="H16" s="78">
        <f t="shared" si="1"/>
        <v>115</v>
      </c>
      <c r="I16" s="104">
        <f>J12</f>
        <v>85</v>
      </c>
      <c r="J16" s="105">
        <f t="shared" si="4"/>
        <v>72</v>
      </c>
      <c r="K16" s="97">
        <f t="shared" si="2"/>
        <v>0</v>
      </c>
      <c r="M16" s="112">
        <v>0</v>
      </c>
    </row>
    <row r="17" spans="1:13" s="14" customFormat="1" x14ac:dyDescent="0.25">
      <c r="A17" s="13">
        <v>14</v>
      </c>
      <c r="B17" s="77">
        <f>Wholesaler!G13+Wholesaler!G17</f>
        <v>157</v>
      </c>
      <c r="C17" s="77">
        <f t="shared" si="0"/>
        <v>115</v>
      </c>
      <c r="D17" s="4">
        <f t="shared" si="5"/>
        <v>272</v>
      </c>
      <c r="E17" s="111">
        <v>87</v>
      </c>
      <c r="F17" s="78">
        <f t="shared" si="6"/>
        <v>78</v>
      </c>
      <c r="G17" s="77">
        <f t="shared" si="3"/>
        <v>87</v>
      </c>
      <c r="H17" s="78">
        <f t="shared" si="1"/>
        <v>185</v>
      </c>
      <c r="I17" s="104">
        <v>0</v>
      </c>
      <c r="J17" s="105">
        <f t="shared" si="4"/>
        <v>87</v>
      </c>
      <c r="K17" s="97">
        <f t="shared" si="2"/>
        <v>0</v>
      </c>
      <c r="M17" s="112">
        <v>1</v>
      </c>
    </row>
    <row r="18" spans="1:13" s="14" customFormat="1" x14ac:dyDescent="0.25">
      <c r="A18" s="13">
        <v>15</v>
      </c>
      <c r="B18" s="77"/>
      <c r="C18" s="77">
        <f t="shared" si="0"/>
        <v>185</v>
      </c>
      <c r="D18" s="4">
        <f t="shared" si="5"/>
        <v>185</v>
      </c>
      <c r="E18" s="111">
        <v>77</v>
      </c>
      <c r="F18" s="78">
        <f t="shared" si="6"/>
        <v>77</v>
      </c>
      <c r="G18" s="77">
        <f t="shared" si="3"/>
        <v>77</v>
      </c>
      <c r="H18" s="78">
        <f t="shared" si="1"/>
        <v>108</v>
      </c>
      <c r="I18" s="104">
        <f>J17</f>
        <v>87</v>
      </c>
      <c r="J18" s="105">
        <f t="shared" si="4"/>
        <v>77</v>
      </c>
      <c r="K18" s="97">
        <f t="shared" si="2"/>
        <v>0</v>
      </c>
      <c r="M18" s="112">
        <v>1</v>
      </c>
    </row>
    <row r="19" spans="1:13" s="14" customFormat="1" x14ac:dyDescent="0.25">
      <c r="A19" s="13">
        <v>16</v>
      </c>
      <c r="B19" s="77">
        <f>Wholesaler!G18</f>
        <v>87</v>
      </c>
      <c r="C19" s="77">
        <f t="shared" si="0"/>
        <v>108</v>
      </c>
      <c r="D19" s="4">
        <f t="shared" si="5"/>
        <v>195</v>
      </c>
      <c r="E19" s="111">
        <v>69</v>
      </c>
      <c r="F19" s="78">
        <f t="shared" si="6"/>
        <v>75</v>
      </c>
      <c r="G19" s="77">
        <f t="shared" si="3"/>
        <v>69</v>
      </c>
      <c r="H19" s="78">
        <f t="shared" si="1"/>
        <v>126</v>
      </c>
      <c r="I19" s="104">
        <f>J18</f>
        <v>77</v>
      </c>
      <c r="J19" s="105">
        <f t="shared" si="4"/>
        <v>69</v>
      </c>
      <c r="K19" s="97">
        <f t="shared" si="2"/>
        <v>0</v>
      </c>
      <c r="M19" s="112">
        <v>0</v>
      </c>
    </row>
    <row r="20" spans="1:13" s="14" customFormat="1" x14ac:dyDescent="0.25">
      <c r="A20" s="13">
        <v>17</v>
      </c>
      <c r="B20" s="77">
        <f>Wholesaler!G19+Wholesaler!G20</f>
        <v>146</v>
      </c>
      <c r="C20" s="77">
        <f t="shared" si="0"/>
        <v>126</v>
      </c>
      <c r="D20" s="4">
        <f t="shared" si="5"/>
        <v>272</v>
      </c>
      <c r="E20" s="111">
        <v>74</v>
      </c>
      <c r="F20" s="78">
        <f t="shared" si="6"/>
        <v>74</v>
      </c>
      <c r="G20" s="77">
        <f t="shared" si="3"/>
        <v>74</v>
      </c>
      <c r="H20" s="78">
        <f t="shared" si="1"/>
        <v>198</v>
      </c>
      <c r="I20" s="104">
        <v>0</v>
      </c>
      <c r="J20" s="105">
        <f t="shared" si="4"/>
        <v>74</v>
      </c>
      <c r="K20" s="97">
        <f t="shared" si="2"/>
        <v>0</v>
      </c>
      <c r="M20" s="112">
        <v>1</v>
      </c>
    </row>
    <row r="21" spans="1:13" s="14" customFormat="1" x14ac:dyDescent="0.25">
      <c r="A21" s="13">
        <v>18</v>
      </c>
      <c r="B21" s="77"/>
      <c r="C21" s="77">
        <f t="shared" si="0"/>
        <v>198</v>
      </c>
      <c r="D21" s="4">
        <f t="shared" si="5"/>
        <v>198</v>
      </c>
      <c r="E21" s="111">
        <v>91</v>
      </c>
      <c r="F21" s="78">
        <f t="shared" si="6"/>
        <v>78</v>
      </c>
      <c r="G21" s="77">
        <f t="shared" si="3"/>
        <v>91</v>
      </c>
      <c r="H21" s="78">
        <f t="shared" si="1"/>
        <v>107</v>
      </c>
      <c r="I21" s="104">
        <f>J20</f>
        <v>74</v>
      </c>
      <c r="J21" s="105">
        <f t="shared" si="4"/>
        <v>91</v>
      </c>
      <c r="K21" s="97">
        <f t="shared" si="2"/>
        <v>0</v>
      </c>
      <c r="M21" s="112">
        <v>1</v>
      </c>
    </row>
    <row r="22" spans="1:13" s="14" customFormat="1" x14ac:dyDescent="0.25">
      <c r="A22" s="13">
        <v>19</v>
      </c>
      <c r="B22" s="77">
        <f>Wholesaler!G21</f>
        <v>74</v>
      </c>
      <c r="C22" s="77">
        <f t="shared" si="0"/>
        <v>107</v>
      </c>
      <c r="D22" s="4">
        <f t="shared" si="5"/>
        <v>181</v>
      </c>
      <c r="E22" s="111">
        <v>84</v>
      </c>
      <c r="F22" s="78">
        <f t="shared" si="6"/>
        <v>79</v>
      </c>
      <c r="G22" s="77">
        <f t="shared" si="3"/>
        <v>84</v>
      </c>
      <c r="H22" s="78">
        <f t="shared" si="1"/>
        <v>97</v>
      </c>
      <c r="I22" s="104">
        <f>J21</f>
        <v>91</v>
      </c>
      <c r="J22" s="105">
        <f t="shared" si="4"/>
        <v>84</v>
      </c>
      <c r="K22" s="97">
        <f t="shared" si="2"/>
        <v>0</v>
      </c>
      <c r="M22" s="112">
        <v>2</v>
      </c>
    </row>
    <row r="23" spans="1:13" s="14" customFormat="1" x14ac:dyDescent="0.25">
      <c r="A23" s="13">
        <v>20</v>
      </c>
      <c r="B23" s="77">
        <f>Wholesaler!G22</f>
        <v>91</v>
      </c>
      <c r="C23" s="77">
        <f t="shared" si="0"/>
        <v>97</v>
      </c>
      <c r="D23" s="4">
        <f t="shared" si="5"/>
        <v>188</v>
      </c>
      <c r="E23" s="111">
        <v>67</v>
      </c>
      <c r="F23" s="78">
        <f t="shared" si="6"/>
        <v>76</v>
      </c>
      <c r="G23" s="77">
        <f t="shared" si="3"/>
        <v>67</v>
      </c>
      <c r="H23" s="78">
        <f t="shared" si="1"/>
        <v>121</v>
      </c>
      <c r="I23" s="104">
        <f>J22</f>
        <v>84</v>
      </c>
      <c r="J23" s="105">
        <f t="shared" si="4"/>
        <v>67</v>
      </c>
      <c r="K23" s="97">
        <f t="shared" si="2"/>
        <v>0</v>
      </c>
      <c r="M23" s="112">
        <v>1</v>
      </c>
    </row>
    <row r="24" spans="1:13" s="14" customFormat="1" x14ac:dyDescent="0.25">
      <c r="A24" s="13">
        <v>21</v>
      </c>
      <c r="B24" s="77"/>
      <c r="C24" s="77">
        <f t="shared" si="0"/>
        <v>121</v>
      </c>
      <c r="D24" s="4">
        <f t="shared" si="5"/>
        <v>121</v>
      </c>
      <c r="E24" s="111">
        <v>101</v>
      </c>
      <c r="F24" s="78">
        <f t="shared" si="6"/>
        <v>82</v>
      </c>
      <c r="G24" s="77">
        <f t="shared" si="3"/>
        <v>101</v>
      </c>
      <c r="H24" s="78">
        <f t="shared" si="1"/>
        <v>20</v>
      </c>
      <c r="I24" s="104">
        <f>J22+J23</f>
        <v>151</v>
      </c>
      <c r="J24" s="105">
        <f t="shared" si="4"/>
        <v>101</v>
      </c>
      <c r="K24" s="97">
        <f t="shared" si="2"/>
        <v>0</v>
      </c>
      <c r="M24" s="112">
        <v>1</v>
      </c>
    </row>
    <row r="25" spans="1:13" s="14" customFormat="1" x14ac:dyDescent="0.25">
      <c r="A25" s="73">
        <v>22</v>
      </c>
      <c r="B25" s="77">
        <f>Wholesaler!G23+Wholesaler!G24</f>
        <v>151</v>
      </c>
      <c r="C25" s="77">
        <f t="shared" si="0"/>
        <v>20</v>
      </c>
      <c r="D25" s="4">
        <f t="shared" si="5"/>
        <v>171</v>
      </c>
      <c r="E25" s="111">
        <v>82</v>
      </c>
      <c r="F25" s="78">
        <f t="shared" si="6"/>
        <v>82</v>
      </c>
      <c r="G25" s="77">
        <f t="shared" si="3"/>
        <v>82</v>
      </c>
      <c r="H25" s="78">
        <f t="shared" si="1"/>
        <v>89</v>
      </c>
      <c r="I25" s="104">
        <f>J24</f>
        <v>101</v>
      </c>
      <c r="J25" s="105">
        <f t="shared" si="4"/>
        <v>82</v>
      </c>
      <c r="K25" s="97">
        <f t="shared" si="2"/>
        <v>0</v>
      </c>
      <c r="M25" s="112">
        <v>1</v>
      </c>
    </row>
    <row r="26" spans="1:13" s="14" customFormat="1" x14ac:dyDescent="0.25">
      <c r="A26" s="13">
        <v>23</v>
      </c>
      <c r="B26" s="77">
        <f>Wholesaler!G25</f>
        <v>101</v>
      </c>
      <c r="C26" s="77">
        <f t="shared" si="0"/>
        <v>89</v>
      </c>
      <c r="D26" s="4">
        <f t="shared" si="5"/>
        <v>190</v>
      </c>
      <c r="E26" s="111">
        <v>72</v>
      </c>
      <c r="F26" s="78">
        <f t="shared" si="6"/>
        <v>79</v>
      </c>
      <c r="G26" s="77">
        <f t="shared" si="3"/>
        <v>72</v>
      </c>
      <c r="H26" s="78">
        <f t="shared" si="1"/>
        <v>118</v>
      </c>
      <c r="I26" s="104">
        <f>J25</f>
        <v>82</v>
      </c>
      <c r="J26" s="105">
        <f t="shared" si="4"/>
        <v>72</v>
      </c>
      <c r="K26" s="97">
        <f t="shared" si="2"/>
        <v>0</v>
      </c>
      <c r="M26" s="112">
        <v>4</v>
      </c>
    </row>
    <row r="27" spans="1:13" s="14" customFormat="1" x14ac:dyDescent="0.25">
      <c r="A27" s="13">
        <v>24</v>
      </c>
      <c r="B27" s="77">
        <f>Wholesaler!G26</f>
        <v>82</v>
      </c>
      <c r="C27" s="77">
        <f t="shared" si="0"/>
        <v>118</v>
      </c>
      <c r="D27" s="4">
        <f t="shared" si="5"/>
        <v>200</v>
      </c>
      <c r="E27" s="111">
        <v>83</v>
      </c>
      <c r="F27" s="78">
        <f t="shared" si="6"/>
        <v>80</v>
      </c>
      <c r="G27" s="77">
        <f t="shared" si="3"/>
        <v>83</v>
      </c>
      <c r="H27" s="78">
        <f t="shared" si="1"/>
        <v>117</v>
      </c>
      <c r="I27" s="104">
        <f>J26</f>
        <v>72</v>
      </c>
      <c r="J27" s="105">
        <f t="shared" si="4"/>
        <v>83</v>
      </c>
      <c r="K27" s="97">
        <f t="shared" si="2"/>
        <v>0</v>
      </c>
      <c r="M27" s="112">
        <v>2</v>
      </c>
    </row>
    <row r="28" spans="1:13" s="14" customFormat="1" ht="15.75" thickBot="1" x14ac:dyDescent="0.3">
      <c r="A28" s="13">
        <v>25</v>
      </c>
      <c r="B28" s="77"/>
      <c r="C28" s="77">
        <f t="shared" si="0"/>
        <v>117</v>
      </c>
      <c r="D28" s="4">
        <v>81</v>
      </c>
      <c r="E28" s="111">
        <v>97</v>
      </c>
      <c r="F28" s="78">
        <f t="shared" si="6"/>
        <v>84</v>
      </c>
      <c r="G28" s="77">
        <f t="shared" si="3"/>
        <v>81</v>
      </c>
      <c r="H28" s="78">
        <f t="shared" si="1"/>
        <v>0</v>
      </c>
      <c r="I28" s="104">
        <f>J26+J27</f>
        <v>155</v>
      </c>
      <c r="J28" s="105">
        <f t="shared" si="4"/>
        <v>97</v>
      </c>
      <c r="K28" s="97">
        <f t="shared" si="2"/>
        <v>16</v>
      </c>
      <c r="M28" s="112">
        <v>2</v>
      </c>
    </row>
    <row r="29" spans="1:13" s="46" customForma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50"/>
    </row>
    <row r="30" spans="1:13" s="46" customFormat="1" x14ac:dyDescent="0.25">
      <c r="A30" s="47"/>
      <c r="B30" s="47"/>
      <c r="C30" s="47"/>
      <c r="D30" s="47"/>
      <c r="E30" s="47">
        <f>SUM(E7:E25)</f>
        <v>1531</v>
      </c>
      <c r="F30" s="47"/>
      <c r="G30" s="62" t="s">
        <v>15</v>
      </c>
      <c r="H30" s="47">
        <f>SUM(H7:H25)</f>
        <v>1387</v>
      </c>
      <c r="I30" s="47"/>
      <c r="J30" s="47">
        <f>VAR(J7:J25)</f>
        <v>104.36842105263187</v>
      </c>
      <c r="K30" s="52"/>
    </row>
    <row r="31" spans="1:13" s="46" customFormat="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62" t="s">
        <v>1</v>
      </c>
      <c r="K31" s="52">
        <f>SUM(K7:K25)</f>
        <v>52</v>
      </c>
    </row>
    <row r="32" spans="1:13" s="46" customFormat="1" ht="15.75" thickBot="1" x14ac:dyDescent="0.3">
      <c r="A32" s="54"/>
      <c r="B32" s="54"/>
      <c r="C32" s="54"/>
      <c r="D32" s="54"/>
      <c r="E32" s="54">
        <f>(E30-K31)/E30</f>
        <v>0.96603527106466358</v>
      </c>
      <c r="F32" s="54"/>
      <c r="G32" s="64" t="s">
        <v>14</v>
      </c>
      <c r="H32" s="54">
        <f>H30*5</f>
        <v>6935</v>
      </c>
      <c r="I32" s="54"/>
      <c r="J32" s="64" t="s">
        <v>14</v>
      </c>
      <c r="K32" s="55">
        <f>K31*10</f>
        <v>520</v>
      </c>
    </row>
    <row r="34" spans="5:5" x14ac:dyDescent="0.25">
      <c r="E34" s="1">
        <f>VAR(E7:E25)</f>
        <v>104.36842105263187</v>
      </c>
    </row>
  </sheetData>
  <mergeCells count="1">
    <mergeCell ref="A1:K1"/>
  </mergeCells>
  <printOptions horizontalCentered="1" verticalCentered="1"/>
  <pageMargins left="0.11" right="0" top="0.19685039370078741" bottom="0.19685039370078741" header="0.31496062992125984" footer="0.31496062992125984"/>
  <pageSetup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3"/>
  <sheetViews>
    <sheetView zoomScaleNormal="100" workbookViewId="0">
      <selection activeCell="I8" sqref="I8"/>
    </sheetView>
  </sheetViews>
  <sheetFormatPr defaultRowHeight="15" x14ac:dyDescent="0.25"/>
  <cols>
    <col min="1" max="1" width="8.140625" style="1" customWidth="1"/>
    <col min="2" max="2" width="16.5703125" style="1" bestFit="1" customWidth="1"/>
    <col min="3" max="3" width="16.5703125" style="1" customWidth="1"/>
    <col min="4" max="4" width="11.42578125" style="1" customWidth="1"/>
    <col min="5" max="6" width="9.85546875" style="1" customWidth="1"/>
    <col min="7" max="7" width="11.140625" style="1" bestFit="1" customWidth="1"/>
    <col min="8" max="9" width="10.140625" style="1" customWidth="1"/>
    <col min="10" max="10" width="11.7109375" style="1" customWidth="1"/>
    <col min="11" max="11" width="8.140625" style="1" customWidth="1"/>
    <col min="12" max="16384" width="9.140625" style="1"/>
  </cols>
  <sheetData>
    <row r="1" spans="1:11" s="19" customFormat="1" ht="16.5" thickBot="1" x14ac:dyDescent="0.3">
      <c r="A1" s="122" t="s">
        <v>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s="2" customFormat="1" x14ac:dyDescent="0.25">
      <c r="A2" s="108" t="s">
        <v>0</v>
      </c>
      <c r="B2" s="76" t="s">
        <v>27</v>
      </c>
      <c r="C2" s="109" t="s">
        <v>28</v>
      </c>
      <c r="D2" s="110" t="s">
        <v>57</v>
      </c>
      <c r="E2" s="76" t="s">
        <v>32</v>
      </c>
      <c r="F2" s="76" t="s">
        <v>61</v>
      </c>
      <c r="G2" s="76" t="s">
        <v>58</v>
      </c>
      <c r="H2" s="76" t="s">
        <v>30</v>
      </c>
      <c r="I2" s="76" t="s">
        <v>26</v>
      </c>
      <c r="J2" s="83" t="s">
        <v>31</v>
      </c>
      <c r="K2" s="98" t="s">
        <v>66</v>
      </c>
    </row>
    <row r="3" spans="1:11" s="13" customFormat="1" x14ac:dyDescent="0.25">
      <c r="H3" s="13">
        <v>285</v>
      </c>
    </row>
    <row r="4" spans="1:11" x14ac:dyDescent="0.25">
      <c r="A4" s="29">
        <v>1</v>
      </c>
      <c r="B4" s="80">
        <f>0</f>
        <v>0</v>
      </c>
      <c r="C4" s="80">
        <f>H3</f>
        <v>285</v>
      </c>
      <c r="D4" s="21">
        <f>B4+C4</f>
        <v>285</v>
      </c>
      <c r="E4" s="80">
        <f>0</f>
        <v>0</v>
      </c>
      <c r="F4" s="80">
        <f>E4</f>
        <v>0</v>
      </c>
      <c r="G4" s="80">
        <f>IF(D4&gt;=E4,E4,D4)</f>
        <v>0</v>
      </c>
      <c r="H4" s="80">
        <f t="shared" ref="H4:H28" si="0">D4-G4</f>
        <v>285</v>
      </c>
      <c r="I4" s="80">
        <f>0</f>
        <v>0</v>
      </c>
      <c r="J4" s="105">
        <f>E4</f>
        <v>0</v>
      </c>
      <c r="K4" s="96">
        <f>E4-G4</f>
        <v>0</v>
      </c>
    </row>
    <row r="5" spans="1:11" x14ac:dyDescent="0.25">
      <c r="A5" s="27">
        <v>2</v>
      </c>
      <c r="B5" s="77">
        <f>0</f>
        <v>0</v>
      </c>
      <c r="C5" s="77">
        <f t="shared" ref="C5:C28" si="1">H4</f>
        <v>285</v>
      </c>
      <c r="D5" s="4">
        <f t="shared" ref="D5:D28" si="2">B5+C5</f>
        <v>285</v>
      </c>
      <c r="E5" s="77">
        <f>Retailer!J4</f>
        <v>82</v>
      </c>
      <c r="F5" s="77">
        <f>INT((0.25*E5+(1-0.25)*F4))</f>
        <v>20</v>
      </c>
      <c r="G5" s="77">
        <f t="shared" ref="G5:G28" si="3">IF(D5&gt;=E5,E5,D5)</f>
        <v>82</v>
      </c>
      <c r="H5" s="77">
        <f t="shared" si="0"/>
        <v>203</v>
      </c>
      <c r="I5" s="104">
        <f>J3+J4</f>
        <v>0</v>
      </c>
      <c r="J5" s="105">
        <f t="shared" ref="J5:J28" si="4">E5</f>
        <v>82</v>
      </c>
      <c r="K5" s="97">
        <f>E5-G5</f>
        <v>0</v>
      </c>
    </row>
    <row r="6" spans="1:11" x14ac:dyDescent="0.25">
      <c r="A6" s="27">
        <v>3</v>
      </c>
      <c r="B6" s="77">
        <f>Distributor!G4+Distributor!G6</f>
        <v>82</v>
      </c>
      <c r="C6" s="77">
        <f t="shared" si="1"/>
        <v>203</v>
      </c>
      <c r="D6" s="4">
        <f t="shared" si="2"/>
        <v>285</v>
      </c>
      <c r="E6" s="77">
        <f>Retailer!J5</f>
        <v>73</v>
      </c>
      <c r="F6" s="77">
        <f t="shared" ref="F6:F28" si="5">INT((0.25*E6+(1-0.25)*F5))</f>
        <v>33</v>
      </c>
      <c r="G6" s="77">
        <f t="shared" si="3"/>
        <v>73</v>
      </c>
      <c r="H6" s="77">
        <f t="shared" si="0"/>
        <v>212</v>
      </c>
      <c r="I6" s="104">
        <f>J4</f>
        <v>0</v>
      </c>
      <c r="J6" s="105">
        <f t="shared" si="4"/>
        <v>73</v>
      </c>
      <c r="K6" s="97">
        <f t="shared" ref="K6:K28" si="6">E6-G6</f>
        <v>0</v>
      </c>
    </row>
    <row r="7" spans="1:11" x14ac:dyDescent="0.25">
      <c r="A7" s="93">
        <v>4</v>
      </c>
      <c r="B7" s="77">
        <f>Distributor!G5</f>
        <v>0</v>
      </c>
      <c r="C7" s="77">
        <f t="shared" si="1"/>
        <v>212</v>
      </c>
      <c r="D7" s="4">
        <f t="shared" si="2"/>
        <v>212</v>
      </c>
      <c r="E7" s="77">
        <f>Retailer!J6</f>
        <v>92</v>
      </c>
      <c r="F7" s="77">
        <f t="shared" si="5"/>
        <v>47</v>
      </c>
      <c r="G7" s="77">
        <f t="shared" si="3"/>
        <v>92</v>
      </c>
      <c r="H7" s="77">
        <f t="shared" si="0"/>
        <v>120</v>
      </c>
      <c r="I7" s="104">
        <f>J6</f>
        <v>73</v>
      </c>
      <c r="J7" s="105">
        <f t="shared" si="4"/>
        <v>92</v>
      </c>
      <c r="K7" s="97">
        <f t="shared" si="6"/>
        <v>0</v>
      </c>
    </row>
    <row r="8" spans="1:11" x14ac:dyDescent="0.25">
      <c r="A8" s="27">
        <v>5</v>
      </c>
      <c r="B8" s="77"/>
      <c r="C8" s="77">
        <f>H7</f>
        <v>120</v>
      </c>
      <c r="D8" s="4">
        <f>B8+C8</f>
        <v>120</v>
      </c>
      <c r="E8" s="77">
        <f>Retailer!J7</f>
        <v>85</v>
      </c>
      <c r="F8" s="77">
        <f t="shared" si="5"/>
        <v>56</v>
      </c>
      <c r="G8" s="77">
        <f t="shared" si="3"/>
        <v>85</v>
      </c>
      <c r="H8" s="77">
        <f t="shared" si="0"/>
        <v>35</v>
      </c>
      <c r="I8" s="104">
        <f>J6+J7</f>
        <v>165</v>
      </c>
      <c r="J8" s="105">
        <f t="shared" si="4"/>
        <v>85</v>
      </c>
      <c r="K8" s="97">
        <f t="shared" si="6"/>
        <v>0</v>
      </c>
    </row>
    <row r="9" spans="1:11" x14ac:dyDescent="0.25">
      <c r="A9" s="27">
        <v>6</v>
      </c>
      <c r="B9" s="77">
        <f>Distributor!G7</f>
        <v>73</v>
      </c>
      <c r="C9" s="77">
        <f t="shared" si="1"/>
        <v>35</v>
      </c>
      <c r="D9" s="4">
        <f t="shared" si="2"/>
        <v>108</v>
      </c>
      <c r="E9" s="77">
        <f>Retailer!J8</f>
        <v>90</v>
      </c>
      <c r="F9" s="77">
        <f t="shared" si="5"/>
        <v>64</v>
      </c>
      <c r="G9" s="77">
        <f t="shared" si="3"/>
        <v>90</v>
      </c>
      <c r="H9" s="77">
        <f t="shared" si="0"/>
        <v>18</v>
      </c>
      <c r="I9" s="104">
        <f>J7+J8</f>
        <v>177</v>
      </c>
      <c r="J9" s="105">
        <f t="shared" si="4"/>
        <v>90</v>
      </c>
      <c r="K9" s="97">
        <f t="shared" si="6"/>
        <v>0</v>
      </c>
    </row>
    <row r="10" spans="1:11" x14ac:dyDescent="0.25">
      <c r="A10" s="27">
        <v>7</v>
      </c>
      <c r="B10" s="77"/>
      <c r="C10" s="77">
        <f t="shared" si="1"/>
        <v>18</v>
      </c>
      <c r="D10" s="4">
        <f t="shared" si="2"/>
        <v>18</v>
      </c>
      <c r="E10" s="77">
        <f>Retailer!J9</f>
        <v>74</v>
      </c>
      <c r="F10" s="77">
        <f t="shared" si="5"/>
        <v>66</v>
      </c>
      <c r="G10" s="77">
        <f t="shared" si="3"/>
        <v>18</v>
      </c>
      <c r="H10" s="77">
        <f t="shared" si="0"/>
        <v>0</v>
      </c>
      <c r="I10" s="104">
        <f>J7+J8+J9</f>
        <v>267</v>
      </c>
      <c r="J10" s="105">
        <f t="shared" si="4"/>
        <v>74</v>
      </c>
      <c r="K10" s="97">
        <f t="shared" si="6"/>
        <v>56</v>
      </c>
    </row>
    <row r="11" spans="1:11" x14ac:dyDescent="0.25">
      <c r="A11" s="27">
        <v>8</v>
      </c>
      <c r="B11" s="77">
        <f>Distributor!G11</f>
        <v>74</v>
      </c>
      <c r="C11" s="77">
        <f t="shared" si="1"/>
        <v>0</v>
      </c>
      <c r="D11" s="4">
        <f t="shared" si="2"/>
        <v>74</v>
      </c>
      <c r="E11" s="77">
        <f>Retailer!J10</f>
        <v>83</v>
      </c>
      <c r="F11" s="77">
        <f t="shared" si="5"/>
        <v>70</v>
      </c>
      <c r="G11" s="77">
        <f t="shared" si="3"/>
        <v>74</v>
      </c>
      <c r="H11" s="77">
        <f t="shared" si="0"/>
        <v>0</v>
      </c>
      <c r="I11" s="104">
        <f>J7+J8+J9</f>
        <v>267</v>
      </c>
      <c r="J11" s="105">
        <f t="shared" si="4"/>
        <v>83</v>
      </c>
      <c r="K11" s="97">
        <f t="shared" si="6"/>
        <v>9</v>
      </c>
    </row>
    <row r="12" spans="1:11" x14ac:dyDescent="0.25">
      <c r="A12" s="27">
        <v>9</v>
      </c>
      <c r="B12" s="77">
        <f>Distributor!G8</f>
        <v>92</v>
      </c>
      <c r="C12" s="77">
        <f t="shared" si="1"/>
        <v>0</v>
      </c>
      <c r="D12" s="4">
        <f t="shared" si="2"/>
        <v>92</v>
      </c>
      <c r="E12" s="77">
        <f>Retailer!J11</f>
        <v>79</v>
      </c>
      <c r="F12" s="77">
        <f t="shared" si="5"/>
        <v>72</v>
      </c>
      <c r="G12" s="77">
        <f t="shared" si="3"/>
        <v>79</v>
      </c>
      <c r="H12" s="77">
        <f t="shared" si="0"/>
        <v>13</v>
      </c>
      <c r="I12" s="104">
        <f>J8+J9+J11</f>
        <v>258</v>
      </c>
      <c r="J12" s="105">
        <f t="shared" si="4"/>
        <v>79</v>
      </c>
      <c r="K12" s="97">
        <f t="shared" si="6"/>
        <v>0</v>
      </c>
    </row>
    <row r="13" spans="1:11" x14ac:dyDescent="0.25">
      <c r="A13" s="27">
        <v>10</v>
      </c>
      <c r="B13" s="77">
        <f>Distributor!G9</f>
        <v>85</v>
      </c>
      <c r="C13" s="77">
        <f t="shared" si="1"/>
        <v>13</v>
      </c>
      <c r="D13" s="4">
        <f t="shared" si="2"/>
        <v>98</v>
      </c>
      <c r="E13" s="77">
        <f>Retailer!J12</f>
        <v>85</v>
      </c>
      <c r="F13" s="77">
        <f t="shared" si="5"/>
        <v>75</v>
      </c>
      <c r="G13" s="77">
        <f t="shared" si="3"/>
        <v>85</v>
      </c>
      <c r="H13" s="77">
        <f t="shared" si="0"/>
        <v>13</v>
      </c>
      <c r="I13" s="104">
        <f>J9+J11+J12</f>
        <v>252</v>
      </c>
      <c r="J13" s="105">
        <f t="shared" si="4"/>
        <v>85</v>
      </c>
      <c r="K13" s="97">
        <f t="shared" si="6"/>
        <v>0</v>
      </c>
    </row>
    <row r="14" spans="1:11" x14ac:dyDescent="0.25">
      <c r="A14" s="27">
        <v>11</v>
      </c>
      <c r="B14" s="77">
        <f>Distributor!G10+Distributor!G12</f>
        <v>118</v>
      </c>
      <c r="C14" s="77">
        <f t="shared" si="1"/>
        <v>13</v>
      </c>
      <c r="D14" s="4">
        <f t="shared" si="2"/>
        <v>131</v>
      </c>
      <c r="E14" s="77">
        <f>Retailer!J13</f>
        <v>83</v>
      </c>
      <c r="F14" s="77">
        <f t="shared" si="5"/>
        <v>77</v>
      </c>
      <c r="G14" s="77">
        <f t="shared" si="3"/>
        <v>83</v>
      </c>
      <c r="H14" s="77">
        <f t="shared" si="0"/>
        <v>48</v>
      </c>
      <c r="I14" s="104">
        <f>J12+J13</f>
        <v>164</v>
      </c>
      <c r="J14" s="105">
        <f t="shared" si="4"/>
        <v>83</v>
      </c>
      <c r="K14" s="97">
        <f t="shared" si="6"/>
        <v>0</v>
      </c>
    </row>
    <row r="15" spans="1:11" s="15" customFormat="1" x14ac:dyDescent="0.25">
      <c r="A15" s="28">
        <v>12</v>
      </c>
      <c r="B15" s="77">
        <f>Distributor!G14</f>
        <v>85</v>
      </c>
      <c r="C15" s="77">
        <f t="shared" si="1"/>
        <v>48</v>
      </c>
      <c r="D15" s="4">
        <f t="shared" si="2"/>
        <v>133</v>
      </c>
      <c r="E15" s="77">
        <f>Retailer!J14</f>
        <v>91</v>
      </c>
      <c r="F15" s="77">
        <f t="shared" si="5"/>
        <v>80</v>
      </c>
      <c r="G15" s="77">
        <f t="shared" si="3"/>
        <v>91</v>
      </c>
      <c r="H15" s="77">
        <f t="shared" si="0"/>
        <v>42</v>
      </c>
      <c r="I15" s="104">
        <f>J12+J14</f>
        <v>162</v>
      </c>
      <c r="J15" s="105">
        <f t="shared" si="4"/>
        <v>91</v>
      </c>
      <c r="K15" s="97">
        <f t="shared" si="6"/>
        <v>0</v>
      </c>
    </row>
    <row r="16" spans="1:11" s="15" customFormat="1" x14ac:dyDescent="0.25">
      <c r="A16" s="28">
        <v>13</v>
      </c>
      <c r="B16" s="77">
        <f>Distributor!G15+Distributor!G16</f>
        <v>174</v>
      </c>
      <c r="C16" s="77">
        <f t="shared" si="1"/>
        <v>42</v>
      </c>
      <c r="D16" s="4">
        <f t="shared" si="2"/>
        <v>216</v>
      </c>
      <c r="E16" s="77">
        <f>Retailer!J15</f>
        <v>57</v>
      </c>
      <c r="F16" s="77">
        <f t="shared" si="5"/>
        <v>74</v>
      </c>
      <c r="G16" s="77">
        <f t="shared" si="3"/>
        <v>57</v>
      </c>
      <c r="H16" s="77">
        <f t="shared" si="0"/>
        <v>159</v>
      </c>
      <c r="I16" s="104">
        <f>J12</f>
        <v>79</v>
      </c>
      <c r="J16" s="105">
        <f t="shared" si="4"/>
        <v>57</v>
      </c>
      <c r="K16" s="97">
        <f t="shared" si="6"/>
        <v>0</v>
      </c>
    </row>
    <row r="17" spans="1:11" s="15" customFormat="1" x14ac:dyDescent="0.25">
      <c r="A17" s="28">
        <v>14</v>
      </c>
      <c r="B17" s="77">
        <f>Distributor!G13+Distributor!G17</f>
        <v>136</v>
      </c>
      <c r="C17" s="77">
        <f t="shared" si="1"/>
        <v>159</v>
      </c>
      <c r="D17" s="4">
        <f t="shared" si="2"/>
        <v>295</v>
      </c>
      <c r="E17" s="77">
        <f>Retailer!J16</f>
        <v>72</v>
      </c>
      <c r="F17" s="77">
        <f t="shared" si="5"/>
        <v>73</v>
      </c>
      <c r="G17" s="77">
        <f t="shared" si="3"/>
        <v>72</v>
      </c>
      <c r="H17" s="77">
        <f t="shared" si="0"/>
        <v>223</v>
      </c>
      <c r="I17" s="104">
        <v>0</v>
      </c>
      <c r="J17" s="105">
        <f t="shared" si="4"/>
        <v>72</v>
      </c>
      <c r="K17" s="97">
        <f t="shared" si="6"/>
        <v>0</v>
      </c>
    </row>
    <row r="18" spans="1:11" s="15" customFormat="1" x14ac:dyDescent="0.25">
      <c r="A18" s="28">
        <v>15</v>
      </c>
      <c r="B18" s="77"/>
      <c r="C18" s="77">
        <f t="shared" si="1"/>
        <v>223</v>
      </c>
      <c r="D18" s="4">
        <f t="shared" si="2"/>
        <v>223</v>
      </c>
      <c r="E18" s="77">
        <f>Retailer!J17</f>
        <v>87</v>
      </c>
      <c r="F18" s="77">
        <f t="shared" si="5"/>
        <v>76</v>
      </c>
      <c r="G18" s="77">
        <f t="shared" si="3"/>
        <v>87</v>
      </c>
      <c r="H18" s="77">
        <f t="shared" si="0"/>
        <v>136</v>
      </c>
      <c r="I18" s="104">
        <f>J17</f>
        <v>72</v>
      </c>
      <c r="J18" s="105">
        <f t="shared" si="4"/>
        <v>87</v>
      </c>
      <c r="K18" s="97">
        <f t="shared" si="6"/>
        <v>0</v>
      </c>
    </row>
    <row r="19" spans="1:11" s="15" customFormat="1" x14ac:dyDescent="0.25">
      <c r="A19" s="28">
        <v>16</v>
      </c>
      <c r="B19" s="77">
        <f>Distributor!G18</f>
        <v>72</v>
      </c>
      <c r="C19" s="77">
        <f t="shared" si="1"/>
        <v>136</v>
      </c>
      <c r="D19" s="4">
        <f t="shared" si="2"/>
        <v>208</v>
      </c>
      <c r="E19" s="77">
        <f>Retailer!J18</f>
        <v>77</v>
      </c>
      <c r="F19" s="77">
        <f t="shared" si="5"/>
        <v>76</v>
      </c>
      <c r="G19" s="77">
        <f t="shared" si="3"/>
        <v>77</v>
      </c>
      <c r="H19" s="77">
        <f t="shared" si="0"/>
        <v>131</v>
      </c>
      <c r="I19" s="104">
        <f>J18</f>
        <v>87</v>
      </c>
      <c r="J19" s="105">
        <f t="shared" si="4"/>
        <v>77</v>
      </c>
      <c r="K19" s="97">
        <f t="shared" si="6"/>
        <v>0</v>
      </c>
    </row>
    <row r="20" spans="1:11" s="15" customFormat="1" x14ac:dyDescent="0.25">
      <c r="A20" s="28">
        <v>17</v>
      </c>
      <c r="B20" s="77">
        <f>Distributor!G19+Distributor!G20</f>
        <v>164</v>
      </c>
      <c r="C20" s="77">
        <f t="shared" si="1"/>
        <v>131</v>
      </c>
      <c r="D20" s="4">
        <f t="shared" si="2"/>
        <v>295</v>
      </c>
      <c r="E20" s="77">
        <f>Retailer!J19</f>
        <v>69</v>
      </c>
      <c r="F20" s="77">
        <f t="shared" si="5"/>
        <v>74</v>
      </c>
      <c r="G20" s="77">
        <f t="shared" si="3"/>
        <v>69</v>
      </c>
      <c r="H20" s="77">
        <f t="shared" si="0"/>
        <v>226</v>
      </c>
      <c r="I20" s="104">
        <v>0</v>
      </c>
      <c r="J20" s="105">
        <f t="shared" si="4"/>
        <v>69</v>
      </c>
      <c r="K20" s="97">
        <f t="shared" si="6"/>
        <v>0</v>
      </c>
    </row>
    <row r="21" spans="1:11" s="15" customFormat="1" x14ac:dyDescent="0.25">
      <c r="A21" s="28">
        <v>18</v>
      </c>
      <c r="B21" s="77"/>
      <c r="C21" s="77">
        <f t="shared" si="1"/>
        <v>226</v>
      </c>
      <c r="D21" s="4">
        <f t="shared" si="2"/>
        <v>226</v>
      </c>
      <c r="E21" s="77">
        <f>Retailer!J20</f>
        <v>74</v>
      </c>
      <c r="F21" s="77">
        <f t="shared" si="5"/>
        <v>74</v>
      </c>
      <c r="G21" s="77">
        <f t="shared" si="3"/>
        <v>74</v>
      </c>
      <c r="H21" s="77">
        <f t="shared" si="0"/>
        <v>152</v>
      </c>
      <c r="I21" s="104">
        <f>J20</f>
        <v>69</v>
      </c>
      <c r="J21" s="105">
        <f t="shared" si="4"/>
        <v>74</v>
      </c>
      <c r="K21" s="97">
        <f t="shared" si="6"/>
        <v>0</v>
      </c>
    </row>
    <row r="22" spans="1:11" s="15" customFormat="1" x14ac:dyDescent="0.25">
      <c r="A22" s="28">
        <v>19</v>
      </c>
      <c r="B22" s="77">
        <f>Distributor!G21</f>
        <v>69</v>
      </c>
      <c r="C22" s="77">
        <f t="shared" si="1"/>
        <v>152</v>
      </c>
      <c r="D22" s="4">
        <f t="shared" si="2"/>
        <v>221</v>
      </c>
      <c r="E22" s="77">
        <f>Retailer!J21</f>
        <v>91</v>
      </c>
      <c r="F22" s="77">
        <f t="shared" si="5"/>
        <v>78</v>
      </c>
      <c r="G22" s="77">
        <f t="shared" si="3"/>
        <v>91</v>
      </c>
      <c r="H22" s="77">
        <f t="shared" si="0"/>
        <v>130</v>
      </c>
      <c r="I22" s="104">
        <f>J21</f>
        <v>74</v>
      </c>
      <c r="J22" s="105">
        <f t="shared" si="4"/>
        <v>91</v>
      </c>
      <c r="K22" s="97">
        <f t="shared" si="6"/>
        <v>0</v>
      </c>
    </row>
    <row r="23" spans="1:11" s="15" customFormat="1" x14ac:dyDescent="0.25">
      <c r="A23" s="28">
        <v>20</v>
      </c>
      <c r="B23" s="77">
        <f>Distributor!G22</f>
        <v>74</v>
      </c>
      <c r="C23" s="77">
        <f t="shared" si="1"/>
        <v>130</v>
      </c>
      <c r="D23" s="4">
        <f t="shared" si="2"/>
        <v>204</v>
      </c>
      <c r="E23" s="77">
        <f>Retailer!J22</f>
        <v>84</v>
      </c>
      <c r="F23" s="77">
        <f t="shared" si="5"/>
        <v>79</v>
      </c>
      <c r="G23" s="77">
        <f t="shared" si="3"/>
        <v>84</v>
      </c>
      <c r="H23" s="77">
        <f t="shared" si="0"/>
        <v>120</v>
      </c>
      <c r="I23" s="104">
        <f>J22</f>
        <v>91</v>
      </c>
      <c r="J23" s="105">
        <f t="shared" si="4"/>
        <v>84</v>
      </c>
      <c r="K23" s="97">
        <f t="shared" si="6"/>
        <v>0</v>
      </c>
    </row>
    <row r="24" spans="1:11" s="15" customFormat="1" x14ac:dyDescent="0.25">
      <c r="A24" s="28">
        <v>21</v>
      </c>
      <c r="B24" s="77"/>
      <c r="C24" s="77">
        <f t="shared" si="1"/>
        <v>120</v>
      </c>
      <c r="D24" s="4">
        <f t="shared" si="2"/>
        <v>120</v>
      </c>
      <c r="E24" s="77">
        <f>Retailer!J23</f>
        <v>67</v>
      </c>
      <c r="F24" s="77">
        <f t="shared" si="5"/>
        <v>76</v>
      </c>
      <c r="G24" s="77">
        <f t="shared" si="3"/>
        <v>67</v>
      </c>
      <c r="H24" s="77">
        <f t="shared" si="0"/>
        <v>53</v>
      </c>
      <c r="I24" s="104">
        <f>J22+J23</f>
        <v>175</v>
      </c>
      <c r="J24" s="105">
        <f t="shared" si="4"/>
        <v>67</v>
      </c>
      <c r="K24" s="97">
        <f t="shared" si="6"/>
        <v>0</v>
      </c>
    </row>
    <row r="25" spans="1:11" s="15" customFormat="1" x14ac:dyDescent="0.25">
      <c r="A25" s="93">
        <v>22</v>
      </c>
      <c r="B25" s="77">
        <f>Distributor!G23+Distributor!G24</f>
        <v>175</v>
      </c>
      <c r="C25" s="77">
        <f t="shared" si="1"/>
        <v>53</v>
      </c>
      <c r="D25" s="4">
        <f t="shared" si="2"/>
        <v>228</v>
      </c>
      <c r="E25" s="77">
        <f>Retailer!J24</f>
        <v>101</v>
      </c>
      <c r="F25" s="77">
        <f t="shared" si="5"/>
        <v>82</v>
      </c>
      <c r="G25" s="77">
        <f t="shared" si="3"/>
        <v>101</v>
      </c>
      <c r="H25" s="77">
        <f t="shared" si="0"/>
        <v>127</v>
      </c>
      <c r="I25" s="104">
        <f>J24</f>
        <v>67</v>
      </c>
      <c r="J25" s="105">
        <f t="shared" si="4"/>
        <v>101</v>
      </c>
      <c r="K25" s="97">
        <f t="shared" si="6"/>
        <v>0</v>
      </c>
    </row>
    <row r="26" spans="1:11" s="15" customFormat="1" x14ac:dyDescent="0.25">
      <c r="A26" s="28">
        <v>23</v>
      </c>
      <c r="B26" s="77">
        <f>Distributor!G25</f>
        <v>67</v>
      </c>
      <c r="C26" s="77">
        <f t="shared" si="1"/>
        <v>127</v>
      </c>
      <c r="D26" s="4">
        <f t="shared" si="2"/>
        <v>194</v>
      </c>
      <c r="E26" s="77">
        <f>Retailer!J25</f>
        <v>82</v>
      </c>
      <c r="F26" s="77">
        <f t="shared" si="5"/>
        <v>82</v>
      </c>
      <c r="G26" s="77">
        <f t="shared" si="3"/>
        <v>82</v>
      </c>
      <c r="H26" s="77">
        <f t="shared" si="0"/>
        <v>112</v>
      </c>
      <c r="I26" s="104">
        <f>J25</f>
        <v>101</v>
      </c>
      <c r="J26" s="105">
        <f t="shared" si="4"/>
        <v>82</v>
      </c>
      <c r="K26" s="97">
        <f t="shared" si="6"/>
        <v>0</v>
      </c>
    </row>
    <row r="27" spans="1:11" s="15" customFormat="1" x14ac:dyDescent="0.25">
      <c r="A27" s="28">
        <v>24</v>
      </c>
      <c r="B27" s="77">
        <f>Distributor!G26</f>
        <v>101</v>
      </c>
      <c r="C27" s="77">
        <f t="shared" si="1"/>
        <v>112</v>
      </c>
      <c r="D27" s="4">
        <f t="shared" si="2"/>
        <v>213</v>
      </c>
      <c r="E27" s="77">
        <f>Retailer!J26</f>
        <v>72</v>
      </c>
      <c r="F27" s="77">
        <f t="shared" si="5"/>
        <v>79</v>
      </c>
      <c r="G27" s="77">
        <f t="shared" si="3"/>
        <v>72</v>
      </c>
      <c r="H27" s="77">
        <f t="shared" si="0"/>
        <v>141</v>
      </c>
      <c r="I27" s="104">
        <f>J26</f>
        <v>82</v>
      </c>
      <c r="J27" s="105">
        <f t="shared" si="4"/>
        <v>72</v>
      </c>
      <c r="K27" s="97">
        <f t="shared" si="6"/>
        <v>0</v>
      </c>
    </row>
    <row r="28" spans="1:11" s="15" customFormat="1" ht="15.75" thickBot="1" x14ac:dyDescent="0.3">
      <c r="A28" s="28">
        <v>25</v>
      </c>
      <c r="B28" s="77"/>
      <c r="C28" s="77">
        <f t="shared" si="1"/>
        <v>141</v>
      </c>
      <c r="D28" s="4">
        <f t="shared" si="2"/>
        <v>141</v>
      </c>
      <c r="E28" s="77">
        <f>Retailer!J27</f>
        <v>83</v>
      </c>
      <c r="F28" s="77">
        <f t="shared" si="5"/>
        <v>80</v>
      </c>
      <c r="G28" s="77">
        <f t="shared" si="3"/>
        <v>83</v>
      </c>
      <c r="H28" s="77">
        <f t="shared" si="0"/>
        <v>58</v>
      </c>
      <c r="I28" s="104">
        <f>J26+J27</f>
        <v>154</v>
      </c>
      <c r="J28" s="105">
        <f t="shared" si="4"/>
        <v>83</v>
      </c>
      <c r="K28" s="97">
        <f t="shared" si="6"/>
        <v>0</v>
      </c>
    </row>
    <row r="29" spans="1:11" s="56" customFormat="1" x14ac:dyDescent="0.25">
      <c r="A29" s="48"/>
      <c r="B29" s="49"/>
      <c r="C29" s="49"/>
      <c r="D29" s="49"/>
      <c r="E29" s="41"/>
      <c r="F29" s="41"/>
      <c r="G29" s="41"/>
      <c r="H29" s="41"/>
      <c r="I29" s="41"/>
      <c r="J29" s="41"/>
      <c r="K29" s="42"/>
    </row>
    <row r="30" spans="1:11" s="56" customFormat="1" x14ac:dyDescent="0.25">
      <c r="A30" s="51"/>
      <c r="B30" s="47"/>
      <c r="C30" s="47"/>
      <c r="D30" s="47"/>
      <c r="E30" s="24">
        <f>SUM(E7:E25)</f>
        <v>1541</v>
      </c>
      <c r="F30" s="24"/>
      <c r="G30" s="63" t="s">
        <v>15</v>
      </c>
      <c r="H30" s="24">
        <f>SUM(H7:H25)</f>
        <v>1746</v>
      </c>
      <c r="I30" s="24"/>
      <c r="J30" s="24">
        <f>VAR(J7:J25)</f>
        <v>111.21052631578965</v>
      </c>
      <c r="K30" s="43"/>
    </row>
    <row r="31" spans="1:11" s="56" customFormat="1" x14ac:dyDescent="0.25">
      <c r="A31" s="51"/>
      <c r="B31" s="47"/>
      <c r="C31" s="47"/>
      <c r="D31" s="47"/>
      <c r="E31" s="24"/>
      <c r="F31" s="24"/>
      <c r="G31" s="24"/>
      <c r="H31" s="24"/>
      <c r="I31" s="24"/>
      <c r="J31" s="63" t="s">
        <v>16</v>
      </c>
      <c r="K31" s="43">
        <f>SUM(K7:K25)</f>
        <v>65</v>
      </c>
    </row>
    <row r="32" spans="1:11" s="56" customFormat="1" ht="15.75" thickBot="1" x14ac:dyDescent="0.3">
      <c r="A32" s="53"/>
      <c r="B32" s="54"/>
      <c r="C32" s="54"/>
      <c r="D32" s="54"/>
      <c r="E32" s="44">
        <f>(E30-K31)/E30</f>
        <v>0.9578195976638546</v>
      </c>
      <c r="F32" s="44"/>
      <c r="G32" s="65" t="s">
        <v>14</v>
      </c>
      <c r="H32" s="44">
        <f>H30*4</f>
        <v>6984</v>
      </c>
      <c r="I32" s="44"/>
      <c r="J32" s="65" t="s">
        <v>14</v>
      </c>
      <c r="K32" s="45">
        <f>K31*8</f>
        <v>520</v>
      </c>
    </row>
    <row r="33" spans="8:9" x14ac:dyDescent="0.25">
      <c r="H33" s="61"/>
      <c r="I33" s="61"/>
    </row>
  </sheetData>
  <mergeCells count="1">
    <mergeCell ref="A1:K1"/>
  </mergeCells>
  <pageMargins left="0.56999999999999995" right="0" top="0.19685039370078741" bottom="0" header="0.31496062992125984" footer="0.31496062992125984"/>
  <pageSetup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3"/>
  <sheetViews>
    <sheetView zoomScaleNormal="100" workbookViewId="0">
      <selection activeCell="I5" sqref="I5:I28"/>
    </sheetView>
  </sheetViews>
  <sheetFormatPr defaultColWidth="12.42578125" defaultRowHeight="15" x14ac:dyDescent="0.25"/>
  <cols>
    <col min="1" max="1" width="6.5703125" style="2" bestFit="1" customWidth="1"/>
    <col min="2" max="2" width="13" style="2" customWidth="1"/>
    <col min="3" max="3" width="15.140625" style="2" customWidth="1"/>
    <col min="4" max="4" width="12.42578125" style="2"/>
    <col min="5" max="5" width="12.140625" style="2" bestFit="1" customWidth="1"/>
    <col min="6" max="6" width="12.140625" style="2" customWidth="1"/>
    <col min="7" max="7" width="11.140625" style="2" bestFit="1" customWidth="1"/>
    <col min="8" max="9" width="12.42578125" style="2"/>
    <col min="10" max="10" width="13.7109375" style="2" bestFit="1" customWidth="1"/>
    <col min="11" max="11" width="9.85546875" style="2" customWidth="1"/>
    <col min="12" max="16384" width="12.42578125" style="2"/>
  </cols>
  <sheetData>
    <row r="1" spans="1:11" s="18" customFormat="1" ht="16.5" thickBot="1" x14ac:dyDescent="0.3">
      <c r="A1" s="123" t="s">
        <v>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 ht="77.25" customHeight="1" x14ac:dyDescent="0.25">
      <c r="A2" s="108" t="s">
        <v>0</v>
      </c>
      <c r="B2" s="76" t="s">
        <v>27</v>
      </c>
      <c r="C2" s="109" t="s">
        <v>28</v>
      </c>
      <c r="D2" s="110" t="s">
        <v>57</v>
      </c>
      <c r="E2" s="76" t="s">
        <v>33</v>
      </c>
      <c r="F2" s="76" t="s">
        <v>61</v>
      </c>
      <c r="G2" s="76" t="s">
        <v>58</v>
      </c>
      <c r="H2" s="76" t="s">
        <v>30</v>
      </c>
      <c r="I2" s="76" t="s">
        <v>26</v>
      </c>
      <c r="J2" s="83" t="s">
        <v>31</v>
      </c>
      <c r="K2" s="98" t="s">
        <v>66</v>
      </c>
    </row>
    <row r="3" spans="1:11" s="106" customFormat="1" x14ac:dyDescent="0.25">
      <c r="H3" s="106">
        <v>285</v>
      </c>
    </row>
    <row r="4" spans="1:11" x14ac:dyDescent="0.25">
      <c r="A4" s="30">
        <v>1</v>
      </c>
      <c r="B4" s="79">
        <v>0</v>
      </c>
      <c r="C4" s="79">
        <f>H3</f>
        <v>285</v>
      </c>
      <c r="D4" s="20">
        <f>B4+C4</f>
        <v>285</v>
      </c>
      <c r="E4" s="79">
        <f>0</f>
        <v>0</v>
      </c>
      <c r="F4" s="79">
        <f>E4</f>
        <v>0</v>
      </c>
      <c r="G4" s="79">
        <f>IF(D4&gt;=E4,E4,D4)</f>
        <v>0</v>
      </c>
      <c r="H4" s="79">
        <f>D4-G4</f>
        <v>285</v>
      </c>
      <c r="I4" s="79">
        <v>0</v>
      </c>
      <c r="J4" s="105">
        <f>E4</f>
        <v>0</v>
      </c>
      <c r="K4" s="94">
        <f t="shared" ref="K4:K28" si="0">E4-G4</f>
        <v>0</v>
      </c>
    </row>
    <row r="5" spans="1:11" x14ac:dyDescent="0.25">
      <c r="A5" s="25">
        <v>2</v>
      </c>
      <c r="B5" s="81">
        <v>0</v>
      </c>
      <c r="C5" s="81">
        <f>H4</f>
        <v>285</v>
      </c>
      <c r="D5" s="74">
        <f t="shared" ref="D5:D28" si="1">B5+C5</f>
        <v>285</v>
      </c>
      <c r="E5" s="81">
        <f>Wholesaler!J4</f>
        <v>0</v>
      </c>
      <c r="F5" s="81">
        <f>INT((0.25*E5+(1-0.25)*F4))</f>
        <v>0</v>
      </c>
      <c r="G5" s="81">
        <f t="shared" ref="G5:G28" si="2">IF(D5&gt;=E5,E5,D5)</f>
        <v>0</v>
      </c>
      <c r="H5" s="81">
        <f t="shared" ref="H5:H28" si="3">D5-G5</f>
        <v>285</v>
      </c>
      <c r="I5" s="104">
        <f>J3+J4</f>
        <v>0</v>
      </c>
      <c r="J5" s="105">
        <f t="shared" ref="J5:J28" si="4">E5</f>
        <v>0</v>
      </c>
      <c r="K5" s="95">
        <f t="shared" si="0"/>
        <v>0</v>
      </c>
    </row>
    <row r="6" spans="1:11" x14ac:dyDescent="0.25">
      <c r="A6" s="25">
        <v>3</v>
      </c>
      <c r="B6" s="81">
        <f>Factory!G4+Factory!G6</f>
        <v>0</v>
      </c>
      <c r="C6" s="81">
        <f t="shared" ref="C6:C28" si="5">H5</f>
        <v>285</v>
      </c>
      <c r="D6" s="74">
        <f t="shared" si="1"/>
        <v>285</v>
      </c>
      <c r="E6" s="81">
        <f>Wholesaler!J5</f>
        <v>82</v>
      </c>
      <c r="F6" s="81">
        <f t="shared" ref="F6:F28" si="6">INT((0.25*E6+(1-0.25)*F5))</f>
        <v>20</v>
      </c>
      <c r="G6" s="81">
        <f t="shared" si="2"/>
        <v>82</v>
      </c>
      <c r="H6" s="81">
        <f t="shared" si="3"/>
        <v>203</v>
      </c>
      <c r="I6" s="104">
        <f>J4</f>
        <v>0</v>
      </c>
      <c r="J6" s="105">
        <f t="shared" si="4"/>
        <v>82</v>
      </c>
      <c r="K6" s="95">
        <f t="shared" si="0"/>
        <v>0</v>
      </c>
    </row>
    <row r="7" spans="1:11" x14ac:dyDescent="0.25">
      <c r="A7" s="92">
        <v>4</v>
      </c>
      <c r="B7" s="81">
        <f>Factory!G5</f>
        <v>0</v>
      </c>
      <c r="C7" s="81">
        <f t="shared" si="5"/>
        <v>203</v>
      </c>
      <c r="D7" s="74">
        <f t="shared" si="1"/>
        <v>203</v>
      </c>
      <c r="E7" s="81">
        <f>Wholesaler!J6</f>
        <v>73</v>
      </c>
      <c r="F7" s="81">
        <f t="shared" si="6"/>
        <v>33</v>
      </c>
      <c r="G7" s="81">
        <f t="shared" si="2"/>
        <v>73</v>
      </c>
      <c r="H7" s="81">
        <f t="shared" si="3"/>
        <v>130</v>
      </c>
      <c r="I7" s="104">
        <f>J6</f>
        <v>82</v>
      </c>
      <c r="J7" s="105">
        <f t="shared" si="4"/>
        <v>73</v>
      </c>
      <c r="K7" s="95">
        <f t="shared" si="0"/>
        <v>0</v>
      </c>
    </row>
    <row r="8" spans="1:11" x14ac:dyDescent="0.25">
      <c r="A8" s="25">
        <v>5</v>
      </c>
      <c r="B8" s="81"/>
      <c r="C8" s="81">
        <f t="shared" si="5"/>
        <v>130</v>
      </c>
      <c r="D8" s="74">
        <f t="shared" si="1"/>
        <v>130</v>
      </c>
      <c r="E8" s="81">
        <f>Wholesaler!J7</f>
        <v>92</v>
      </c>
      <c r="F8" s="81">
        <f t="shared" si="6"/>
        <v>47</v>
      </c>
      <c r="G8" s="81">
        <f t="shared" si="2"/>
        <v>92</v>
      </c>
      <c r="H8" s="81">
        <f t="shared" si="3"/>
        <v>38</v>
      </c>
      <c r="I8" s="104">
        <f>J6+J7</f>
        <v>155</v>
      </c>
      <c r="J8" s="105">
        <f t="shared" si="4"/>
        <v>92</v>
      </c>
      <c r="K8" s="95">
        <f t="shared" si="0"/>
        <v>0</v>
      </c>
    </row>
    <row r="9" spans="1:11" x14ac:dyDescent="0.25">
      <c r="A9" s="25">
        <v>6</v>
      </c>
      <c r="B9" s="81">
        <f>Factory!G7</f>
        <v>82</v>
      </c>
      <c r="C9" s="81">
        <f t="shared" si="5"/>
        <v>38</v>
      </c>
      <c r="D9" s="74">
        <f t="shared" si="1"/>
        <v>120</v>
      </c>
      <c r="E9" s="81">
        <f>Wholesaler!J8</f>
        <v>85</v>
      </c>
      <c r="F9" s="81">
        <f t="shared" si="6"/>
        <v>56</v>
      </c>
      <c r="G9" s="81">
        <f t="shared" si="2"/>
        <v>85</v>
      </c>
      <c r="H9" s="81">
        <f t="shared" si="3"/>
        <v>35</v>
      </c>
      <c r="I9" s="104">
        <f>J7+J8</f>
        <v>165</v>
      </c>
      <c r="J9" s="105">
        <f t="shared" si="4"/>
        <v>85</v>
      </c>
      <c r="K9" s="95">
        <f t="shared" si="0"/>
        <v>0</v>
      </c>
    </row>
    <row r="10" spans="1:11" x14ac:dyDescent="0.25">
      <c r="A10" s="25">
        <v>7</v>
      </c>
      <c r="B10" s="81"/>
      <c r="C10" s="81">
        <f t="shared" si="5"/>
        <v>35</v>
      </c>
      <c r="D10" s="74">
        <f t="shared" si="1"/>
        <v>35</v>
      </c>
      <c r="E10" s="81">
        <f>Wholesaler!J9</f>
        <v>90</v>
      </c>
      <c r="F10" s="81">
        <f t="shared" si="6"/>
        <v>64</v>
      </c>
      <c r="G10" s="81">
        <f t="shared" si="2"/>
        <v>35</v>
      </c>
      <c r="H10" s="81">
        <f t="shared" si="3"/>
        <v>0</v>
      </c>
      <c r="I10" s="104">
        <f>J7+J8+J9</f>
        <v>250</v>
      </c>
      <c r="J10" s="105">
        <f t="shared" si="4"/>
        <v>90</v>
      </c>
      <c r="K10" s="95">
        <f t="shared" si="0"/>
        <v>55</v>
      </c>
    </row>
    <row r="11" spans="1:11" x14ac:dyDescent="0.25">
      <c r="A11" s="25">
        <v>8</v>
      </c>
      <c r="B11" s="81">
        <f>Factory!G11</f>
        <v>85</v>
      </c>
      <c r="C11" s="81">
        <f t="shared" si="5"/>
        <v>0</v>
      </c>
      <c r="D11" s="74">
        <f t="shared" si="1"/>
        <v>85</v>
      </c>
      <c r="E11" s="81">
        <f>Wholesaler!J10</f>
        <v>74</v>
      </c>
      <c r="F11" s="81">
        <f t="shared" si="6"/>
        <v>66</v>
      </c>
      <c r="G11" s="81">
        <f t="shared" si="2"/>
        <v>74</v>
      </c>
      <c r="H11" s="81">
        <f t="shared" si="3"/>
        <v>11</v>
      </c>
      <c r="I11" s="104">
        <f>J7+J8+J9</f>
        <v>250</v>
      </c>
      <c r="J11" s="105">
        <f t="shared" si="4"/>
        <v>74</v>
      </c>
      <c r="K11" s="95">
        <f t="shared" si="0"/>
        <v>0</v>
      </c>
    </row>
    <row r="12" spans="1:11" x14ac:dyDescent="0.25">
      <c r="A12" s="25">
        <v>9</v>
      </c>
      <c r="B12" s="81">
        <f>Factory!G8</f>
        <v>73</v>
      </c>
      <c r="C12" s="81">
        <f t="shared" si="5"/>
        <v>11</v>
      </c>
      <c r="D12" s="74">
        <f t="shared" si="1"/>
        <v>84</v>
      </c>
      <c r="E12" s="81">
        <f>Wholesaler!J11</f>
        <v>83</v>
      </c>
      <c r="F12" s="81">
        <f t="shared" si="6"/>
        <v>70</v>
      </c>
      <c r="G12" s="81">
        <f t="shared" si="2"/>
        <v>83</v>
      </c>
      <c r="H12" s="81">
        <f t="shared" si="3"/>
        <v>1</v>
      </c>
      <c r="I12" s="104">
        <f>J8+J9+J11</f>
        <v>251</v>
      </c>
      <c r="J12" s="105">
        <f t="shared" si="4"/>
        <v>83</v>
      </c>
      <c r="K12" s="95">
        <f t="shared" si="0"/>
        <v>0</v>
      </c>
    </row>
    <row r="13" spans="1:11" x14ac:dyDescent="0.25">
      <c r="A13" s="25">
        <v>10</v>
      </c>
      <c r="B13" s="81">
        <f>Factory!G9</f>
        <v>92</v>
      </c>
      <c r="C13" s="81">
        <f t="shared" si="5"/>
        <v>1</v>
      </c>
      <c r="D13" s="74">
        <f t="shared" si="1"/>
        <v>93</v>
      </c>
      <c r="E13" s="81">
        <f>Wholesaler!J12</f>
        <v>79</v>
      </c>
      <c r="F13" s="81">
        <f t="shared" si="6"/>
        <v>72</v>
      </c>
      <c r="G13" s="81">
        <f t="shared" si="2"/>
        <v>79</v>
      </c>
      <c r="H13" s="81">
        <f t="shared" si="3"/>
        <v>14</v>
      </c>
      <c r="I13" s="104">
        <f>J9+J11+J12</f>
        <v>242</v>
      </c>
      <c r="J13" s="105">
        <f t="shared" si="4"/>
        <v>79</v>
      </c>
      <c r="K13" s="95">
        <f t="shared" si="0"/>
        <v>0</v>
      </c>
    </row>
    <row r="14" spans="1:11" x14ac:dyDescent="0.25">
      <c r="A14" s="25">
        <v>11</v>
      </c>
      <c r="B14" s="81">
        <f>Factory!G10+Factory!G12</f>
        <v>112</v>
      </c>
      <c r="C14" s="81">
        <f t="shared" si="5"/>
        <v>14</v>
      </c>
      <c r="D14" s="74">
        <f t="shared" si="1"/>
        <v>126</v>
      </c>
      <c r="E14" s="81">
        <f>Wholesaler!J13</f>
        <v>85</v>
      </c>
      <c r="F14" s="81">
        <f t="shared" si="6"/>
        <v>75</v>
      </c>
      <c r="G14" s="81">
        <f t="shared" si="2"/>
        <v>85</v>
      </c>
      <c r="H14" s="81">
        <f t="shared" si="3"/>
        <v>41</v>
      </c>
      <c r="I14" s="104">
        <f>J12+J13</f>
        <v>162</v>
      </c>
      <c r="J14" s="105">
        <f t="shared" si="4"/>
        <v>85</v>
      </c>
      <c r="K14" s="95">
        <f t="shared" si="0"/>
        <v>0</v>
      </c>
    </row>
    <row r="15" spans="1:11" s="16" customFormat="1" x14ac:dyDescent="0.25">
      <c r="A15" s="26">
        <v>12</v>
      </c>
      <c r="B15" s="81">
        <f>Factory!G14</f>
        <v>79</v>
      </c>
      <c r="C15" s="81">
        <f t="shared" si="5"/>
        <v>41</v>
      </c>
      <c r="D15" s="74">
        <f t="shared" si="1"/>
        <v>120</v>
      </c>
      <c r="E15" s="81">
        <f>Wholesaler!J14</f>
        <v>83</v>
      </c>
      <c r="F15" s="81">
        <f t="shared" si="6"/>
        <v>77</v>
      </c>
      <c r="G15" s="81">
        <f t="shared" si="2"/>
        <v>83</v>
      </c>
      <c r="H15" s="81">
        <f t="shared" si="3"/>
        <v>37</v>
      </c>
      <c r="I15" s="104">
        <f>J12+J14</f>
        <v>168</v>
      </c>
      <c r="J15" s="105">
        <f t="shared" si="4"/>
        <v>83</v>
      </c>
      <c r="K15" s="95">
        <f t="shared" si="0"/>
        <v>0</v>
      </c>
    </row>
    <row r="16" spans="1:11" s="16" customFormat="1" x14ac:dyDescent="0.25">
      <c r="A16" s="26">
        <v>13</v>
      </c>
      <c r="B16" s="81">
        <f>Factory!G15+Factory!G16</f>
        <v>168</v>
      </c>
      <c r="C16" s="81">
        <f t="shared" si="5"/>
        <v>37</v>
      </c>
      <c r="D16" s="74">
        <f>B16+C16</f>
        <v>205</v>
      </c>
      <c r="E16" s="81">
        <f>Wholesaler!J15</f>
        <v>91</v>
      </c>
      <c r="F16" s="81">
        <f t="shared" si="6"/>
        <v>80</v>
      </c>
      <c r="G16" s="81">
        <f t="shared" si="2"/>
        <v>91</v>
      </c>
      <c r="H16" s="81">
        <f t="shared" si="3"/>
        <v>114</v>
      </c>
      <c r="I16" s="104">
        <f>J12</f>
        <v>83</v>
      </c>
      <c r="J16" s="105">
        <f t="shared" si="4"/>
        <v>91</v>
      </c>
      <c r="K16" s="95">
        <f t="shared" si="0"/>
        <v>0</v>
      </c>
    </row>
    <row r="17" spans="1:11" s="16" customFormat="1" x14ac:dyDescent="0.25">
      <c r="A17" s="26">
        <v>14</v>
      </c>
      <c r="B17" s="81">
        <f>Factory!G13+Factory!G17</f>
        <v>172</v>
      </c>
      <c r="C17" s="81">
        <f t="shared" si="5"/>
        <v>114</v>
      </c>
      <c r="D17" s="74">
        <f t="shared" si="1"/>
        <v>286</v>
      </c>
      <c r="E17" s="81">
        <f>Wholesaler!J16</f>
        <v>57</v>
      </c>
      <c r="F17" s="81">
        <f t="shared" si="6"/>
        <v>74</v>
      </c>
      <c r="G17" s="81">
        <f t="shared" si="2"/>
        <v>57</v>
      </c>
      <c r="H17" s="81">
        <f t="shared" si="3"/>
        <v>229</v>
      </c>
      <c r="I17" s="104">
        <v>0</v>
      </c>
      <c r="J17" s="105">
        <f t="shared" si="4"/>
        <v>57</v>
      </c>
      <c r="K17" s="95">
        <f t="shared" si="0"/>
        <v>0</v>
      </c>
    </row>
    <row r="18" spans="1:11" s="16" customFormat="1" x14ac:dyDescent="0.25">
      <c r="A18" s="26">
        <v>15</v>
      </c>
      <c r="B18" s="81"/>
      <c r="C18" s="81">
        <f t="shared" si="5"/>
        <v>229</v>
      </c>
      <c r="D18" s="74">
        <f t="shared" si="1"/>
        <v>229</v>
      </c>
      <c r="E18" s="81">
        <f>Wholesaler!J17</f>
        <v>72</v>
      </c>
      <c r="F18" s="81">
        <f t="shared" si="6"/>
        <v>73</v>
      </c>
      <c r="G18" s="81">
        <f t="shared" si="2"/>
        <v>72</v>
      </c>
      <c r="H18" s="81">
        <f t="shared" si="3"/>
        <v>157</v>
      </c>
      <c r="I18" s="104">
        <f>J17</f>
        <v>57</v>
      </c>
      <c r="J18" s="105">
        <f t="shared" si="4"/>
        <v>72</v>
      </c>
      <c r="K18" s="95">
        <f t="shared" si="0"/>
        <v>0</v>
      </c>
    </row>
    <row r="19" spans="1:11" s="16" customFormat="1" x14ac:dyDescent="0.25">
      <c r="A19" s="26">
        <v>16</v>
      </c>
      <c r="B19" s="81">
        <f>Factory!G18</f>
        <v>57</v>
      </c>
      <c r="C19" s="81">
        <f t="shared" si="5"/>
        <v>157</v>
      </c>
      <c r="D19" s="74">
        <f t="shared" si="1"/>
        <v>214</v>
      </c>
      <c r="E19" s="81">
        <f>Wholesaler!J18</f>
        <v>87</v>
      </c>
      <c r="F19" s="81">
        <f t="shared" si="6"/>
        <v>76</v>
      </c>
      <c r="G19" s="81">
        <f t="shared" si="2"/>
        <v>87</v>
      </c>
      <c r="H19" s="81">
        <f t="shared" si="3"/>
        <v>127</v>
      </c>
      <c r="I19" s="104">
        <f>J18</f>
        <v>72</v>
      </c>
      <c r="J19" s="105">
        <f t="shared" si="4"/>
        <v>87</v>
      </c>
      <c r="K19" s="95">
        <f t="shared" si="0"/>
        <v>0</v>
      </c>
    </row>
    <row r="20" spans="1:11" s="16" customFormat="1" x14ac:dyDescent="0.25">
      <c r="A20" s="26">
        <v>17</v>
      </c>
      <c r="B20" s="81">
        <f>Factory!G19+Factory!G20</f>
        <v>159</v>
      </c>
      <c r="C20" s="81">
        <f t="shared" si="5"/>
        <v>127</v>
      </c>
      <c r="D20" s="74">
        <f t="shared" si="1"/>
        <v>286</v>
      </c>
      <c r="E20" s="81">
        <f>Wholesaler!J19</f>
        <v>77</v>
      </c>
      <c r="F20" s="81">
        <f t="shared" si="6"/>
        <v>76</v>
      </c>
      <c r="G20" s="81">
        <f t="shared" si="2"/>
        <v>77</v>
      </c>
      <c r="H20" s="81">
        <f t="shared" si="3"/>
        <v>209</v>
      </c>
      <c r="I20" s="104">
        <v>0</v>
      </c>
      <c r="J20" s="105">
        <f t="shared" si="4"/>
        <v>77</v>
      </c>
      <c r="K20" s="95">
        <f t="shared" si="0"/>
        <v>0</v>
      </c>
    </row>
    <row r="21" spans="1:11" s="16" customFormat="1" x14ac:dyDescent="0.25">
      <c r="A21" s="26">
        <v>18</v>
      </c>
      <c r="B21" s="81"/>
      <c r="C21" s="81">
        <f t="shared" si="5"/>
        <v>209</v>
      </c>
      <c r="D21" s="74">
        <f t="shared" si="1"/>
        <v>209</v>
      </c>
      <c r="E21" s="81">
        <f>Wholesaler!J20</f>
        <v>69</v>
      </c>
      <c r="F21" s="81">
        <f t="shared" si="6"/>
        <v>74</v>
      </c>
      <c r="G21" s="81">
        <f t="shared" si="2"/>
        <v>69</v>
      </c>
      <c r="H21" s="81">
        <f t="shared" si="3"/>
        <v>140</v>
      </c>
      <c r="I21" s="104">
        <f>J20</f>
        <v>77</v>
      </c>
      <c r="J21" s="105">
        <f t="shared" si="4"/>
        <v>69</v>
      </c>
      <c r="K21" s="95">
        <f t="shared" si="0"/>
        <v>0</v>
      </c>
    </row>
    <row r="22" spans="1:11" s="16" customFormat="1" x14ac:dyDescent="0.25">
      <c r="A22" s="26">
        <v>19</v>
      </c>
      <c r="B22" s="81">
        <f>Factory!G21</f>
        <v>77</v>
      </c>
      <c r="C22" s="81">
        <f t="shared" si="5"/>
        <v>140</v>
      </c>
      <c r="D22" s="74">
        <f t="shared" si="1"/>
        <v>217</v>
      </c>
      <c r="E22" s="81">
        <f>Wholesaler!J21</f>
        <v>74</v>
      </c>
      <c r="F22" s="81">
        <f t="shared" si="6"/>
        <v>74</v>
      </c>
      <c r="G22" s="81">
        <f t="shared" si="2"/>
        <v>74</v>
      </c>
      <c r="H22" s="81">
        <f t="shared" si="3"/>
        <v>143</v>
      </c>
      <c r="I22" s="104">
        <f>J21</f>
        <v>69</v>
      </c>
      <c r="J22" s="105">
        <f t="shared" si="4"/>
        <v>74</v>
      </c>
      <c r="K22" s="95">
        <f t="shared" si="0"/>
        <v>0</v>
      </c>
    </row>
    <row r="23" spans="1:11" s="16" customFormat="1" x14ac:dyDescent="0.25">
      <c r="A23" s="26">
        <v>20</v>
      </c>
      <c r="B23" s="81">
        <f>Factory!G22</f>
        <v>69</v>
      </c>
      <c r="C23" s="81">
        <f t="shared" si="5"/>
        <v>143</v>
      </c>
      <c r="D23" s="74">
        <f t="shared" si="1"/>
        <v>212</v>
      </c>
      <c r="E23" s="81">
        <f>Wholesaler!J22</f>
        <v>91</v>
      </c>
      <c r="F23" s="81">
        <f t="shared" si="6"/>
        <v>78</v>
      </c>
      <c r="G23" s="81">
        <f t="shared" si="2"/>
        <v>91</v>
      </c>
      <c r="H23" s="81">
        <f t="shared" si="3"/>
        <v>121</v>
      </c>
      <c r="I23" s="104">
        <f>J22</f>
        <v>74</v>
      </c>
      <c r="J23" s="105">
        <f t="shared" si="4"/>
        <v>91</v>
      </c>
      <c r="K23" s="95">
        <f t="shared" si="0"/>
        <v>0</v>
      </c>
    </row>
    <row r="24" spans="1:11" s="16" customFormat="1" x14ac:dyDescent="0.25">
      <c r="A24" s="26">
        <v>21</v>
      </c>
      <c r="B24" s="81"/>
      <c r="C24" s="81">
        <f t="shared" si="5"/>
        <v>121</v>
      </c>
      <c r="D24" s="74">
        <f t="shared" si="1"/>
        <v>121</v>
      </c>
      <c r="E24" s="81">
        <f>Wholesaler!J23</f>
        <v>84</v>
      </c>
      <c r="F24" s="81">
        <f t="shared" si="6"/>
        <v>79</v>
      </c>
      <c r="G24" s="81">
        <f t="shared" si="2"/>
        <v>84</v>
      </c>
      <c r="H24" s="81">
        <f t="shared" si="3"/>
        <v>37</v>
      </c>
      <c r="I24" s="104">
        <f>J22+J23</f>
        <v>165</v>
      </c>
      <c r="J24" s="105">
        <f t="shared" si="4"/>
        <v>84</v>
      </c>
      <c r="K24" s="95">
        <f t="shared" si="0"/>
        <v>0</v>
      </c>
    </row>
    <row r="25" spans="1:11" s="16" customFormat="1" x14ac:dyDescent="0.25">
      <c r="A25" s="92">
        <v>22</v>
      </c>
      <c r="B25" s="81">
        <f>Factory!G23+Factory!G24</f>
        <v>165</v>
      </c>
      <c r="C25" s="81">
        <f t="shared" si="5"/>
        <v>37</v>
      </c>
      <c r="D25" s="74">
        <f t="shared" si="1"/>
        <v>202</v>
      </c>
      <c r="E25" s="81">
        <f>Wholesaler!J24</f>
        <v>67</v>
      </c>
      <c r="F25" s="81">
        <f t="shared" si="6"/>
        <v>76</v>
      </c>
      <c r="G25" s="81">
        <f t="shared" si="2"/>
        <v>67</v>
      </c>
      <c r="H25" s="81">
        <f t="shared" si="3"/>
        <v>135</v>
      </c>
      <c r="I25" s="104">
        <f>J24</f>
        <v>84</v>
      </c>
      <c r="J25" s="105">
        <f t="shared" si="4"/>
        <v>67</v>
      </c>
      <c r="K25" s="95">
        <f t="shared" si="0"/>
        <v>0</v>
      </c>
    </row>
    <row r="26" spans="1:11" s="16" customFormat="1" x14ac:dyDescent="0.25">
      <c r="A26" s="26">
        <v>23</v>
      </c>
      <c r="B26" s="81">
        <f>Factory!G25</f>
        <v>84</v>
      </c>
      <c r="C26" s="81">
        <f t="shared" si="5"/>
        <v>135</v>
      </c>
      <c r="D26" s="74">
        <f t="shared" si="1"/>
        <v>219</v>
      </c>
      <c r="E26" s="81">
        <f>Wholesaler!J25</f>
        <v>101</v>
      </c>
      <c r="F26" s="81">
        <f t="shared" si="6"/>
        <v>82</v>
      </c>
      <c r="G26" s="81">
        <f t="shared" si="2"/>
        <v>101</v>
      </c>
      <c r="H26" s="81">
        <f t="shared" si="3"/>
        <v>118</v>
      </c>
      <c r="I26" s="104">
        <f>J25</f>
        <v>67</v>
      </c>
      <c r="J26" s="105">
        <f t="shared" si="4"/>
        <v>101</v>
      </c>
      <c r="K26" s="95">
        <f t="shared" si="0"/>
        <v>0</v>
      </c>
    </row>
    <row r="27" spans="1:11" s="16" customFormat="1" x14ac:dyDescent="0.25">
      <c r="A27" s="26">
        <v>24</v>
      </c>
      <c r="B27" s="81">
        <f>Factory!G26</f>
        <v>67</v>
      </c>
      <c r="C27" s="81">
        <f t="shared" si="5"/>
        <v>118</v>
      </c>
      <c r="D27" s="74">
        <f t="shared" si="1"/>
        <v>185</v>
      </c>
      <c r="E27" s="81">
        <f>Wholesaler!J26</f>
        <v>82</v>
      </c>
      <c r="F27" s="81">
        <f t="shared" si="6"/>
        <v>82</v>
      </c>
      <c r="G27" s="81">
        <f t="shared" si="2"/>
        <v>82</v>
      </c>
      <c r="H27" s="81">
        <f t="shared" si="3"/>
        <v>103</v>
      </c>
      <c r="I27" s="104">
        <f>J26</f>
        <v>101</v>
      </c>
      <c r="J27" s="105">
        <f t="shared" si="4"/>
        <v>82</v>
      </c>
      <c r="K27" s="95">
        <f t="shared" si="0"/>
        <v>0</v>
      </c>
    </row>
    <row r="28" spans="1:11" s="16" customFormat="1" ht="15.75" thickBot="1" x14ac:dyDescent="0.3">
      <c r="A28" s="26">
        <v>25</v>
      </c>
      <c r="B28" s="81"/>
      <c r="C28" s="81">
        <f t="shared" si="5"/>
        <v>103</v>
      </c>
      <c r="D28" s="74">
        <f t="shared" si="1"/>
        <v>103</v>
      </c>
      <c r="E28" s="81">
        <f>Wholesaler!J27</f>
        <v>72</v>
      </c>
      <c r="F28" s="81">
        <f t="shared" si="6"/>
        <v>79</v>
      </c>
      <c r="G28" s="81">
        <f t="shared" si="2"/>
        <v>72</v>
      </c>
      <c r="H28" s="81">
        <f t="shared" si="3"/>
        <v>31</v>
      </c>
      <c r="I28" s="104">
        <f>J26+J27</f>
        <v>183</v>
      </c>
      <c r="J28" s="105">
        <f t="shared" si="4"/>
        <v>72</v>
      </c>
      <c r="K28" s="95">
        <f t="shared" si="0"/>
        <v>0</v>
      </c>
    </row>
    <row r="29" spans="1:11" s="58" customFormat="1" x14ac:dyDescent="0.25">
      <c r="A29" s="57"/>
      <c r="B29" s="31"/>
      <c r="C29" s="31"/>
      <c r="D29" s="31"/>
      <c r="E29" s="36"/>
      <c r="F29" s="36"/>
      <c r="G29" s="36"/>
      <c r="H29" s="36"/>
      <c r="I29" s="36"/>
      <c r="J29" s="36"/>
      <c r="K29" s="37"/>
    </row>
    <row r="30" spans="1:11" s="58" customFormat="1" x14ac:dyDescent="0.25">
      <c r="A30" s="59"/>
      <c r="B30" s="22"/>
      <c r="C30" s="22"/>
      <c r="D30" s="22"/>
      <c r="E30" s="23">
        <f>SUM(E7:E25)</f>
        <v>1513</v>
      </c>
      <c r="F30" s="23"/>
      <c r="G30" s="69" t="s">
        <v>15</v>
      </c>
      <c r="H30" s="23">
        <f>SUM(H7:H25)</f>
        <v>1719</v>
      </c>
      <c r="I30" s="23"/>
      <c r="J30" s="23">
        <f>VAR(J7:J25)</f>
        <v>90.578947368420714</v>
      </c>
      <c r="K30" s="38"/>
    </row>
    <row r="31" spans="1:11" s="58" customFormat="1" x14ac:dyDescent="0.25">
      <c r="A31" s="59"/>
      <c r="B31" s="22"/>
      <c r="C31" s="22"/>
      <c r="D31" s="22"/>
      <c r="E31" s="23"/>
      <c r="F31" s="23"/>
      <c r="G31" s="23"/>
      <c r="H31" s="23"/>
      <c r="I31" s="23"/>
      <c r="J31" s="69" t="s">
        <v>16</v>
      </c>
      <c r="K31" s="38">
        <f>SUM(K7:K25)</f>
        <v>55</v>
      </c>
    </row>
    <row r="32" spans="1:11" s="58" customFormat="1" ht="15.75" thickBot="1" x14ac:dyDescent="0.3">
      <c r="A32" s="60"/>
      <c r="B32" s="34"/>
      <c r="C32" s="34"/>
      <c r="D32" s="34"/>
      <c r="E32" s="39">
        <f>(E30-K31)/E30</f>
        <v>0.96364838070059489</v>
      </c>
      <c r="F32" s="39"/>
      <c r="G32" s="70" t="s">
        <v>14</v>
      </c>
      <c r="H32" s="39">
        <f>H30*3</f>
        <v>5157</v>
      </c>
      <c r="I32" s="39"/>
      <c r="J32" s="70" t="s">
        <v>14</v>
      </c>
      <c r="K32" s="40">
        <f>K31*6</f>
        <v>330</v>
      </c>
    </row>
    <row r="33" spans="8:9" x14ac:dyDescent="0.25">
      <c r="H33" s="66"/>
      <c r="I33" s="66"/>
    </row>
  </sheetData>
  <mergeCells count="1">
    <mergeCell ref="A1:K1"/>
  </mergeCells>
  <pageMargins left="0.43" right="0.11811023622047245" top="0.19685039370078741" bottom="0" header="0.31496062992125984" footer="0.31496062992125984"/>
  <pageSetup scale="7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A10" zoomScaleNormal="100" workbookViewId="0">
      <selection activeCell="I28" sqref="I28"/>
    </sheetView>
  </sheetViews>
  <sheetFormatPr defaultColWidth="11" defaultRowHeight="15" x14ac:dyDescent="0.25"/>
  <cols>
    <col min="1" max="1" width="6.85546875" style="2" bestFit="1" customWidth="1"/>
    <col min="2" max="3" width="15.85546875" style="2" customWidth="1"/>
    <col min="4" max="4" width="12.28515625" style="2" bestFit="1" customWidth="1"/>
    <col min="5" max="6" width="13.85546875" style="2" customWidth="1"/>
    <col min="7" max="7" width="11.42578125" style="2" customWidth="1"/>
    <col min="8" max="8" width="12.5703125" style="2" bestFit="1" customWidth="1"/>
    <col min="9" max="10" width="12.5703125" style="2" customWidth="1"/>
    <col min="11" max="11" width="8.28515625" style="2" customWidth="1"/>
    <col min="12" max="16384" width="11" style="2"/>
  </cols>
  <sheetData>
    <row r="1" spans="1:11" s="18" customFormat="1" ht="16.5" thickBot="1" x14ac:dyDescent="0.3">
      <c r="A1" s="123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 ht="75" customHeight="1" x14ac:dyDescent="0.25">
      <c r="A2" s="108" t="s">
        <v>0</v>
      </c>
      <c r="B2" s="76" t="s">
        <v>27</v>
      </c>
      <c r="C2" s="109" t="s">
        <v>28</v>
      </c>
      <c r="D2" s="110" t="s">
        <v>57</v>
      </c>
      <c r="E2" s="76" t="s">
        <v>34</v>
      </c>
      <c r="F2" s="76" t="s">
        <v>61</v>
      </c>
      <c r="G2" s="76" t="s">
        <v>58</v>
      </c>
      <c r="H2" s="76" t="s">
        <v>30</v>
      </c>
      <c r="I2" s="76" t="s">
        <v>26</v>
      </c>
      <c r="J2" s="83" t="s">
        <v>31</v>
      </c>
      <c r="K2" s="98" t="s">
        <v>66</v>
      </c>
    </row>
    <row r="3" spans="1:11" s="106" customFormat="1" x14ac:dyDescent="0.25">
      <c r="H3" s="106">
        <v>285</v>
      </c>
    </row>
    <row r="4" spans="1:11" x14ac:dyDescent="0.25">
      <c r="A4" s="30">
        <v>1</v>
      </c>
      <c r="B4" s="79">
        <v>0</v>
      </c>
      <c r="C4" s="79">
        <f>H3</f>
        <v>285</v>
      </c>
      <c r="D4" s="20">
        <f>B4+C4</f>
        <v>285</v>
      </c>
      <c r="E4" s="79">
        <v>0</v>
      </c>
      <c r="F4" s="79">
        <f>E4</f>
        <v>0</v>
      </c>
      <c r="G4" s="79">
        <f>IF(D4&gt;=E4,E4,D4)</f>
        <v>0</v>
      </c>
      <c r="H4" s="79">
        <f t="shared" ref="H4:H28" si="0">D4-G4</f>
        <v>285</v>
      </c>
      <c r="I4" s="79">
        <v>0</v>
      </c>
      <c r="J4" s="105">
        <f>E4</f>
        <v>0</v>
      </c>
      <c r="K4" s="94">
        <f t="shared" ref="K4:K28" si="1">E4-G4</f>
        <v>0</v>
      </c>
    </row>
    <row r="5" spans="1:11" x14ac:dyDescent="0.25">
      <c r="A5" s="25">
        <v>2</v>
      </c>
      <c r="B5" s="81">
        <v>0</v>
      </c>
      <c r="C5" s="81">
        <f t="shared" ref="C5:C28" si="2">H4</f>
        <v>285</v>
      </c>
      <c r="D5" s="74">
        <f t="shared" ref="D5:D28" si="3">B5+C5</f>
        <v>285</v>
      </c>
      <c r="E5" s="81">
        <f>Distributor!J4</f>
        <v>0</v>
      </c>
      <c r="F5" s="81">
        <f>INT((0.25*E5+(1-0.25)*F4))</f>
        <v>0</v>
      </c>
      <c r="G5" s="81">
        <f t="shared" ref="G5:G28" si="4">IF(D5&gt;=E5,E5,D5)</f>
        <v>0</v>
      </c>
      <c r="H5" s="81">
        <f t="shared" si="0"/>
        <v>285</v>
      </c>
      <c r="I5" s="104">
        <f>J3+J4</f>
        <v>0</v>
      </c>
      <c r="J5" s="105">
        <f t="shared" ref="J5:J28" si="5">E5</f>
        <v>0</v>
      </c>
      <c r="K5" s="95">
        <f t="shared" si="1"/>
        <v>0</v>
      </c>
    </row>
    <row r="6" spans="1:11" x14ac:dyDescent="0.25">
      <c r="A6" s="25">
        <v>3</v>
      </c>
      <c r="B6" s="81">
        <f>I4+J5</f>
        <v>0</v>
      </c>
      <c r="C6" s="81">
        <f t="shared" si="2"/>
        <v>285</v>
      </c>
      <c r="D6" s="74">
        <f t="shared" si="3"/>
        <v>285</v>
      </c>
      <c r="E6" s="81">
        <f>Distributor!J5</f>
        <v>0</v>
      </c>
      <c r="F6" s="81">
        <f t="shared" ref="F6:F28" si="6">INT((0.25*E6+(1-0.25)*F5))</f>
        <v>0</v>
      </c>
      <c r="G6" s="81">
        <f t="shared" si="4"/>
        <v>0</v>
      </c>
      <c r="H6" s="81">
        <f t="shared" si="0"/>
        <v>285</v>
      </c>
      <c r="I6" s="104">
        <f>J4</f>
        <v>0</v>
      </c>
      <c r="J6" s="105">
        <f t="shared" si="5"/>
        <v>0</v>
      </c>
      <c r="K6" s="95">
        <f t="shared" si="1"/>
        <v>0</v>
      </c>
    </row>
    <row r="7" spans="1:11" x14ac:dyDescent="0.25">
      <c r="A7" s="92">
        <v>4</v>
      </c>
      <c r="B7" s="81">
        <f>J4</f>
        <v>0</v>
      </c>
      <c r="C7" s="81">
        <f t="shared" si="2"/>
        <v>285</v>
      </c>
      <c r="D7" s="74">
        <f t="shared" si="3"/>
        <v>285</v>
      </c>
      <c r="E7" s="81">
        <f>Distributor!J6</f>
        <v>82</v>
      </c>
      <c r="F7" s="81">
        <f t="shared" si="6"/>
        <v>20</v>
      </c>
      <c r="G7" s="81">
        <f t="shared" si="4"/>
        <v>82</v>
      </c>
      <c r="H7" s="81">
        <f t="shared" si="0"/>
        <v>203</v>
      </c>
      <c r="I7" s="104">
        <f>J6</f>
        <v>0</v>
      </c>
      <c r="J7" s="105">
        <f t="shared" si="5"/>
        <v>82</v>
      </c>
      <c r="K7" s="95">
        <f t="shared" si="1"/>
        <v>0</v>
      </c>
    </row>
    <row r="8" spans="1:11" x14ac:dyDescent="0.25">
      <c r="A8" s="25">
        <v>5</v>
      </c>
      <c r="B8" s="81"/>
      <c r="C8" s="81">
        <f t="shared" si="2"/>
        <v>203</v>
      </c>
      <c r="D8" s="74">
        <f t="shared" si="3"/>
        <v>203</v>
      </c>
      <c r="E8" s="81">
        <f>Distributor!J7</f>
        <v>73</v>
      </c>
      <c r="F8" s="81">
        <f t="shared" si="6"/>
        <v>33</v>
      </c>
      <c r="G8" s="81">
        <f t="shared" si="4"/>
        <v>73</v>
      </c>
      <c r="H8" s="81">
        <f t="shared" si="0"/>
        <v>130</v>
      </c>
      <c r="I8" s="104">
        <f>J6+J7</f>
        <v>82</v>
      </c>
      <c r="J8" s="105">
        <f t="shared" si="5"/>
        <v>73</v>
      </c>
      <c r="K8" s="95">
        <f t="shared" si="1"/>
        <v>0</v>
      </c>
    </row>
    <row r="9" spans="1:11" x14ac:dyDescent="0.25">
      <c r="A9" s="25">
        <v>6</v>
      </c>
      <c r="B9" s="81">
        <f>J6</f>
        <v>0</v>
      </c>
      <c r="C9" s="81">
        <f t="shared" si="2"/>
        <v>130</v>
      </c>
      <c r="D9" s="74">
        <f t="shared" si="3"/>
        <v>130</v>
      </c>
      <c r="E9" s="81">
        <f>Distributor!J8</f>
        <v>92</v>
      </c>
      <c r="F9" s="81">
        <f t="shared" si="6"/>
        <v>47</v>
      </c>
      <c r="G9" s="81">
        <f t="shared" si="4"/>
        <v>92</v>
      </c>
      <c r="H9" s="81">
        <f t="shared" si="0"/>
        <v>38</v>
      </c>
      <c r="I9" s="104">
        <f>J7+J8</f>
        <v>155</v>
      </c>
      <c r="J9" s="105">
        <f t="shared" si="5"/>
        <v>92</v>
      </c>
      <c r="K9" s="95">
        <f t="shared" si="1"/>
        <v>0</v>
      </c>
    </row>
    <row r="10" spans="1:11" x14ac:dyDescent="0.25">
      <c r="A10" s="25">
        <v>7</v>
      </c>
      <c r="B10" s="81"/>
      <c r="C10" s="81">
        <f t="shared" si="2"/>
        <v>38</v>
      </c>
      <c r="D10" s="74">
        <f t="shared" si="3"/>
        <v>38</v>
      </c>
      <c r="E10" s="81">
        <f>Distributor!J9</f>
        <v>85</v>
      </c>
      <c r="F10" s="81">
        <f t="shared" si="6"/>
        <v>56</v>
      </c>
      <c r="G10" s="81">
        <f t="shared" si="4"/>
        <v>38</v>
      </c>
      <c r="H10" s="81">
        <f t="shared" si="0"/>
        <v>0</v>
      </c>
      <c r="I10" s="104">
        <f>J7+J8+J9</f>
        <v>247</v>
      </c>
      <c r="J10" s="105">
        <f t="shared" si="5"/>
        <v>85</v>
      </c>
      <c r="K10" s="95">
        <f t="shared" si="1"/>
        <v>47</v>
      </c>
    </row>
    <row r="11" spans="1:11" x14ac:dyDescent="0.25">
      <c r="A11" s="25">
        <v>8</v>
      </c>
      <c r="B11" s="81">
        <f>J10</f>
        <v>85</v>
      </c>
      <c r="C11" s="81">
        <f t="shared" si="2"/>
        <v>0</v>
      </c>
      <c r="D11" s="74">
        <f t="shared" si="3"/>
        <v>85</v>
      </c>
      <c r="E11" s="81">
        <f>Distributor!J10</f>
        <v>90</v>
      </c>
      <c r="F11" s="81">
        <f t="shared" si="6"/>
        <v>64</v>
      </c>
      <c r="G11" s="81">
        <f t="shared" si="4"/>
        <v>85</v>
      </c>
      <c r="H11" s="81">
        <f t="shared" si="0"/>
        <v>0</v>
      </c>
      <c r="I11" s="104">
        <f>J7+J8+J9</f>
        <v>247</v>
      </c>
      <c r="J11" s="105">
        <f t="shared" si="5"/>
        <v>90</v>
      </c>
      <c r="K11" s="95">
        <f t="shared" si="1"/>
        <v>5</v>
      </c>
    </row>
    <row r="12" spans="1:11" x14ac:dyDescent="0.25">
      <c r="A12" s="25">
        <v>9</v>
      </c>
      <c r="B12" s="81">
        <f>J7</f>
        <v>82</v>
      </c>
      <c r="C12" s="81">
        <f t="shared" si="2"/>
        <v>0</v>
      </c>
      <c r="D12" s="74">
        <f t="shared" si="3"/>
        <v>82</v>
      </c>
      <c r="E12" s="81">
        <f>Distributor!J11</f>
        <v>74</v>
      </c>
      <c r="F12" s="81">
        <f t="shared" si="6"/>
        <v>66</v>
      </c>
      <c r="G12" s="81">
        <f t="shared" si="4"/>
        <v>74</v>
      </c>
      <c r="H12" s="81">
        <f t="shared" si="0"/>
        <v>8</v>
      </c>
      <c r="I12" s="104">
        <f>J8+J9+J11</f>
        <v>255</v>
      </c>
      <c r="J12" s="105">
        <f t="shared" si="5"/>
        <v>74</v>
      </c>
      <c r="K12" s="95">
        <f t="shared" si="1"/>
        <v>0</v>
      </c>
    </row>
    <row r="13" spans="1:11" x14ac:dyDescent="0.25">
      <c r="A13" s="25">
        <v>10</v>
      </c>
      <c r="B13" s="81">
        <f>J8</f>
        <v>73</v>
      </c>
      <c r="C13" s="81">
        <f t="shared" si="2"/>
        <v>8</v>
      </c>
      <c r="D13" s="74">
        <f t="shared" si="3"/>
        <v>81</v>
      </c>
      <c r="E13" s="81">
        <f>Distributor!J12</f>
        <v>83</v>
      </c>
      <c r="F13" s="81">
        <f t="shared" si="6"/>
        <v>70</v>
      </c>
      <c r="G13" s="81">
        <f t="shared" si="4"/>
        <v>81</v>
      </c>
      <c r="H13" s="81">
        <f t="shared" si="0"/>
        <v>0</v>
      </c>
      <c r="I13" s="104">
        <f>J9+J11+J12</f>
        <v>256</v>
      </c>
      <c r="J13" s="105">
        <f t="shared" si="5"/>
        <v>83</v>
      </c>
      <c r="K13" s="95">
        <f t="shared" si="1"/>
        <v>2</v>
      </c>
    </row>
    <row r="14" spans="1:11" x14ac:dyDescent="0.25">
      <c r="A14" s="25">
        <v>11</v>
      </c>
      <c r="B14" s="81">
        <f>J9+J11</f>
        <v>182</v>
      </c>
      <c r="C14" s="81">
        <f t="shared" si="2"/>
        <v>0</v>
      </c>
      <c r="D14" s="74">
        <f t="shared" si="3"/>
        <v>182</v>
      </c>
      <c r="E14" s="81">
        <f>Distributor!J13</f>
        <v>79</v>
      </c>
      <c r="F14" s="81">
        <f t="shared" si="6"/>
        <v>72</v>
      </c>
      <c r="G14" s="81">
        <f t="shared" si="4"/>
        <v>79</v>
      </c>
      <c r="H14" s="81">
        <f t="shared" si="0"/>
        <v>103</v>
      </c>
      <c r="I14" s="104">
        <f>J12+J13</f>
        <v>157</v>
      </c>
      <c r="J14" s="105">
        <f t="shared" si="5"/>
        <v>79</v>
      </c>
      <c r="K14" s="95">
        <f t="shared" si="1"/>
        <v>0</v>
      </c>
    </row>
    <row r="15" spans="1:11" s="16" customFormat="1" x14ac:dyDescent="0.25">
      <c r="A15" s="26">
        <v>12</v>
      </c>
      <c r="B15" s="81">
        <f>J13</f>
        <v>83</v>
      </c>
      <c r="C15" s="81">
        <f t="shared" si="2"/>
        <v>103</v>
      </c>
      <c r="D15" s="74">
        <f t="shared" si="3"/>
        <v>186</v>
      </c>
      <c r="E15" s="81">
        <f>Distributor!J14</f>
        <v>85</v>
      </c>
      <c r="F15" s="81">
        <f t="shared" si="6"/>
        <v>75</v>
      </c>
      <c r="G15" s="81">
        <f t="shared" si="4"/>
        <v>85</v>
      </c>
      <c r="H15" s="81">
        <f t="shared" si="0"/>
        <v>101</v>
      </c>
      <c r="I15" s="104">
        <f>J12+J14</f>
        <v>153</v>
      </c>
      <c r="J15" s="105">
        <f t="shared" si="5"/>
        <v>85</v>
      </c>
      <c r="K15" s="95">
        <f t="shared" si="1"/>
        <v>0</v>
      </c>
    </row>
    <row r="16" spans="1:11" s="16" customFormat="1" x14ac:dyDescent="0.25">
      <c r="A16" s="26">
        <v>13</v>
      </c>
      <c r="B16" s="81">
        <f>J14+J15</f>
        <v>164</v>
      </c>
      <c r="C16" s="81">
        <f t="shared" si="2"/>
        <v>101</v>
      </c>
      <c r="D16" s="74">
        <f t="shared" si="3"/>
        <v>265</v>
      </c>
      <c r="E16" s="81">
        <f>Distributor!J15</f>
        <v>83</v>
      </c>
      <c r="F16" s="81">
        <f t="shared" si="6"/>
        <v>77</v>
      </c>
      <c r="G16" s="81">
        <f t="shared" si="4"/>
        <v>83</v>
      </c>
      <c r="H16" s="81">
        <f t="shared" si="0"/>
        <v>182</v>
      </c>
      <c r="I16" s="104">
        <f>J12</f>
        <v>74</v>
      </c>
      <c r="J16" s="105">
        <f t="shared" si="5"/>
        <v>83</v>
      </c>
      <c r="K16" s="95">
        <f t="shared" si="1"/>
        <v>0</v>
      </c>
    </row>
    <row r="17" spans="1:11" s="16" customFormat="1" x14ac:dyDescent="0.25">
      <c r="A17" s="26">
        <v>14</v>
      </c>
      <c r="B17" s="81">
        <f>J12+J16</f>
        <v>157</v>
      </c>
      <c r="C17" s="81">
        <f t="shared" si="2"/>
        <v>182</v>
      </c>
      <c r="D17" s="74">
        <f t="shared" si="3"/>
        <v>339</v>
      </c>
      <c r="E17" s="81">
        <f>Distributor!J16</f>
        <v>91</v>
      </c>
      <c r="F17" s="81">
        <f t="shared" si="6"/>
        <v>80</v>
      </c>
      <c r="G17" s="81">
        <f t="shared" si="4"/>
        <v>91</v>
      </c>
      <c r="H17" s="81">
        <f t="shared" si="0"/>
        <v>248</v>
      </c>
      <c r="I17" s="104">
        <v>0</v>
      </c>
      <c r="J17" s="105">
        <f t="shared" si="5"/>
        <v>91</v>
      </c>
      <c r="K17" s="95">
        <f t="shared" si="1"/>
        <v>0</v>
      </c>
    </row>
    <row r="18" spans="1:11" s="16" customFormat="1" x14ac:dyDescent="0.25">
      <c r="A18" s="26">
        <v>15</v>
      </c>
      <c r="B18" s="81"/>
      <c r="C18" s="81">
        <f t="shared" si="2"/>
        <v>248</v>
      </c>
      <c r="D18" s="74">
        <f t="shared" si="3"/>
        <v>248</v>
      </c>
      <c r="E18" s="81">
        <f>Distributor!J17</f>
        <v>57</v>
      </c>
      <c r="F18" s="81">
        <f t="shared" si="6"/>
        <v>74</v>
      </c>
      <c r="G18" s="81">
        <f t="shared" si="4"/>
        <v>57</v>
      </c>
      <c r="H18" s="81">
        <f t="shared" si="0"/>
        <v>191</v>
      </c>
      <c r="I18" s="104">
        <f>J17</f>
        <v>91</v>
      </c>
      <c r="J18" s="105">
        <f t="shared" si="5"/>
        <v>57</v>
      </c>
      <c r="K18" s="95">
        <f t="shared" si="1"/>
        <v>0</v>
      </c>
    </row>
    <row r="19" spans="1:11" s="16" customFormat="1" x14ac:dyDescent="0.25">
      <c r="A19" s="26">
        <v>16</v>
      </c>
      <c r="B19" s="81">
        <f>J17</f>
        <v>91</v>
      </c>
      <c r="C19" s="81">
        <f t="shared" si="2"/>
        <v>191</v>
      </c>
      <c r="D19" s="74">
        <f t="shared" si="3"/>
        <v>282</v>
      </c>
      <c r="E19" s="81">
        <f>Distributor!J18</f>
        <v>72</v>
      </c>
      <c r="F19" s="81">
        <f t="shared" si="6"/>
        <v>73</v>
      </c>
      <c r="G19" s="81">
        <f t="shared" si="4"/>
        <v>72</v>
      </c>
      <c r="H19" s="81">
        <f t="shared" si="0"/>
        <v>210</v>
      </c>
      <c r="I19" s="104">
        <f>J18</f>
        <v>57</v>
      </c>
      <c r="J19" s="105">
        <f t="shared" si="5"/>
        <v>72</v>
      </c>
      <c r="K19" s="95">
        <f t="shared" si="1"/>
        <v>0</v>
      </c>
    </row>
    <row r="20" spans="1:11" s="16" customFormat="1" x14ac:dyDescent="0.25">
      <c r="A20" s="26">
        <v>17</v>
      </c>
      <c r="B20" s="81">
        <f>J18+J19</f>
        <v>129</v>
      </c>
      <c r="C20" s="81">
        <f t="shared" si="2"/>
        <v>210</v>
      </c>
      <c r="D20" s="74">
        <f t="shared" si="3"/>
        <v>339</v>
      </c>
      <c r="E20" s="81">
        <f>Distributor!J19</f>
        <v>87</v>
      </c>
      <c r="F20" s="81">
        <f t="shared" si="6"/>
        <v>76</v>
      </c>
      <c r="G20" s="81">
        <f t="shared" si="4"/>
        <v>87</v>
      </c>
      <c r="H20" s="81">
        <f t="shared" si="0"/>
        <v>252</v>
      </c>
      <c r="I20" s="104">
        <v>0</v>
      </c>
      <c r="J20" s="105">
        <f t="shared" si="5"/>
        <v>87</v>
      </c>
      <c r="K20" s="95">
        <f t="shared" si="1"/>
        <v>0</v>
      </c>
    </row>
    <row r="21" spans="1:11" s="16" customFormat="1" x14ac:dyDescent="0.25">
      <c r="A21" s="26">
        <v>18</v>
      </c>
      <c r="B21" s="81"/>
      <c r="C21" s="81">
        <f t="shared" si="2"/>
        <v>252</v>
      </c>
      <c r="D21" s="74">
        <f t="shared" si="3"/>
        <v>252</v>
      </c>
      <c r="E21" s="81">
        <f>Distributor!J20</f>
        <v>77</v>
      </c>
      <c r="F21" s="81">
        <f t="shared" si="6"/>
        <v>76</v>
      </c>
      <c r="G21" s="81">
        <f t="shared" si="4"/>
        <v>77</v>
      </c>
      <c r="H21" s="81">
        <f t="shared" si="0"/>
        <v>175</v>
      </c>
      <c r="I21" s="104">
        <f>J20</f>
        <v>87</v>
      </c>
      <c r="J21" s="105">
        <f t="shared" si="5"/>
        <v>77</v>
      </c>
      <c r="K21" s="95">
        <f t="shared" si="1"/>
        <v>0</v>
      </c>
    </row>
    <row r="22" spans="1:11" s="16" customFormat="1" x14ac:dyDescent="0.25">
      <c r="A22" s="26">
        <v>19</v>
      </c>
      <c r="B22" s="81">
        <f>J20</f>
        <v>87</v>
      </c>
      <c r="C22" s="81">
        <f t="shared" si="2"/>
        <v>175</v>
      </c>
      <c r="D22" s="74">
        <f t="shared" si="3"/>
        <v>262</v>
      </c>
      <c r="E22" s="81">
        <f>Distributor!J21</f>
        <v>69</v>
      </c>
      <c r="F22" s="81">
        <f t="shared" si="6"/>
        <v>74</v>
      </c>
      <c r="G22" s="81">
        <f t="shared" si="4"/>
        <v>69</v>
      </c>
      <c r="H22" s="81">
        <f t="shared" si="0"/>
        <v>193</v>
      </c>
      <c r="I22" s="104">
        <f>J21</f>
        <v>77</v>
      </c>
      <c r="J22" s="105">
        <f t="shared" si="5"/>
        <v>69</v>
      </c>
      <c r="K22" s="95">
        <f t="shared" si="1"/>
        <v>0</v>
      </c>
    </row>
    <row r="23" spans="1:11" s="16" customFormat="1" x14ac:dyDescent="0.25">
      <c r="A23" s="26">
        <v>20</v>
      </c>
      <c r="B23" s="81">
        <f>J21</f>
        <v>77</v>
      </c>
      <c r="C23" s="81">
        <f t="shared" si="2"/>
        <v>193</v>
      </c>
      <c r="D23" s="74">
        <f t="shared" si="3"/>
        <v>270</v>
      </c>
      <c r="E23" s="81">
        <f>Distributor!J22</f>
        <v>74</v>
      </c>
      <c r="F23" s="81">
        <f t="shared" si="6"/>
        <v>74</v>
      </c>
      <c r="G23" s="81">
        <f t="shared" si="4"/>
        <v>74</v>
      </c>
      <c r="H23" s="81">
        <f t="shared" si="0"/>
        <v>196</v>
      </c>
      <c r="I23" s="104">
        <f>J22</f>
        <v>69</v>
      </c>
      <c r="J23" s="105">
        <f t="shared" si="5"/>
        <v>74</v>
      </c>
      <c r="K23" s="95">
        <f t="shared" si="1"/>
        <v>0</v>
      </c>
    </row>
    <row r="24" spans="1:11" s="16" customFormat="1" x14ac:dyDescent="0.25">
      <c r="A24" s="26">
        <v>21</v>
      </c>
      <c r="B24" s="81"/>
      <c r="C24" s="81">
        <f t="shared" si="2"/>
        <v>196</v>
      </c>
      <c r="D24" s="74">
        <f t="shared" si="3"/>
        <v>196</v>
      </c>
      <c r="E24" s="81">
        <f>Distributor!J23</f>
        <v>91</v>
      </c>
      <c r="F24" s="81">
        <f t="shared" si="6"/>
        <v>78</v>
      </c>
      <c r="G24" s="81">
        <f t="shared" si="4"/>
        <v>91</v>
      </c>
      <c r="H24" s="81">
        <f t="shared" si="0"/>
        <v>105</v>
      </c>
      <c r="I24" s="104">
        <f>J22+J23</f>
        <v>143</v>
      </c>
      <c r="J24" s="105">
        <f t="shared" si="5"/>
        <v>91</v>
      </c>
      <c r="K24" s="95">
        <f t="shared" si="1"/>
        <v>0</v>
      </c>
    </row>
    <row r="25" spans="1:11" s="16" customFormat="1" x14ac:dyDescent="0.25">
      <c r="A25" s="92">
        <v>22</v>
      </c>
      <c r="B25" s="81">
        <f>J22+J23</f>
        <v>143</v>
      </c>
      <c r="C25" s="81">
        <f t="shared" si="2"/>
        <v>105</v>
      </c>
      <c r="D25" s="74">
        <f t="shared" si="3"/>
        <v>248</v>
      </c>
      <c r="E25" s="81">
        <f>Distributor!J24</f>
        <v>84</v>
      </c>
      <c r="F25" s="81">
        <f t="shared" si="6"/>
        <v>79</v>
      </c>
      <c r="G25" s="81">
        <f t="shared" si="4"/>
        <v>84</v>
      </c>
      <c r="H25" s="81">
        <f t="shared" si="0"/>
        <v>164</v>
      </c>
      <c r="I25" s="104">
        <f>J24</f>
        <v>91</v>
      </c>
      <c r="J25" s="105">
        <f t="shared" si="5"/>
        <v>84</v>
      </c>
      <c r="K25" s="95">
        <f t="shared" si="1"/>
        <v>0</v>
      </c>
    </row>
    <row r="26" spans="1:11" s="16" customFormat="1" x14ac:dyDescent="0.25">
      <c r="A26" s="26">
        <v>23</v>
      </c>
      <c r="B26" s="81">
        <f>J24</f>
        <v>91</v>
      </c>
      <c r="C26" s="81">
        <f t="shared" si="2"/>
        <v>164</v>
      </c>
      <c r="D26" s="74">
        <f t="shared" si="3"/>
        <v>255</v>
      </c>
      <c r="E26" s="81">
        <f>Distributor!J25</f>
        <v>67</v>
      </c>
      <c r="F26" s="81">
        <f t="shared" si="6"/>
        <v>76</v>
      </c>
      <c r="G26" s="81">
        <f t="shared" si="4"/>
        <v>67</v>
      </c>
      <c r="H26" s="81">
        <f t="shared" si="0"/>
        <v>188</v>
      </c>
      <c r="I26" s="104">
        <f>J25</f>
        <v>84</v>
      </c>
      <c r="J26" s="105">
        <f t="shared" si="5"/>
        <v>67</v>
      </c>
      <c r="K26" s="95">
        <f t="shared" si="1"/>
        <v>0</v>
      </c>
    </row>
    <row r="27" spans="1:11" s="16" customFormat="1" x14ac:dyDescent="0.25">
      <c r="A27" s="26">
        <v>24</v>
      </c>
      <c r="B27" s="81">
        <f>J25</f>
        <v>84</v>
      </c>
      <c r="C27" s="81">
        <f t="shared" si="2"/>
        <v>188</v>
      </c>
      <c r="D27" s="74">
        <f t="shared" si="3"/>
        <v>272</v>
      </c>
      <c r="E27" s="81">
        <f>Distributor!J26</f>
        <v>101</v>
      </c>
      <c r="F27" s="81">
        <f t="shared" si="6"/>
        <v>82</v>
      </c>
      <c r="G27" s="81">
        <f t="shared" si="4"/>
        <v>101</v>
      </c>
      <c r="H27" s="81">
        <f t="shared" si="0"/>
        <v>171</v>
      </c>
      <c r="I27" s="104">
        <f>J26</f>
        <v>67</v>
      </c>
      <c r="J27" s="105">
        <f t="shared" si="5"/>
        <v>101</v>
      </c>
      <c r="K27" s="95">
        <f t="shared" si="1"/>
        <v>0</v>
      </c>
    </row>
    <row r="28" spans="1:11" s="16" customFormat="1" ht="15.75" thickBot="1" x14ac:dyDescent="0.3">
      <c r="A28" s="26">
        <v>25</v>
      </c>
      <c r="B28" s="81"/>
      <c r="C28" s="81">
        <f t="shared" si="2"/>
        <v>171</v>
      </c>
      <c r="D28" s="74">
        <f t="shared" si="3"/>
        <v>171</v>
      </c>
      <c r="E28" s="81">
        <f>Distributor!J27</f>
        <v>82</v>
      </c>
      <c r="F28" s="81">
        <f t="shared" si="6"/>
        <v>82</v>
      </c>
      <c r="G28" s="81">
        <f t="shared" si="4"/>
        <v>82</v>
      </c>
      <c r="H28" s="81">
        <f t="shared" si="0"/>
        <v>89</v>
      </c>
      <c r="I28" s="104">
        <f>J26+J27</f>
        <v>168</v>
      </c>
      <c r="J28" s="105">
        <f t="shared" si="5"/>
        <v>82</v>
      </c>
      <c r="K28" s="95">
        <f t="shared" si="1"/>
        <v>0</v>
      </c>
    </row>
    <row r="29" spans="1:11" s="58" customFormat="1" x14ac:dyDescent="0.25">
      <c r="A29" s="57"/>
      <c r="B29" s="31"/>
      <c r="C29" s="31"/>
      <c r="D29" s="31"/>
      <c r="E29" s="31"/>
      <c r="F29" s="31"/>
      <c r="G29" s="31"/>
      <c r="H29" s="31"/>
      <c r="I29" s="82"/>
      <c r="K29" s="32"/>
    </row>
    <row r="30" spans="1:11" s="58" customFormat="1" x14ac:dyDescent="0.25">
      <c r="A30" s="59"/>
      <c r="B30" s="22"/>
      <c r="C30" s="22"/>
      <c r="D30" s="22"/>
      <c r="E30" s="22">
        <f>SUM(E7:E25)</f>
        <v>1528</v>
      </c>
      <c r="F30" s="22"/>
      <c r="G30" s="67" t="s">
        <v>15</v>
      </c>
      <c r="H30" s="22">
        <f>SUM(H7:H25)</f>
        <v>2499</v>
      </c>
      <c r="I30" s="22"/>
      <c r="J30" s="22">
        <f>VAR(J7:J25)</f>
        <v>81.368421052631874</v>
      </c>
      <c r="K30" s="33"/>
    </row>
    <row r="31" spans="1:11" s="58" customFormat="1" x14ac:dyDescent="0.25">
      <c r="A31" s="59"/>
      <c r="B31" s="22"/>
      <c r="C31" s="22"/>
      <c r="D31" s="22"/>
      <c r="E31" s="22"/>
      <c r="F31" s="22"/>
      <c r="G31" s="67"/>
      <c r="H31" s="22"/>
      <c r="I31" s="22"/>
      <c r="J31" s="69" t="s">
        <v>16</v>
      </c>
      <c r="K31" s="33">
        <f>SUM(K7:K25)</f>
        <v>54</v>
      </c>
    </row>
    <row r="32" spans="1:11" s="58" customFormat="1" ht="15.75" thickBot="1" x14ac:dyDescent="0.3">
      <c r="A32" s="60"/>
      <c r="B32" s="34"/>
      <c r="C32" s="34"/>
      <c r="D32" s="34"/>
      <c r="E32" s="34">
        <f>(E30-K31)/E30</f>
        <v>0.96465968586387429</v>
      </c>
      <c r="F32" s="34"/>
      <c r="G32" s="68" t="s">
        <v>14</v>
      </c>
      <c r="H32" s="34">
        <f>H30*1</f>
        <v>2499</v>
      </c>
      <c r="I32" s="34"/>
      <c r="J32" s="70" t="s">
        <v>14</v>
      </c>
      <c r="K32" s="35">
        <f>K31*2</f>
        <v>108</v>
      </c>
    </row>
  </sheetData>
  <mergeCells count="1">
    <mergeCell ref="A1:K1"/>
  </mergeCells>
  <pageMargins left="0.53" right="0" top="0.35433070866141736" bottom="0" header="0.31496062992125984" footer="0.31496062992125984"/>
  <pageSetup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"/>
  <sheetViews>
    <sheetView tabSelected="1" zoomScaleNormal="100" workbookViewId="0">
      <selection activeCell="E9" sqref="E9"/>
    </sheetView>
  </sheetViews>
  <sheetFormatPr defaultRowHeight="15" x14ac:dyDescent="0.25"/>
  <cols>
    <col min="1" max="1" width="25" bestFit="1" customWidth="1"/>
    <col min="2" max="2" width="13.42578125" style="6" bestFit="1" customWidth="1"/>
    <col min="3" max="3" width="14.140625" style="6" bestFit="1" customWidth="1"/>
    <col min="4" max="5" width="14.7109375" style="6" bestFit="1" customWidth="1"/>
    <col min="6" max="6" width="9.140625" style="6"/>
    <col min="7" max="7" width="13.85546875" style="6" customWidth="1"/>
    <col min="8" max="8" width="10" style="6" bestFit="1" customWidth="1"/>
    <col min="9" max="9" width="9.140625" style="6"/>
    <col min="10" max="11" width="9.140625" customWidth="1"/>
  </cols>
  <sheetData>
    <row r="1" spans="1:10" s="6" customFormat="1" ht="23.25" customHeight="1" x14ac:dyDescent="0.25">
      <c r="A1" s="127" t="s">
        <v>13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45" x14ac:dyDescent="0.25">
      <c r="A2" s="3"/>
      <c r="B2" s="5" t="s">
        <v>2</v>
      </c>
      <c r="C2" s="5" t="s">
        <v>3</v>
      </c>
      <c r="D2" s="5" t="s">
        <v>4</v>
      </c>
      <c r="E2" s="5" t="s">
        <v>5</v>
      </c>
      <c r="G2" s="99" t="s">
        <v>35</v>
      </c>
      <c r="H2" s="100" t="s">
        <v>62</v>
      </c>
      <c r="I2" s="100" t="s">
        <v>63</v>
      </c>
      <c r="J2" s="91" t="s">
        <v>64</v>
      </c>
    </row>
    <row r="3" spans="1:10" s="10" customFormat="1" x14ac:dyDescent="0.25">
      <c r="A3" s="8" t="s">
        <v>6</v>
      </c>
      <c r="B3" s="7">
        <f>Retailer!J30</f>
        <v>104.36842105263187</v>
      </c>
      <c r="C3" s="7">
        <f>Wholesaler!J30</f>
        <v>111.21052631578965</v>
      </c>
      <c r="D3" s="7">
        <f>Distributor!J30</f>
        <v>90.578947368420714</v>
      </c>
      <c r="E3" s="7">
        <f>Factory!J30</f>
        <v>81.368421052631874</v>
      </c>
      <c r="F3" s="9"/>
      <c r="G3" s="7">
        <f>Retailer!E34</f>
        <v>104.36842105263187</v>
      </c>
      <c r="H3" s="7">
        <f>E3/G3</f>
        <v>0.77962682803832639</v>
      </c>
      <c r="I3" s="7">
        <f>B6</f>
        <v>0.96603527106466358</v>
      </c>
      <c r="J3" s="101">
        <f>B10</f>
        <v>23053</v>
      </c>
    </row>
    <row r="4" spans="1:10" s="10" customFormat="1" x14ac:dyDescent="0.25">
      <c r="A4" s="8" t="s">
        <v>7</v>
      </c>
      <c r="B4" s="7">
        <f>Retailer!E30</f>
        <v>1531</v>
      </c>
      <c r="C4" s="7">
        <f>Wholesaler!E30</f>
        <v>1541</v>
      </c>
      <c r="D4" s="7">
        <f>Distributor!E30</f>
        <v>1513</v>
      </c>
      <c r="E4" s="7">
        <f>Factory!E30</f>
        <v>1528</v>
      </c>
      <c r="F4" s="9"/>
      <c r="G4" s="9" t="s">
        <v>70</v>
      </c>
      <c r="H4" s="9">
        <f>B3/G3</f>
        <v>1</v>
      </c>
      <c r="I4" s="9"/>
    </row>
    <row r="5" spans="1:10" s="10" customFormat="1" x14ac:dyDescent="0.25">
      <c r="A5" s="8" t="s">
        <v>1</v>
      </c>
      <c r="B5" s="7">
        <f>Retailer!K31</f>
        <v>52</v>
      </c>
      <c r="C5" s="7">
        <f>Wholesaler!K31</f>
        <v>65</v>
      </c>
      <c r="D5" s="7">
        <f>Distributor!K31</f>
        <v>55</v>
      </c>
      <c r="E5" s="7">
        <f>Factory!K31</f>
        <v>54</v>
      </c>
      <c r="F5" s="9"/>
      <c r="G5" s="9" t="s">
        <v>71</v>
      </c>
      <c r="H5" s="9">
        <f>C3/G3</f>
        <v>1.0655572365103365</v>
      </c>
      <c r="I5" s="9"/>
    </row>
    <row r="6" spans="1:10" s="10" customFormat="1" x14ac:dyDescent="0.25">
      <c r="A6" s="8" t="s">
        <v>8</v>
      </c>
      <c r="B6" s="7">
        <f>Retailer!E32</f>
        <v>0.96603527106466358</v>
      </c>
      <c r="C6" s="7">
        <f>Wholesaler!E32</f>
        <v>0.9578195976638546</v>
      </c>
      <c r="D6" s="7">
        <f>Distributor!E32</f>
        <v>0.96364838070059489</v>
      </c>
      <c r="E6" s="7">
        <f>Factory!E32</f>
        <v>0.96465968586387429</v>
      </c>
      <c r="F6" s="9"/>
      <c r="G6" s="9" t="s">
        <v>72</v>
      </c>
      <c r="H6" s="9">
        <f>D3/G3</f>
        <v>0.86787695410992871</v>
      </c>
      <c r="I6" s="9"/>
    </row>
    <row r="7" spans="1:10" s="10" customFormat="1" x14ac:dyDescent="0.25">
      <c r="A7" s="8" t="s">
        <v>10</v>
      </c>
      <c r="B7" s="7">
        <f>Retailer!H30</f>
        <v>1387</v>
      </c>
      <c r="C7" s="7">
        <f>Wholesaler!H30</f>
        <v>1746</v>
      </c>
      <c r="D7" s="7">
        <f>Distributor!H30</f>
        <v>1719</v>
      </c>
      <c r="E7" s="7">
        <f>Factory!H30</f>
        <v>2499</v>
      </c>
      <c r="F7" s="9"/>
      <c r="G7" s="9"/>
      <c r="H7" s="9"/>
      <c r="I7" s="9"/>
    </row>
    <row r="8" spans="1:10" s="12" customFormat="1" x14ac:dyDescent="0.25">
      <c r="A8" s="11" t="s">
        <v>9</v>
      </c>
      <c r="B8" s="5">
        <f>Retailer!K32</f>
        <v>520</v>
      </c>
      <c r="C8" s="5">
        <f>Wholesaler!K32</f>
        <v>520</v>
      </c>
      <c r="D8" s="5">
        <f>Distributor!K32</f>
        <v>330</v>
      </c>
      <c r="E8" s="5">
        <f>Factory!K32</f>
        <v>108</v>
      </c>
      <c r="F8" s="6"/>
      <c r="G8" s="6"/>
      <c r="H8" s="6"/>
      <c r="I8" s="6"/>
    </row>
    <row r="9" spans="1:10" s="12" customFormat="1" x14ac:dyDescent="0.25">
      <c r="A9" s="11" t="s">
        <v>12</v>
      </c>
      <c r="B9" s="5">
        <f>Retailer!H32</f>
        <v>6935</v>
      </c>
      <c r="C9" s="5">
        <f>Wholesaler!H32</f>
        <v>6984</v>
      </c>
      <c r="D9" s="5">
        <f>Distributor!H32</f>
        <v>5157</v>
      </c>
      <c r="E9" s="5">
        <f>Factory!H32</f>
        <v>2499</v>
      </c>
      <c r="F9" s="6"/>
      <c r="G9" s="6"/>
      <c r="H9" s="6"/>
      <c r="I9" s="6"/>
    </row>
    <row r="10" spans="1:10" s="12" customFormat="1" x14ac:dyDescent="0.25">
      <c r="A10" s="11" t="s">
        <v>11</v>
      </c>
      <c r="B10" s="124">
        <f>SUM(B8+C8+D8+E8+B9+C9+D9+E9)</f>
        <v>23053</v>
      </c>
      <c r="C10" s="125"/>
      <c r="D10" s="125"/>
      <c r="E10" s="126"/>
      <c r="F10" s="6"/>
      <c r="G10" s="75"/>
      <c r="H10" s="6"/>
      <c r="I10" s="6"/>
    </row>
  </sheetData>
  <mergeCells count="2">
    <mergeCell ref="B10:E10"/>
    <mergeCell ref="A1:J1"/>
  </mergeCells>
  <pageMargins left="0.7" right="0.7" top="0.32" bottom="0.45" header="0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input</vt:lpstr>
      <vt:lpstr>Retailer</vt:lpstr>
      <vt:lpstr>Wholesaler</vt:lpstr>
      <vt:lpstr>Distributor</vt:lpstr>
      <vt:lpstr>Factory</vt:lpstr>
      <vt:lpstr>Performance measures</vt:lpstr>
      <vt:lpstr>Distributor!Print_Area</vt:lpstr>
      <vt:lpstr>Factory!Print_Area</vt:lpstr>
      <vt:lpstr>'Performance measures'!Print_Area</vt:lpstr>
      <vt:lpstr>Retailer!Print_Area</vt:lpstr>
      <vt:lpstr>Wholesaler!Print_Area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2020-05-12T14:54:24Z</dcterms:modified>
</cp:coreProperties>
</file>