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d04f23f7faf3ef/Bureau/PROFESSIONAL/CANADA/5_Cours/H25_MEC8211/0_Devoir 1/MEC8211_devoir_3/doc/"/>
    </mc:Choice>
  </mc:AlternateContent>
  <xr:revisionPtr revIDLastSave="13" documentId="13_ncr:1_{B0553DDB-41ED-40CF-B77C-91E33197ECC8}" xr6:coauthVersionLast="47" xr6:coauthVersionMax="47" xr10:uidLastSave="{06E81BEE-B075-4A38-BE5C-B14E32626BD5}"/>
  <bookViews>
    <workbookView xWindow="-110" yWindow="-110" windowWidth="25820" windowHeight="15500" xr2:uid="{B6386771-AB82-4E58-B1A6-EFBB55CE5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9" i="1" l="1"/>
  <c r="P51" i="1"/>
  <c r="O51" i="1"/>
  <c r="O49" i="1"/>
  <c r="N49" i="1"/>
  <c r="N46" i="1"/>
  <c r="O45" i="1"/>
  <c r="O43" i="1"/>
  <c r="O42" i="1"/>
  <c r="J22" i="1"/>
  <c r="J23" i="1"/>
  <c r="G30" i="1"/>
  <c r="G40" i="1"/>
  <c r="E25" i="1"/>
  <c r="E24" i="1"/>
  <c r="G37" i="1"/>
  <c r="G38" i="1"/>
  <c r="G39" i="1"/>
  <c r="G27" i="1"/>
  <c r="G28" i="1"/>
  <c r="G29" i="1"/>
  <c r="G31" i="1"/>
  <c r="G32" i="1"/>
  <c r="G33" i="1"/>
  <c r="G34" i="1"/>
  <c r="G35" i="1"/>
  <c r="G36" i="1"/>
  <c r="G26" i="1"/>
  <c r="C42" i="1"/>
  <c r="B31" i="1"/>
  <c r="B33" i="1"/>
  <c r="B38" i="1" s="1"/>
  <c r="B32" i="1"/>
  <c r="B30" i="1"/>
  <c r="B29" i="1"/>
  <c r="C7" i="1"/>
  <c r="C23" i="1"/>
  <c r="C24" i="1"/>
  <c r="C25" i="1"/>
  <c r="K20" i="1"/>
  <c r="L20" i="1"/>
  <c r="M20" i="1"/>
  <c r="K8" i="1"/>
  <c r="L8" i="1"/>
  <c r="M8" i="1"/>
  <c r="C8" i="1"/>
  <c r="K5" i="1"/>
  <c r="L5" i="1"/>
  <c r="M5" i="1"/>
  <c r="K6" i="1"/>
  <c r="L6" i="1"/>
  <c r="M6" i="1"/>
  <c r="K7" i="1"/>
  <c r="L7" i="1"/>
  <c r="M7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C12" i="1"/>
  <c r="C13" i="1"/>
  <c r="C10" i="1"/>
  <c r="C14" i="1"/>
  <c r="C15" i="1"/>
  <c r="C9" i="1"/>
  <c r="C19" i="1"/>
  <c r="C17" i="1"/>
  <c r="C18" i="1"/>
  <c r="M4" i="1"/>
  <c r="L4" i="1"/>
  <c r="K4" i="1"/>
  <c r="C16" i="1"/>
  <c r="C6" i="1"/>
  <c r="C5" i="1"/>
  <c r="C4" i="1"/>
  <c r="I26" i="1" l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B43" i="1"/>
  <c r="B42" i="1"/>
  <c r="C11" i="1"/>
  <c r="D7" i="1"/>
</calcChain>
</file>

<file path=xl/sharedStrings.xml><?xml version="1.0" encoding="utf-8"?>
<sst xmlns="http://schemas.openxmlformats.org/spreadsheetml/2006/main" count="45" uniqueCount="38">
  <si>
    <t>seed = 3</t>
  </si>
  <si>
    <t>N_x</t>
  </si>
  <si>
    <t>delta_x</t>
  </si>
  <si>
    <t>N_x * delta_x (cst)</t>
  </si>
  <si>
    <t>d_equivalent</t>
  </si>
  <si>
    <t>number_of_fibres</t>
  </si>
  <si>
    <t>poro_eff</t>
  </si>
  <si>
    <t>Re</t>
  </si>
  <si>
    <t>k_micron2</t>
  </si>
  <si>
    <t>Normalisé</t>
  </si>
  <si>
    <t>r1</t>
  </si>
  <si>
    <t>r2</t>
  </si>
  <si>
    <t>r3</t>
  </si>
  <si>
    <t>f3</t>
  </si>
  <si>
    <t>f2</t>
  </si>
  <si>
    <t>f1</t>
  </si>
  <si>
    <t>r12</t>
  </si>
  <si>
    <t>r23</t>
  </si>
  <si>
    <t>p obs</t>
  </si>
  <si>
    <t>p formel</t>
  </si>
  <si>
    <t>&lt;10%</t>
  </si>
  <si>
    <t>GCI</t>
  </si>
  <si>
    <t>critère GCI</t>
  </si>
  <si>
    <t>microns</t>
  </si>
  <si>
    <t>fh</t>
  </si>
  <si>
    <t>u_num</t>
  </si>
  <si>
    <t>QUESTION A</t>
  </si>
  <si>
    <t>u_input</t>
  </si>
  <si>
    <t>QUESTION D</t>
  </si>
  <si>
    <t>u_D</t>
  </si>
  <si>
    <t>u_val</t>
  </si>
  <si>
    <t>E</t>
  </si>
  <si>
    <t>k</t>
  </si>
  <si>
    <t>E-ku_val</t>
  </si>
  <si>
    <t>E+ku_val</t>
  </si>
  <si>
    <t>N=115,125,135</t>
  </si>
  <si>
    <t>N=75,100,115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</si>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</sst>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poro_eff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Sheet1!$C$4:$C$20</c:f>
              <c:numCache>
                <c:formatCode>General</c:formatCode>
                <c:ptCount val="17"/>
                <c:pt idx="0">
                  <c:v>7.9999999999999996E-6</c:v>
                </c:pt>
                <c:pt idx="1">
                  <c:v>3.9999999999999998E-6</c:v>
                </c:pt>
                <c:pt idx="2">
                  <c:v>2.6666666666666668E-6</c:v>
                </c:pt>
                <c:pt idx="3">
                  <c:v>1.9999999999999999E-6</c:v>
                </c:pt>
                <c:pt idx="4">
                  <c:v>1.7391304347826088E-6</c:v>
                </c:pt>
                <c:pt idx="5">
                  <c:v>1.6000000000000001E-6</c:v>
                </c:pt>
                <c:pt idx="6">
                  <c:v>1.4814814814814815E-6</c:v>
                </c:pt>
                <c:pt idx="7">
                  <c:v>1.3333333333333334E-6</c:v>
                </c:pt>
                <c:pt idx="8">
                  <c:v>1.2500000000000001E-6</c:v>
                </c:pt>
                <c:pt idx="9">
                  <c:v>1.142857142857143E-6</c:v>
                </c:pt>
                <c:pt idx="10">
                  <c:v>9.9999999999999995E-7</c:v>
                </c:pt>
                <c:pt idx="11">
                  <c:v>8.8888888888888898E-7</c:v>
                </c:pt>
                <c:pt idx="12">
                  <c:v>8.0000000000000007E-7</c:v>
                </c:pt>
                <c:pt idx="13">
                  <c:v>6.6666666666666671E-7</c:v>
                </c:pt>
                <c:pt idx="14">
                  <c:v>6.1538461538461538E-7</c:v>
                </c:pt>
                <c:pt idx="15">
                  <c:v>5.7142857142857149E-7</c:v>
                </c:pt>
                <c:pt idx="16" formatCode="0.00E+00">
                  <c:v>4.9999999999999998E-7</c:v>
                </c:pt>
              </c:numCache>
            </c:numRef>
          </c:xVal>
          <c:yVal>
            <c:numRef>
              <c:f>Sheet1!$K$4:$K$20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0.81355932203390058</c:v>
                </c:pt>
                <c:pt idx="4">
                  <c:v>0.7118644067796559</c:v>
                </c:pt>
                <c:pt idx="5">
                  <c:v>0.69491525423728495</c:v>
                </c:pt>
                <c:pt idx="6">
                  <c:v>0.7118644067796559</c:v>
                </c:pt>
                <c:pt idx="7">
                  <c:v>0.69491525423728495</c:v>
                </c:pt>
                <c:pt idx="8">
                  <c:v>0.61016949152541133</c:v>
                </c:pt>
                <c:pt idx="9">
                  <c:v>0.69491525423728495</c:v>
                </c:pt>
                <c:pt idx="10">
                  <c:v>0.677966101694914</c:v>
                </c:pt>
                <c:pt idx="11">
                  <c:v>0.72881355932202685</c:v>
                </c:pt>
                <c:pt idx="12">
                  <c:v>0.677966101694914</c:v>
                </c:pt>
                <c:pt idx="13">
                  <c:v>0.62711864406780105</c:v>
                </c:pt>
                <c:pt idx="14">
                  <c:v>0.66101694915254305</c:v>
                </c:pt>
                <c:pt idx="15">
                  <c:v>0.64406779661017199</c:v>
                </c:pt>
                <c:pt idx="16">
                  <c:v>0.66101694915254305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8-44D4-993B-8C8F54F838D0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Sheet1!$C$4:$C$20</c:f>
              <c:numCache>
                <c:formatCode>General</c:formatCode>
                <c:ptCount val="17"/>
                <c:pt idx="0">
                  <c:v>7.9999999999999996E-6</c:v>
                </c:pt>
                <c:pt idx="1">
                  <c:v>3.9999999999999998E-6</c:v>
                </c:pt>
                <c:pt idx="2">
                  <c:v>2.6666666666666668E-6</c:v>
                </c:pt>
                <c:pt idx="3">
                  <c:v>1.9999999999999999E-6</c:v>
                </c:pt>
                <c:pt idx="4">
                  <c:v>1.7391304347826088E-6</c:v>
                </c:pt>
                <c:pt idx="5">
                  <c:v>1.6000000000000001E-6</c:v>
                </c:pt>
                <c:pt idx="6">
                  <c:v>1.4814814814814815E-6</c:v>
                </c:pt>
                <c:pt idx="7">
                  <c:v>1.3333333333333334E-6</c:v>
                </c:pt>
                <c:pt idx="8">
                  <c:v>1.2500000000000001E-6</c:v>
                </c:pt>
                <c:pt idx="9">
                  <c:v>1.142857142857143E-6</c:v>
                </c:pt>
                <c:pt idx="10">
                  <c:v>9.9999999999999995E-7</c:v>
                </c:pt>
                <c:pt idx="11">
                  <c:v>8.8888888888888898E-7</c:v>
                </c:pt>
                <c:pt idx="12">
                  <c:v>8.0000000000000007E-7</c:v>
                </c:pt>
                <c:pt idx="13">
                  <c:v>6.6666666666666671E-7</c:v>
                </c:pt>
                <c:pt idx="14">
                  <c:v>6.1538461538461538E-7</c:v>
                </c:pt>
                <c:pt idx="15">
                  <c:v>5.7142857142857149E-7</c:v>
                </c:pt>
                <c:pt idx="16" formatCode="0.00E+00">
                  <c:v>4.9999999999999998E-7</c:v>
                </c:pt>
              </c:numCache>
            </c:numRef>
          </c:xVal>
          <c:yVal>
            <c:numRef>
              <c:f>Sheet1!$L$4:$L$20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0.75000000000000056</c:v>
                </c:pt>
                <c:pt idx="4">
                  <c:v>0.25000000000000056</c:v>
                </c:pt>
                <c:pt idx="5">
                  <c:v>0.25000000000000056</c:v>
                </c:pt>
                <c:pt idx="6">
                  <c:v>0.25000000000000056</c:v>
                </c:pt>
                <c:pt idx="7">
                  <c:v>0</c:v>
                </c:pt>
                <c:pt idx="8">
                  <c:v>0</c:v>
                </c:pt>
                <c:pt idx="9">
                  <c:v>0.25000000000000056</c:v>
                </c:pt>
                <c:pt idx="10">
                  <c:v>0.25000000000000056</c:v>
                </c:pt>
                <c:pt idx="11">
                  <c:v>0.25000000000000056</c:v>
                </c:pt>
                <c:pt idx="12">
                  <c:v>0.25000000000000056</c:v>
                </c:pt>
                <c:pt idx="13">
                  <c:v>0.25000000000000056</c:v>
                </c:pt>
                <c:pt idx="14">
                  <c:v>0.25000000000000056</c:v>
                </c:pt>
                <c:pt idx="15">
                  <c:v>0.25000000000000056</c:v>
                </c:pt>
                <c:pt idx="16">
                  <c:v>0.25000000000000056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8-44D4-993B-8C8F54F838D0}"/>
            </c:ext>
          </c:extLst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k_micron2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Sheet1!$C$4:$C$20</c:f>
              <c:numCache>
                <c:formatCode>General</c:formatCode>
                <c:ptCount val="17"/>
                <c:pt idx="0">
                  <c:v>7.9999999999999996E-6</c:v>
                </c:pt>
                <c:pt idx="1">
                  <c:v>3.9999999999999998E-6</c:v>
                </c:pt>
                <c:pt idx="2">
                  <c:v>2.6666666666666668E-6</c:v>
                </c:pt>
                <c:pt idx="3">
                  <c:v>1.9999999999999999E-6</c:v>
                </c:pt>
                <c:pt idx="4">
                  <c:v>1.7391304347826088E-6</c:v>
                </c:pt>
                <c:pt idx="5">
                  <c:v>1.6000000000000001E-6</c:v>
                </c:pt>
                <c:pt idx="6">
                  <c:v>1.4814814814814815E-6</c:v>
                </c:pt>
                <c:pt idx="7">
                  <c:v>1.3333333333333334E-6</c:v>
                </c:pt>
                <c:pt idx="8">
                  <c:v>1.2500000000000001E-6</c:v>
                </c:pt>
                <c:pt idx="9">
                  <c:v>1.142857142857143E-6</c:v>
                </c:pt>
                <c:pt idx="10">
                  <c:v>9.9999999999999995E-7</c:v>
                </c:pt>
                <c:pt idx="11">
                  <c:v>8.8888888888888898E-7</c:v>
                </c:pt>
                <c:pt idx="12">
                  <c:v>8.0000000000000007E-7</c:v>
                </c:pt>
                <c:pt idx="13">
                  <c:v>6.6666666666666671E-7</c:v>
                </c:pt>
                <c:pt idx="14">
                  <c:v>6.1538461538461538E-7</c:v>
                </c:pt>
                <c:pt idx="15">
                  <c:v>5.7142857142857149E-7</c:v>
                </c:pt>
                <c:pt idx="16" formatCode="0.00E+00">
                  <c:v>4.9999999999999998E-7</c:v>
                </c:pt>
              </c:numCache>
            </c:numRef>
          </c:xVal>
          <c:yVal>
            <c:numRef>
              <c:f>Sheet1!$M$4:$M$20</c:f>
              <c:numCache>
                <c:formatCode>General</c:formatCode>
                <c:ptCount val="17"/>
                <c:pt idx="0">
                  <c:v>0.33512511584800764</c:v>
                </c:pt>
                <c:pt idx="1">
                  <c:v>0.33512511584800764</c:v>
                </c:pt>
                <c:pt idx="2">
                  <c:v>1</c:v>
                </c:pt>
                <c:pt idx="3">
                  <c:v>0.83089280197713844</c:v>
                </c:pt>
                <c:pt idx="4">
                  <c:v>0.31133765832561094</c:v>
                </c:pt>
                <c:pt idx="5">
                  <c:v>0.25523632993512496</c:v>
                </c:pt>
                <c:pt idx="6">
                  <c:v>0.21390176088971233</c:v>
                </c:pt>
                <c:pt idx="7">
                  <c:v>0</c:v>
                </c:pt>
                <c:pt idx="8">
                  <c:v>6.0240963855421742E-2</c:v>
                </c:pt>
                <c:pt idx="9">
                  <c:v>0.14080939141180207</c:v>
                </c:pt>
                <c:pt idx="10">
                  <c:v>0.18560395427865284</c:v>
                </c:pt>
                <c:pt idx="11">
                  <c:v>0.2936051899907326</c:v>
                </c:pt>
                <c:pt idx="12">
                  <c:v>0.20753784368242112</c:v>
                </c:pt>
                <c:pt idx="13">
                  <c:v>0.24448563484708141</c:v>
                </c:pt>
                <c:pt idx="14">
                  <c:v>0.1457522397281438</c:v>
                </c:pt>
                <c:pt idx="15">
                  <c:v>0.18214396045721251</c:v>
                </c:pt>
                <c:pt idx="16">
                  <c:v>0.23768921841210905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8-44D4-993B-8C8F54F83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96032"/>
        <c:axId val="1148503712"/>
      </c:scatterChart>
      <c:valAx>
        <c:axId val="11484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03712"/>
        <c:crosses val="autoZero"/>
        <c:crossBetween val="midCat"/>
      </c:valAx>
      <c:valAx>
        <c:axId val="11485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9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poro_eff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Sheet1!$C$6:$C$19</c:f>
              <c:numCache>
                <c:formatCode>General</c:formatCode>
                <c:ptCount val="14"/>
                <c:pt idx="0">
                  <c:v>2.6666666666666668E-6</c:v>
                </c:pt>
                <c:pt idx="1">
                  <c:v>1.9999999999999999E-6</c:v>
                </c:pt>
                <c:pt idx="2">
                  <c:v>1.7391304347826088E-6</c:v>
                </c:pt>
                <c:pt idx="3">
                  <c:v>1.6000000000000001E-6</c:v>
                </c:pt>
                <c:pt idx="4">
                  <c:v>1.4814814814814815E-6</c:v>
                </c:pt>
                <c:pt idx="5">
                  <c:v>1.3333333333333334E-6</c:v>
                </c:pt>
                <c:pt idx="6">
                  <c:v>1.2500000000000001E-6</c:v>
                </c:pt>
                <c:pt idx="7">
                  <c:v>1.142857142857143E-6</c:v>
                </c:pt>
                <c:pt idx="8">
                  <c:v>9.9999999999999995E-7</c:v>
                </c:pt>
                <c:pt idx="9">
                  <c:v>8.8888888888888898E-7</c:v>
                </c:pt>
                <c:pt idx="10">
                  <c:v>8.0000000000000007E-7</c:v>
                </c:pt>
                <c:pt idx="11">
                  <c:v>6.6666666666666671E-7</c:v>
                </c:pt>
                <c:pt idx="12">
                  <c:v>6.1538461538461538E-7</c:v>
                </c:pt>
                <c:pt idx="13">
                  <c:v>5.7142857142857149E-7</c:v>
                </c:pt>
              </c:numCache>
            </c:numRef>
          </c:xVal>
          <c:yVal>
            <c:numRef>
              <c:f>Sheet1!$K$6:$K$19</c:f>
              <c:numCache>
                <c:formatCode>General</c:formatCode>
                <c:ptCount val="14"/>
                <c:pt idx="0">
                  <c:v>1</c:v>
                </c:pt>
                <c:pt idx="1">
                  <c:v>0.81355932203390058</c:v>
                </c:pt>
                <c:pt idx="2">
                  <c:v>0.7118644067796559</c:v>
                </c:pt>
                <c:pt idx="3">
                  <c:v>0.69491525423728495</c:v>
                </c:pt>
                <c:pt idx="4">
                  <c:v>0.7118644067796559</c:v>
                </c:pt>
                <c:pt idx="5">
                  <c:v>0.69491525423728495</c:v>
                </c:pt>
                <c:pt idx="6">
                  <c:v>0.61016949152541133</c:v>
                </c:pt>
                <c:pt idx="7">
                  <c:v>0.69491525423728495</c:v>
                </c:pt>
                <c:pt idx="8">
                  <c:v>0.677966101694914</c:v>
                </c:pt>
                <c:pt idx="9">
                  <c:v>0.72881355932202685</c:v>
                </c:pt>
                <c:pt idx="10">
                  <c:v>0.677966101694914</c:v>
                </c:pt>
                <c:pt idx="11">
                  <c:v>0.62711864406780105</c:v>
                </c:pt>
                <c:pt idx="12">
                  <c:v>0.66101694915254305</c:v>
                </c:pt>
                <c:pt idx="13">
                  <c:v>0.64406779661017199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8-474B-A33C-E4F91A316B7D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Sheet1!$C$6:$C$19</c:f>
              <c:numCache>
                <c:formatCode>General</c:formatCode>
                <c:ptCount val="14"/>
                <c:pt idx="0">
                  <c:v>2.6666666666666668E-6</c:v>
                </c:pt>
                <c:pt idx="1">
                  <c:v>1.9999999999999999E-6</c:v>
                </c:pt>
                <c:pt idx="2">
                  <c:v>1.7391304347826088E-6</c:v>
                </c:pt>
                <c:pt idx="3">
                  <c:v>1.6000000000000001E-6</c:v>
                </c:pt>
                <c:pt idx="4">
                  <c:v>1.4814814814814815E-6</c:v>
                </c:pt>
                <c:pt idx="5">
                  <c:v>1.3333333333333334E-6</c:v>
                </c:pt>
                <c:pt idx="6">
                  <c:v>1.2500000000000001E-6</c:v>
                </c:pt>
                <c:pt idx="7">
                  <c:v>1.142857142857143E-6</c:v>
                </c:pt>
                <c:pt idx="8">
                  <c:v>9.9999999999999995E-7</c:v>
                </c:pt>
                <c:pt idx="9">
                  <c:v>8.8888888888888898E-7</c:v>
                </c:pt>
                <c:pt idx="10">
                  <c:v>8.0000000000000007E-7</c:v>
                </c:pt>
                <c:pt idx="11">
                  <c:v>6.6666666666666671E-7</c:v>
                </c:pt>
                <c:pt idx="12">
                  <c:v>6.1538461538461538E-7</c:v>
                </c:pt>
                <c:pt idx="13">
                  <c:v>5.7142857142857149E-7</c:v>
                </c:pt>
              </c:numCache>
            </c:numRef>
          </c:xVal>
          <c:yVal>
            <c:numRef>
              <c:f>Sheet1!$L$6:$L$19</c:f>
              <c:numCache>
                <c:formatCode>General</c:formatCode>
                <c:ptCount val="14"/>
                <c:pt idx="0">
                  <c:v>1</c:v>
                </c:pt>
                <c:pt idx="1">
                  <c:v>0.75000000000000056</c:v>
                </c:pt>
                <c:pt idx="2">
                  <c:v>0.25000000000000056</c:v>
                </c:pt>
                <c:pt idx="3">
                  <c:v>0.25000000000000056</c:v>
                </c:pt>
                <c:pt idx="4">
                  <c:v>0.25000000000000056</c:v>
                </c:pt>
                <c:pt idx="5">
                  <c:v>0</c:v>
                </c:pt>
                <c:pt idx="6">
                  <c:v>0</c:v>
                </c:pt>
                <c:pt idx="7">
                  <c:v>0.25000000000000056</c:v>
                </c:pt>
                <c:pt idx="8">
                  <c:v>0.25000000000000056</c:v>
                </c:pt>
                <c:pt idx="9">
                  <c:v>0.25000000000000056</c:v>
                </c:pt>
                <c:pt idx="10">
                  <c:v>0.25000000000000056</c:v>
                </c:pt>
                <c:pt idx="11">
                  <c:v>0.25000000000000056</c:v>
                </c:pt>
                <c:pt idx="12">
                  <c:v>0.25000000000000056</c:v>
                </c:pt>
                <c:pt idx="13">
                  <c:v>0.25000000000000056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8-474B-A33C-E4F91A316B7D}"/>
            </c:ext>
          </c:extLst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k_micron2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Sheet1!$C$6:$C$19</c:f>
              <c:numCache>
                <c:formatCode>General</c:formatCode>
                <c:ptCount val="14"/>
                <c:pt idx="0">
                  <c:v>2.6666666666666668E-6</c:v>
                </c:pt>
                <c:pt idx="1">
                  <c:v>1.9999999999999999E-6</c:v>
                </c:pt>
                <c:pt idx="2">
                  <c:v>1.7391304347826088E-6</c:v>
                </c:pt>
                <c:pt idx="3">
                  <c:v>1.6000000000000001E-6</c:v>
                </c:pt>
                <c:pt idx="4">
                  <c:v>1.4814814814814815E-6</c:v>
                </c:pt>
                <c:pt idx="5">
                  <c:v>1.3333333333333334E-6</c:v>
                </c:pt>
                <c:pt idx="6">
                  <c:v>1.2500000000000001E-6</c:v>
                </c:pt>
                <c:pt idx="7">
                  <c:v>1.142857142857143E-6</c:v>
                </c:pt>
                <c:pt idx="8">
                  <c:v>9.9999999999999995E-7</c:v>
                </c:pt>
                <c:pt idx="9">
                  <c:v>8.8888888888888898E-7</c:v>
                </c:pt>
                <c:pt idx="10">
                  <c:v>8.0000000000000007E-7</c:v>
                </c:pt>
                <c:pt idx="11">
                  <c:v>6.6666666666666671E-7</c:v>
                </c:pt>
                <c:pt idx="12">
                  <c:v>6.1538461538461538E-7</c:v>
                </c:pt>
                <c:pt idx="13">
                  <c:v>5.7142857142857149E-7</c:v>
                </c:pt>
              </c:numCache>
            </c:numRef>
          </c:xVal>
          <c:yVal>
            <c:numRef>
              <c:f>Sheet1!$M$6:$M$19</c:f>
              <c:numCache>
                <c:formatCode>General</c:formatCode>
                <c:ptCount val="14"/>
                <c:pt idx="0">
                  <c:v>1</c:v>
                </c:pt>
                <c:pt idx="1">
                  <c:v>0.83089280197713844</c:v>
                </c:pt>
                <c:pt idx="2">
                  <c:v>0.31133765832561094</c:v>
                </c:pt>
                <c:pt idx="3">
                  <c:v>0.25523632993512496</c:v>
                </c:pt>
                <c:pt idx="4">
                  <c:v>0.21390176088971233</c:v>
                </c:pt>
                <c:pt idx="5">
                  <c:v>0</c:v>
                </c:pt>
                <c:pt idx="6">
                  <c:v>6.0240963855421742E-2</c:v>
                </c:pt>
                <c:pt idx="7">
                  <c:v>0.14080939141180207</c:v>
                </c:pt>
                <c:pt idx="8">
                  <c:v>0.18560395427865284</c:v>
                </c:pt>
                <c:pt idx="9">
                  <c:v>0.2936051899907326</c:v>
                </c:pt>
                <c:pt idx="10">
                  <c:v>0.20753784368242112</c:v>
                </c:pt>
                <c:pt idx="11">
                  <c:v>0.24448563484708141</c:v>
                </c:pt>
                <c:pt idx="12">
                  <c:v>0.1457522397281438</c:v>
                </c:pt>
                <c:pt idx="13">
                  <c:v>0.18214396045721251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E8-474B-A33C-E4F91A31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96032"/>
        <c:axId val="1148503712"/>
      </c:scatterChart>
      <c:valAx>
        <c:axId val="11484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03712"/>
        <c:crosses val="autoZero"/>
        <c:crossBetween val="midCat"/>
      </c:valAx>
      <c:valAx>
        <c:axId val="11485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9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241467</xdr:colOff>
      <xdr:row>2</xdr:row>
      <xdr:rowOff>80210</xdr:rowOff>
    </xdr:from>
    <xdr:to>
      <xdr:col>23</xdr:col>
      <xdr:colOff>276392</xdr:colOff>
      <xdr:row>23</xdr:row>
      <xdr:rowOff>35760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89F83-A3E3-21E3-09CF-3B2328015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240631</xdr:colOff>
      <xdr:row>23</xdr:row>
      <xdr:rowOff>13369</xdr:rowOff>
    </xdr:from>
    <xdr:to>
      <xdr:col>23</xdr:col>
      <xdr:colOff>275556</xdr:colOff>
      <xdr:row>37</xdr:row>
      <xdr:rowOff>156076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7A47E-8318-4C6D-8B4C-96A36768D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F80D-8E3D-433E-8056-7C6649D3A18F}">
  <dimension ref="A2:U128"/>
  <sheetViews>
    <sheetView tabSelected="1" topLeftCell="O17" zoomScale="95" workbookViewId="0">
      <selection activeCell="S49" sqref="S49"/>
    </sheetView>
  </sheetViews>
  <sheetFormatPr defaultColWidth="9.1796875" defaultRowHeight="14.5" x14ac:dyDescent="0.35"/>
  <cols>
    <col min="1" max="1" width="9.7265625" bestFit="1" customWidth="1"/>
    <col min="2" max="2" width="9.453125" bestFit="1" customWidth="1"/>
    <col min="3" max="3" width="11.7265625" bestFit="1" customWidth="1"/>
    <col min="4" max="4" width="15.7265625" customWidth="1"/>
    <col min="5" max="5" width="13.26953125" customWidth="1"/>
    <col min="6" max="6" width="15.81640625" customWidth="1"/>
    <col min="8" max="8" width="13.81640625" customWidth="1"/>
    <col min="9" max="9" width="11.26953125" customWidth="1"/>
  </cols>
  <sheetData>
    <row r="2" spans="1:13" x14ac:dyDescent="0.35">
      <c r="B2" t="s">
        <v>0</v>
      </c>
      <c r="K2" t="s">
        <v>9</v>
      </c>
    </row>
    <row r="3" spans="1:13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6</v>
      </c>
      <c r="L3" t="s">
        <v>7</v>
      </c>
      <c r="M3" t="s">
        <v>8</v>
      </c>
    </row>
    <row r="4" spans="1:13" x14ac:dyDescent="0.35">
      <c r="B4">
        <v>25</v>
      </c>
      <c r="C4">
        <f>D4/B4</f>
        <v>7.9999999999999996E-6</v>
      </c>
      <c r="D4">
        <v>2.0000000000000001E-4</v>
      </c>
      <c r="E4">
        <v>12.799099999999999</v>
      </c>
      <c r="F4">
        <v>33</v>
      </c>
      <c r="G4">
        <v>0.88800000000000001</v>
      </c>
      <c r="H4">
        <v>3.3999999999999998E-3</v>
      </c>
      <c r="I4">
        <v>21.573</v>
      </c>
      <c r="K4">
        <f>(G4-MIN($G$4:$G$16))/(MAX($G$4:$G$16)-MIN($G$4:$G$16))</f>
        <v>0</v>
      </c>
      <c r="L4">
        <f>(H4-MIN($H$4:$H$16))/(MAX($H$4:$H$16)-MIN($H$4:$H$16))</f>
        <v>0</v>
      </c>
      <c r="M4">
        <f>(I4-MIN($I$4:$I$16))/(MAX($I$4:$I$16)-MIN($I$4:$I$16))</f>
        <v>0.33512511584800764</v>
      </c>
    </row>
    <row r="5" spans="1:13" x14ac:dyDescent="0.35">
      <c r="B5">
        <v>50</v>
      </c>
      <c r="C5">
        <f>D5/B5</f>
        <v>3.9999999999999998E-6</v>
      </c>
      <c r="D5">
        <v>2.0000000000000001E-4</v>
      </c>
      <c r="E5">
        <v>12.799099999999999</v>
      </c>
      <c r="F5">
        <v>33</v>
      </c>
      <c r="G5">
        <v>0.88800000000000001</v>
      </c>
      <c r="H5">
        <v>3.3999999999999998E-3</v>
      </c>
      <c r="I5">
        <v>21.573</v>
      </c>
      <c r="K5">
        <f t="shared" ref="K5:K19" si="0">(G5-MIN($G$4:$G$16))/(MAX($G$4:$G$16)-MIN($G$4:$G$16))</f>
        <v>0</v>
      </c>
      <c r="L5">
        <f t="shared" ref="L5:L19" si="1">(H5-MIN($H$4:$H$16))/(MAX($H$4:$H$16)-MIN($H$4:$H$16))</f>
        <v>0</v>
      </c>
      <c r="M5">
        <f t="shared" ref="M5:M19" si="2">(I5-MIN($I$4:$I$16))/(MAX($I$4:$I$16)-MIN($I$4:$I$16))</f>
        <v>0.33512511584800764</v>
      </c>
    </row>
    <row r="6" spans="1:13" x14ac:dyDescent="0.35">
      <c r="B6">
        <v>75</v>
      </c>
      <c r="C6">
        <f>D6/B6</f>
        <v>2.6666666666666668E-6</v>
      </c>
      <c r="D6">
        <v>2.0000000000000001E-4</v>
      </c>
      <c r="E6">
        <v>12.799099999999999</v>
      </c>
      <c r="F6">
        <v>33</v>
      </c>
      <c r="G6">
        <v>0.89390000000000003</v>
      </c>
      <c r="H6">
        <v>3.8E-3</v>
      </c>
      <c r="I6">
        <v>22.649100000000001</v>
      </c>
      <c r="K6">
        <f t="shared" si="0"/>
        <v>1</v>
      </c>
      <c r="L6">
        <f t="shared" si="1"/>
        <v>1</v>
      </c>
      <c r="M6">
        <f t="shared" si="2"/>
        <v>1</v>
      </c>
    </row>
    <row r="7" spans="1:13" x14ac:dyDescent="0.35">
      <c r="A7" t="s">
        <v>10</v>
      </c>
      <c r="B7">
        <v>100</v>
      </c>
      <c r="C7">
        <f>0.000002</f>
        <v>1.9999999999999999E-6</v>
      </c>
      <c r="D7">
        <f>B7*C7</f>
        <v>1.9999999999999998E-4</v>
      </c>
      <c r="E7">
        <v>12.799099999999999</v>
      </c>
      <c r="F7">
        <v>33</v>
      </c>
      <c r="G7">
        <v>0.89280000000000004</v>
      </c>
      <c r="H7">
        <v>3.7000000000000002E-3</v>
      </c>
      <c r="I7">
        <v>22.375399999999999</v>
      </c>
      <c r="K7">
        <f t="shared" si="0"/>
        <v>0.81355932203390058</v>
      </c>
      <c r="L7">
        <f t="shared" si="1"/>
        <v>0.75000000000000056</v>
      </c>
      <c r="M7">
        <f t="shared" si="2"/>
        <v>0.83089280197713844</v>
      </c>
    </row>
    <row r="8" spans="1:13" x14ac:dyDescent="0.35">
      <c r="B8">
        <v>115</v>
      </c>
      <c r="C8">
        <f t="shared" ref="C8:C13" si="3">D8/B8</f>
        <v>1.7391304347826088E-6</v>
      </c>
      <c r="D8">
        <v>2.0000000000000001E-4</v>
      </c>
      <c r="E8">
        <v>12.799099999999999</v>
      </c>
      <c r="F8">
        <v>33</v>
      </c>
      <c r="G8">
        <v>0.89219999999999999</v>
      </c>
      <c r="H8">
        <v>3.5000000000000001E-3</v>
      </c>
      <c r="I8">
        <v>21.534500000000001</v>
      </c>
      <c r="K8">
        <f t="shared" ref="K8" si="4">(G8-MIN($G$4:$G$16))/(MAX($G$4:$G$16)-MIN($G$4:$G$16))</f>
        <v>0.7118644067796559</v>
      </c>
      <c r="L8">
        <f t="shared" ref="L8" si="5">(H8-MIN($H$4:$H$16))/(MAX($H$4:$H$16)-MIN($H$4:$H$16))</f>
        <v>0.25000000000000056</v>
      </c>
      <c r="M8">
        <f t="shared" ref="M8" si="6">(I8-MIN($I$4:$I$16))/(MAX($I$4:$I$16)-MIN($I$4:$I$16))</f>
        <v>0.31133765832561094</v>
      </c>
    </row>
    <row r="9" spans="1:13" x14ac:dyDescent="0.35">
      <c r="B9">
        <v>125</v>
      </c>
      <c r="C9">
        <f t="shared" si="3"/>
        <v>1.6000000000000001E-6</v>
      </c>
      <c r="D9">
        <v>2.0000000000000001E-4</v>
      </c>
      <c r="E9">
        <v>12.799099999999999</v>
      </c>
      <c r="F9">
        <v>33</v>
      </c>
      <c r="G9">
        <v>0.8921</v>
      </c>
      <c r="H9">
        <v>3.5000000000000001E-3</v>
      </c>
      <c r="I9">
        <v>21.4437</v>
      </c>
      <c r="K9">
        <f t="shared" si="0"/>
        <v>0.69491525423728495</v>
      </c>
      <c r="L9">
        <f t="shared" si="1"/>
        <v>0.25000000000000056</v>
      </c>
      <c r="M9">
        <f t="shared" si="2"/>
        <v>0.25523632993512496</v>
      </c>
    </row>
    <row r="10" spans="1:13" x14ac:dyDescent="0.35">
      <c r="B10">
        <v>135</v>
      </c>
      <c r="C10">
        <f t="shared" si="3"/>
        <v>1.4814814814814815E-6</v>
      </c>
      <c r="D10">
        <v>2.0000000000000001E-4</v>
      </c>
      <c r="E10">
        <v>12.799099999999999</v>
      </c>
      <c r="F10">
        <v>33</v>
      </c>
      <c r="G10">
        <v>0.89219999999999999</v>
      </c>
      <c r="H10">
        <v>3.5000000000000001E-3</v>
      </c>
      <c r="I10">
        <v>21.376799999999999</v>
      </c>
      <c r="K10">
        <f t="shared" si="0"/>
        <v>0.7118644067796559</v>
      </c>
      <c r="L10">
        <f t="shared" si="1"/>
        <v>0.25000000000000056</v>
      </c>
      <c r="M10">
        <f t="shared" si="2"/>
        <v>0.21390176088971233</v>
      </c>
    </row>
    <row r="11" spans="1:13" x14ac:dyDescent="0.35">
      <c r="B11">
        <v>150</v>
      </c>
      <c r="C11">
        <f t="shared" si="3"/>
        <v>1.3333333333333334E-6</v>
      </c>
      <c r="D11">
        <v>2.0000000000000001E-4</v>
      </c>
      <c r="E11">
        <v>12.799099999999999</v>
      </c>
      <c r="F11">
        <v>33</v>
      </c>
      <c r="G11">
        <v>0.8921</v>
      </c>
      <c r="H11">
        <v>3.3999999999999998E-3</v>
      </c>
      <c r="I11">
        <v>21.0306</v>
      </c>
      <c r="K11">
        <f t="shared" si="0"/>
        <v>0.69491525423728495</v>
      </c>
      <c r="L11">
        <f t="shared" si="1"/>
        <v>0</v>
      </c>
      <c r="M11">
        <f t="shared" si="2"/>
        <v>0</v>
      </c>
    </row>
    <row r="12" spans="1:13" x14ac:dyDescent="0.35">
      <c r="B12">
        <v>160</v>
      </c>
      <c r="C12">
        <f t="shared" si="3"/>
        <v>1.2500000000000001E-6</v>
      </c>
      <c r="D12">
        <v>2.0000000000000001E-4</v>
      </c>
      <c r="E12">
        <v>12.799099999999999</v>
      </c>
      <c r="F12">
        <v>33</v>
      </c>
      <c r="G12">
        <v>0.89159999999999995</v>
      </c>
      <c r="H12">
        <v>3.3999999999999998E-3</v>
      </c>
      <c r="I12">
        <v>21.1281</v>
      </c>
      <c r="K12">
        <f t="shared" si="0"/>
        <v>0.61016949152541133</v>
      </c>
      <c r="L12">
        <f t="shared" si="1"/>
        <v>0</v>
      </c>
      <c r="M12">
        <f t="shared" si="2"/>
        <v>6.0240963855421742E-2</v>
      </c>
    </row>
    <row r="13" spans="1:13" x14ac:dyDescent="0.35">
      <c r="B13">
        <v>175</v>
      </c>
      <c r="C13">
        <f t="shared" si="3"/>
        <v>1.142857142857143E-6</v>
      </c>
      <c r="D13">
        <v>2.0000000000000001E-4</v>
      </c>
      <c r="E13">
        <v>12.799099999999999</v>
      </c>
      <c r="F13">
        <v>33</v>
      </c>
      <c r="G13">
        <v>0.8921</v>
      </c>
      <c r="H13">
        <v>3.5000000000000001E-3</v>
      </c>
      <c r="I13">
        <v>21.258500000000002</v>
      </c>
      <c r="K13">
        <f t="shared" si="0"/>
        <v>0.69491525423728495</v>
      </c>
      <c r="L13">
        <f t="shared" si="1"/>
        <v>0.25000000000000056</v>
      </c>
      <c r="M13">
        <f t="shared" si="2"/>
        <v>0.14080939141180207</v>
      </c>
    </row>
    <row r="14" spans="1:13" x14ac:dyDescent="0.35">
      <c r="A14" t="s">
        <v>11</v>
      </c>
      <c r="B14">
        <v>200</v>
      </c>
      <c r="C14">
        <f t="shared" ref="C14" si="7">D14/B14</f>
        <v>9.9999999999999995E-7</v>
      </c>
      <c r="D14">
        <v>2.0000000000000001E-4</v>
      </c>
      <c r="E14">
        <v>12.799099999999999</v>
      </c>
      <c r="F14">
        <v>33</v>
      </c>
      <c r="G14">
        <v>0.89200000000000002</v>
      </c>
      <c r="H14">
        <v>3.5000000000000001E-3</v>
      </c>
      <c r="I14">
        <v>21.331</v>
      </c>
      <c r="K14">
        <f t="shared" si="0"/>
        <v>0.677966101694914</v>
      </c>
      <c r="L14">
        <f t="shared" si="1"/>
        <v>0.25000000000000056</v>
      </c>
      <c r="M14">
        <f t="shared" si="2"/>
        <v>0.18560395427865284</v>
      </c>
    </row>
    <row r="15" spans="1:13" x14ac:dyDescent="0.35">
      <c r="B15">
        <v>225</v>
      </c>
      <c r="C15">
        <f>D15/B15</f>
        <v>8.8888888888888898E-7</v>
      </c>
      <c r="D15">
        <v>2.0000000000000001E-4</v>
      </c>
      <c r="E15">
        <v>12.799099999999999</v>
      </c>
      <c r="F15">
        <v>33</v>
      </c>
      <c r="G15">
        <v>0.89229999999999998</v>
      </c>
      <c r="H15">
        <v>3.5000000000000001E-3</v>
      </c>
      <c r="I15">
        <v>21.505800000000001</v>
      </c>
      <c r="K15">
        <f t="shared" si="0"/>
        <v>0.72881355932202685</v>
      </c>
      <c r="L15">
        <f t="shared" si="1"/>
        <v>0.25000000000000056</v>
      </c>
      <c r="M15">
        <f t="shared" si="2"/>
        <v>0.2936051899907326</v>
      </c>
    </row>
    <row r="16" spans="1:13" x14ac:dyDescent="0.35">
      <c r="B16">
        <v>250</v>
      </c>
      <c r="C16">
        <f t="shared" ref="C16:C19" si="8">D16/B16</f>
        <v>8.0000000000000007E-7</v>
      </c>
      <c r="D16">
        <v>2.0000000000000001E-4</v>
      </c>
      <c r="E16">
        <v>12.799099999999999</v>
      </c>
      <c r="F16">
        <v>33</v>
      </c>
      <c r="G16">
        <v>0.89200000000000002</v>
      </c>
      <c r="H16">
        <v>3.5000000000000001E-3</v>
      </c>
      <c r="I16">
        <v>21.366499999999998</v>
      </c>
      <c r="K16">
        <f t="shared" si="0"/>
        <v>0.677966101694914</v>
      </c>
      <c r="L16">
        <f t="shared" si="1"/>
        <v>0.25000000000000056</v>
      </c>
      <c r="M16">
        <f t="shared" si="2"/>
        <v>0.20753784368242112</v>
      </c>
    </row>
    <row r="17" spans="1:13" x14ac:dyDescent="0.35">
      <c r="B17">
        <v>300</v>
      </c>
      <c r="C17">
        <f t="shared" si="8"/>
        <v>6.6666666666666671E-7</v>
      </c>
      <c r="D17">
        <v>2.0000000000000001E-4</v>
      </c>
      <c r="E17">
        <v>12.799099999999999</v>
      </c>
      <c r="F17">
        <v>33</v>
      </c>
      <c r="G17">
        <v>0.89170000000000005</v>
      </c>
      <c r="H17">
        <v>3.5000000000000001E-3</v>
      </c>
      <c r="I17">
        <v>21.426300000000001</v>
      </c>
      <c r="K17">
        <f t="shared" si="0"/>
        <v>0.62711864406780105</v>
      </c>
      <c r="L17">
        <f t="shared" si="1"/>
        <v>0.25000000000000056</v>
      </c>
      <c r="M17">
        <f t="shared" si="2"/>
        <v>0.24448563484708141</v>
      </c>
    </row>
    <row r="18" spans="1:13" x14ac:dyDescent="0.35">
      <c r="B18">
        <v>325</v>
      </c>
      <c r="C18">
        <f t="shared" si="8"/>
        <v>6.1538461538461538E-7</v>
      </c>
      <c r="D18">
        <v>2.0000000000000001E-4</v>
      </c>
      <c r="E18">
        <v>12.799099999999999</v>
      </c>
      <c r="F18">
        <v>33</v>
      </c>
      <c r="G18">
        <v>0.89190000000000003</v>
      </c>
      <c r="H18">
        <v>3.5000000000000001E-3</v>
      </c>
      <c r="I18">
        <v>21.266500000000001</v>
      </c>
      <c r="K18">
        <f t="shared" si="0"/>
        <v>0.66101694915254305</v>
      </c>
      <c r="L18">
        <f t="shared" si="1"/>
        <v>0.25000000000000056</v>
      </c>
      <c r="M18">
        <f t="shared" si="2"/>
        <v>0.1457522397281438</v>
      </c>
    </row>
    <row r="19" spans="1:13" x14ac:dyDescent="0.35">
      <c r="B19">
        <v>350</v>
      </c>
      <c r="C19">
        <f t="shared" si="8"/>
        <v>5.7142857142857149E-7</v>
      </c>
      <c r="D19">
        <v>2.0000000000000001E-4</v>
      </c>
      <c r="E19">
        <v>12.799099999999999</v>
      </c>
      <c r="F19">
        <v>33</v>
      </c>
      <c r="G19">
        <v>0.89180000000000004</v>
      </c>
      <c r="H19">
        <v>3.5000000000000001E-3</v>
      </c>
      <c r="I19">
        <v>21.325399999999998</v>
      </c>
      <c r="K19">
        <f t="shared" si="0"/>
        <v>0.64406779661017199</v>
      </c>
      <c r="L19">
        <f t="shared" si="1"/>
        <v>0.25000000000000056</v>
      </c>
      <c r="M19">
        <f t="shared" si="2"/>
        <v>0.18214396045721251</v>
      </c>
    </row>
    <row r="20" spans="1:13" x14ac:dyDescent="0.35">
      <c r="A20" t="s">
        <v>12</v>
      </c>
      <c r="B20">
        <v>400</v>
      </c>
      <c r="C20" s="1">
        <v>4.9999999999999998E-7</v>
      </c>
      <c r="D20">
        <v>2.0000000000000001E-4</v>
      </c>
      <c r="E20">
        <v>12.799099999999999</v>
      </c>
      <c r="F20">
        <v>33</v>
      </c>
      <c r="G20">
        <v>0.89190000000000003</v>
      </c>
      <c r="H20">
        <v>3.5000000000000001E-3</v>
      </c>
      <c r="I20">
        <v>21.415299999999998</v>
      </c>
      <c r="K20">
        <f t="shared" ref="K20" si="9">(G20-MIN($G$4:$G$16))/(MAX($G$4:$G$16)-MIN($G$4:$G$16))</f>
        <v>0.66101694915254305</v>
      </c>
      <c r="L20">
        <f t="shared" ref="L20" si="10">(H20-MIN($H$4:$H$16))/(MAX($H$4:$H$16)-MIN($H$4:$H$16))</f>
        <v>0.25000000000000056</v>
      </c>
      <c r="M20">
        <f t="shared" ref="M20" si="11">(I20-MIN($I$4:$I$16))/(MAX($I$4:$I$16)-MIN($I$4:$I$16))</f>
        <v>0.23768921841210905</v>
      </c>
    </row>
    <row r="22" spans="1:13" x14ac:dyDescent="0.35">
      <c r="H22" t="s">
        <v>36</v>
      </c>
      <c r="I22" t="s">
        <v>16</v>
      </c>
      <c r="J22">
        <f>C6/C7</f>
        <v>1.3333333333333335</v>
      </c>
    </row>
    <row r="23" spans="1:13" x14ac:dyDescent="0.35">
      <c r="B23" t="s">
        <v>13</v>
      </c>
      <c r="C23">
        <f>I18</f>
        <v>21.266500000000001</v>
      </c>
      <c r="I23" t="s">
        <v>17</v>
      </c>
      <c r="J23" s="1">
        <f>C7/C8</f>
        <v>1.1499999999999999</v>
      </c>
    </row>
    <row r="24" spans="1:13" x14ac:dyDescent="0.35">
      <c r="B24" t="s">
        <v>14</v>
      </c>
      <c r="C24">
        <f>I19</f>
        <v>21.325399999999998</v>
      </c>
      <c r="D24" t="s">
        <v>17</v>
      </c>
      <c r="E24">
        <f>C18/C19</f>
        <v>1.0769230769230769</v>
      </c>
    </row>
    <row r="25" spans="1:13" x14ac:dyDescent="0.35">
      <c r="B25" t="s">
        <v>15</v>
      </c>
      <c r="C25">
        <f>I20</f>
        <v>21.415299999999998</v>
      </c>
      <c r="D25" t="s">
        <v>16</v>
      </c>
      <c r="E25" s="1">
        <f>C19/C20</f>
        <v>1.142857142857143</v>
      </c>
    </row>
    <row r="26" spans="1:13" x14ac:dyDescent="0.35">
      <c r="G26" t="e">
        <f>(I6-I5)/(I5-I4)</f>
        <v>#DIV/0!</v>
      </c>
      <c r="I26" s="1">
        <f>LN(($J$22^1-1)*$G$30+$J$22^1)/LN($J$22*$J$23)</f>
        <v>1.068552020079766</v>
      </c>
    </row>
    <row r="27" spans="1:13" x14ac:dyDescent="0.35">
      <c r="A27" t="s">
        <v>26</v>
      </c>
      <c r="G27">
        <f t="shared" ref="G27:G39" si="12">(I7-I6)/(I6-I5)</f>
        <v>-0.2543443917851515</v>
      </c>
      <c r="I27" s="1">
        <f>LN(($J$22^I26-1)*$G$30+$J$22^I26)/LN($J$22*$J$23)</f>
        <v>1.1359114355584343</v>
      </c>
    </row>
    <row r="28" spans="1:13" x14ac:dyDescent="0.35">
      <c r="A28" t="s">
        <v>19</v>
      </c>
      <c r="B28">
        <v>2</v>
      </c>
      <c r="G28">
        <f t="shared" si="12"/>
        <v>3.0723419802703429</v>
      </c>
      <c r="I28" s="1">
        <f t="shared" ref="I28:I91" si="13">LN(($J$22^I27-1)*$G$30+$J$22^I27)/LN($J$22*$J$23)</f>
        <v>1.20151475578686</v>
      </c>
    </row>
    <row r="29" spans="1:13" x14ac:dyDescent="0.35">
      <c r="A29" t="s">
        <v>18</v>
      </c>
      <c r="B29">
        <f>(LN((E25^2-1)*(C23-C24)/(C24-C25)+E25^2))/LN(E25*E24)</f>
        <v>1.9741543754497455</v>
      </c>
      <c r="G29">
        <f t="shared" si="12"/>
        <v>0.10797954572482077</v>
      </c>
      <c r="I29" s="1">
        <f t="shared" si="13"/>
        <v>1.2648711160264554</v>
      </c>
    </row>
    <row r="30" spans="1:13" x14ac:dyDescent="0.35">
      <c r="A30" t="s">
        <v>22</v>
      </c>
      <c r="B30" s="2">
        <f>ABS((B29-B28)/B28)</f>
        <v>1.292281227512726E-2</v>
      </c>
      <c r="C30" t="s">
        <v>20</v>
      </c>
      <c r="F30" t="s">
        <v>35</v>
      </c>
      <c r="G30">
        <f>(I10-I9)/(I9-I8)</f>
        <v>0.7367841409691549</v>
      </c>
      <c r="I30" s="1">
        <f t="shared" si="13"/>
        <v>1.3255722079766572</v>
      </c>
    </row>
    <row r="31" spans="1:13" x14ac:dyDescent="0.35">
      <c r="A31" t="s">
        <v>21</v>
      </c>
      <c r="B31">
        <f>1.25/(E25^B28-1)*ABS(C24-C25)</f>
        <v>0.36709166666666659</v>
      </c>
      <c r="C31" t="s">
        <v>23</v>
      </c>
      <c r="G31">
        <f t="shared" si="12"/>
        <v>5.1748878923766446</v>
      </c>
      <c r="I31" s="1">
        <f t="shared" si="13"/>
        <v>1.3832968405823454</v>
      </c>
    </row>
    <row r="32" spans="1:13" x14ac:dyDescent="0.35">
      <c r="A32" t="s">
        <v>24</v>
      </c>
      <c r="B32">
        <f>C25</f>
        <v>21.415299999999998</v>
      </c>
      <c r="C32" t="s">
        <v>23</v>
      </c>
      <c r="D32" s="1"/>
      <c r="G32">
        <f t="shared" si="12"/>
        <v>-0.28162911611785169</v>
      </c>
      <c r="I32" s="1">
        <f t="shared" si="13"/>
        <v>1.4378106727658189</v>
      </c>
    </row>
    <row r="33" spans="1:21" x14ac:dyDescent="0.35">
      <c r="A33" t="s">
        <v>25</v>
      </c>
      <c r="B33">
        <f>B31/2</f>
        <v>0.1835458333333333</v>
      </c>
      <c r="C33" t="s">
        <v>23</v>
      </c>
      <c r="G33">
        <f t="shared" si="12"/>
        <v>1.3374358974359122</v>
      </c>
      <c r="I33" s="1">
        <f t="shared" si="13"/>
        <v>1.4889619747326004</v>
      </c>
    </row>
    <row r="34" spans="1:21" x14ac:dyDescent="0.35">
      <c r="G34">
        <f t="shared" si="12"/>
        <v>0.5559815950920024</v>
      </c>
      <c r="I34" s="1">
        <f t="shared" si="13"/>
        <v>1.5366744264631809</v>
      </c>
    </row>
    <row r="35" spans="1:21" x14ac:dyDescent="0.35">
      <c r="A35" t="s">
        <v>28</v>
      </c>
      <c r="G35">
        <f t="shared" si="12"/>
        <v>2.4110344827587031</v>
      </c>
      <c r="I35" s="1">
        <f t="shared" si="13"/>
        <v>1.580937973795012</v>
      </c>
    </row>
    <row r="36" spans="1:21" x14ac:dyDescent="0.35">
      <c r="A36" t="s">
        <v>27</v>
      </c>
      <c r="B36">
        <v>2.6850000000000001</v>
      </c>
      <c r="G36">
        <f t="shared" si="12"/>
        <v>-0.79691075514874865</v>
      </c>
      <c r="I36" s="1">
        <f t="shared" si="13"/>
        <v>1.6217986713625512</v>
      </c>
    </row>
    <row r="37" spans="1:21" x14ac:dyDescent="0.35">
      <c r="A37" t="s">
        <v>29</v>
      </c>
      <c r="B37">
        <v>17.7789</v>
      </c>
      <c r="G37">
        <f>(I17-I16)/(I16-I15)</f>
        <v>-0.42928930366117585</v>
      </c>
      <c r="I37" s="1">
        <f t="shared" si="13"/>
        <v>1.6593482880906616</v>
      </c>
    </row>
    <row r="38" spans="1:21" x14ac:dyDescent="0.35">
      <c r="A38" t="s">
        <v>30</v>
      </c>
      <c r="B38">
        <f>SQRT(B33^2+B36^2+B37^2)</f>
        <v>17.981440411794992</v>
      </c>
      <c r="G38">
        <f t="shared" si="12"/>
        <v>-2.6722408026754731</v>
      </c>
      <c r="I38" s="1">
        <f t="shared" si="13"/>
        <v>1.6937142708982453</v>
      </c>
    </row>
    <row r="39" spans="1:21" x14ac:dyDescent="0.35">
      <c r="G39">
        <f t="shared" si="12"/>
        <v>-0.36858573216519092</v>
      </c>
      <c r="I39" s="1">
        <f t="shared" si="13"/>
        <v>1.7250504831753337</v>
      </c>
    </row>
    <row r="40" spans="1:21" x14ac:dyDescent="0.35">
      <c r="A40" t="s">
        <v>31</v>
      </c>
      <c r="B40">
        <v>-58.604999999999997</v>
      </c>
      <c r="G40">
        <f>(I20-I19)/(I19-I18)</f>
        <v>1.5263157894737445</v>
      </c>
      <c r="I40" s="1">
        <f t="shared" si="13"/>
        <v>1.7535289743311244</v>
      </c>
    </row>
    <row r="41" spans="1:21" x14ac:dyDescent="0.35">
      <c r="A41" t="s">
        <v>32</v>
      </c>
      <c r="B41">
        <v>2</v>
      </c>
      <c r="I41" s="1">
        <f>LN(($J$22^I40-1)*$G$30+$J$22^I40)/LN($J$22*$J$23)</f>
        <v>1.7793329046481563</v>
      </c>
    </row>
    <row r="42" spans="1:21" x14ac:dyDescent="0.35">
      <c r="A42" t="s">
        <v>33</v>
      </c>
      <c r="B42">
        <f>B40-B41*B38</f>
        <v>-94.567880823589974</v>
      </c>
      <c r="C42">
        <f>B41*B38</f>
        <v>35.962880823589984</v>
      </c>
      <c r="I42" s="1">
        <f t="shared" si="13"/>
        <v>1.8026506486601079</v>
      </c>
      <c r="N42">
        <v>115</v>
      </c>
      <c r="O42">
        <f t="shared" ref="O42:O43" si="14">P42/N42</f>
        <v>1.7391304347826088E-6</v>
      </c>
      <c r="P42">
        <v>2.0000000000000001E-4</v>
      </c>
      <c r="Q42">
        <v>12.799099999999999</v>
      </c>
      <c r="R42">
        <v>33</v>
      </c>
      <c r="S42">
        <v>0.89219999999999999</v>
      </c>
      <c r="T42">
        <v>3.5000000000000001E-3</v>
      </c>
      <c r="U42">
        <v>21.534500000000001</v>
      </c>
    </row>
    <row r="43" spans="1:21" x14ac:dyDescent="0.35">
      <c r="A43" t="s">
        <v>34</v>
      </c>
      <c r="B43">
        <f>B40+B41*B38</f>
        <v>-22.642119176410013</v>
      </c>
      <c r="I43" s="1">
        <f t="shared" si="13"/>
        <v>1.8236710287673061</v>
      </c>
      <c r="N43">
        <v>125</v>
      </c>
      <c r="O43">
        <f t="shared" si="14"/>
        <v>1.6000000000000001E-6</v>
      </c>
      <c r="P43">
        <v>2.0000000000000001E-4</v>
      </c>
      <c r="Q43">
        <v>12.799099999999999</v>
      </c>
      <c r="R43">
        <v>33</v>
      </c>
      <c r="S43">
        <v>0.8921</v>
      </c>
      <c r="T43">
        <v>3.5000000000000001E-3</v>
      </c>
      <c r="U43">
        <v>21.4437</v>
      </c>
    </row>
    <row r="44" spans="1:21" x14ac:dyDescent="0.35">
      <c r="I44" s="1">
        <f t="shared" si="13"/>
        <v>1.8425795848138635</v>
      </c>
    </row>
    <row r="45" spans="1:21" x14ac:dyDescent="0.35">
      <c r="I45" s="1">
        <f t="shared" si="13"/>
        <v>1.8595557598481809</v>
      </c>
      <c r="N45" t="s">
        <v>37</v>
      </c>
      <c r="O45">
        <f>O42/O43</f>
        <v>1.0869565217391304</v>
      </c>
    </row>
    <row r="46" spans="1:21" x14ac:dyDescent="0.35">
      <c r="I46" s="1">
        <f t="shared" si="13"/>
        <v>1.8747708721957128</v>
      </c>
      <c r="N46">
        <f>(U43-U42)/(O45^2-1)</f>
        <v>-0.50034583333334193</v>
      </c>
    </row>
    <row r="47" spans="1:21" x14ac:dyDescent="0.35">
      <c r="I47" s="1">
        <f t="shared" si="13"/>
        <v>1.8883867447231542</v>
      </c>
    </row>
    <row r="48" spans="1:21" x14ac:dyDescent="0.35">
      <c r="I48" s="1">
        <f t="shared" si="13"/>
        <v>1.9005548699753232</v>
      </c>
    </row>
    <row r="49" spans="9:19" x14ac:dyDescent="0.35">
      <c r="I49" s="1">
        <f t="shared" si="13"/>
        <v>1.9114160017652719</v>
      </c>
      <c r="N49">
        <f>U43+N46</f>
        <v>20.943354166666659</v>
      </c>
      <c r="O49">
        <f>SQRT(17.7789^2 +2.685^2)</f>
        <v>17.980503613914713</v>
      </c>
      <c r="S49">
        <f>O49*2</f>
        <v>35.961007227829427</v>
      </c>
    </row>
    <row r="50" spans="9:19" x14ac:dyDescent="0.35">
      <c r="I50" s="1">
        <f t="shared" si="13"/>
        <v>1.9211000776189433</v>
      </c>
      <c r="O50">
        <v>-58.604999999999997</v>
      </c>
    </row>
    <row r="51" spans="9:19" x14ac:dyDescent="0.35">
      <c r="I51" s="1">
        <f t="shared" si="13"/>
        <v>1.9297263907062134</v>
      </c>
      <c r="O51">
        <f>O50-2*O49</f>
        <v>-94.566007227829431</v>
      </c>
      <c r="P51">
        <f>O50+2*O49</f>
        <v>-22.64399277217057</v>
      </c>
    </row>
    <row r="52" spans="9:19" x14ac:dyDescent="0.35">
      <c r="I52" s="1">
        <f t="shared" si="13"/>
        <v>1.9374039435485892</v>
      </c>
    </row>
    <row r="53" spans="9:19" x14ac:dyDescent="0.35">
      <c r="I53" s="1">
        <f>LN(($J$22^I52-1)*$G$30+$J$22^I52)/LN($J$22*$J$23)</f>
        <v>1.9442319282996512</v>
      </c>
    </row>
    <row r="54" spans="9:19" x14ac:dyDescent="0.35">
      <c r="I54" s="1">
        <f t="shared" si="13"/>
        <v>1.9503002894560419</v>
      </c>
    </row>
    <row r="55" spans="9:19" x14ac:dyDescent="0.35">
      <c r="I55" s="1">
        <f t="shared" si="13"/>
        <v>1.9556903343811096</v>
      </c>
    </row>
    <row r="56" spans="9:19" x14ac:dyDescent="0.35">
      <c r="I56" s="1">
        <f t="shared" si="13"/>
        <v>1.9604753650445927</v>
      </c>
    </row>
    <row r="57" spans="9:19" x14ac:dyDescent="0.35">
      <c r="I57" s="1">
        <f t="shared" si="13"/>
        <v>1.9647213110103796</v>
      </c>
    </row>
    <row r="58" spans="9:19" x14ac:dyDescent="0.35">
      <c r="I58" s="1">
        <f t="shared" si="13"/>
        <v>1.9684873490901638</v>
      </c>
    </row>
    <row r="59" spans="9:19" x14ac:dyDescent="0.35">
      <c r="I59" s="1">
        <f t="shared" si="13"/>
        <v>1.9718264993880983</v>
      </c>
    </row>
    <row r="60" spans="9:19" x14ac:dyDescent="0.35">
      <c r="I60" s="1">
        <f t="shared" si="13"/>
        <v>1.9747861908535327</v>
      </c>
    </row>
    <row r="61" spans="9:19" x14ac:dyDescent="0.35">
      <c r="I61" s="1">
        <f t="shared" si="13"/>
        <v>1.9774087920882286</v>
      </c>
    </row>
    <row r="62" spans="9:19" x14ac:dyDescent="0.35">
      <c r="I62" s="1">
        <f t="shared" si="13"/>
        <v>1.9797321051581589</v>
      </c>
    </row>
    <row r="63" spans="9:19" x14ac:dyDescent="0.35">
      <c r="I63" s="1">
        <f t="shared" si="13"/>
        <v>1.9817898216576972</v>
      </c>
    </row>
    <row r="64" spans="9:19" x14ac:dyDescent="0.35">
      <c r="I64" s="1">
        <f t="shared" si="13"/>
        <v>1.9836119413677202</v>
      </c>
    </row>
    <row r="65" spans="9:9" x14ac:dyDescent="0.35">
      <c r="I65" s="1">
        <f t="shared" si="13"/>
        <v>1.9852251546243018</v>
      </c>
    </row>
    <row r="66" spans="9:9" x14ac:dyDescent="0.35">
      <c r="I66" s="1">
        <f t="shared" si="13"/>
        <v>1.9866531900418025</v>
      </c>
    </row>
    <row r="67" spans="9:9" x14ac:dyDescent="0.35">
      <c r="I67" s="1">
        <f t="shared" si="13"/>
        <v>1.9879171295706803</v>
      </c>
    </row>
    <row r="68" spans="9:9" x14ac:dyDescent="0.35">
      <c r="I68" s="1">
        <f t="shared" si="13"/>
        <v>1.9890356930624882</v>
      </c>
    </row>
    <row r="69" spans="9:9" x14ac:dyDescent="0.35">
      <c r="I69" s="1">
        <f t="shared" si="13"/>
        <v>1.9900254945991362</v>
      </c>
    </row>
    <row r="70" spans="9:9" x14ac:dyDescent="0.35">
      <c r="I70" s="1">
        <f t="shared" si="13"/>
        <v>1.9909012728496236</v>
      </c>
    </row>
    <row r="71" spans="9:9" x14ac:dyDescent="0.35">
      <c r="I71" s="1">
        <f t="shared" si="13"/>
        <v>1.9916760976677079</v>
      </c>
    </row>
    <row r="72" spans="9:9" x14ac:dyDescent="0.35">
      <c r="I72" s="1">
        <f t="shared" si="13"/>
        <v>1.992361555055947</v>
      </c>
    </row>
    <row r="73" spans="9:9" x14ac:dyDescent="0.35">
      <c r="I73" s="1">
        <f t="shared" si="13"/>
        <v>1.9929679125085409</v>
      </c>
    </row>
    <row r="74" spans="9:9" x14ac:dyDescent="0.35">
      <c r="I74" s="1">
        <f t="shared" si="13"/>
        <v>1.9935042666175189</v>
      </c>
    </row>
    <row r="75" spans="9:9" x14ac:dyDescent="0.35">
      <c r="I75" s="1">
        <f t="shared" si="13"/>
        <v>1.9939786746915451</v>
      </c>
    </row>
    <row r="76" spans="9:9" x14ac:dyDescent="0.35">
      <c r="I76" s="1">
        <f t="shared" si="13"/>
        <v>1.9943982719994202</v>
      </c>
    </row>
    <row r="77" spans="9:9" x14ac:dyDescent="0.35">
      <c r="I77" s="1">
        <f t="shared" si="13"/>
        <v>1.9947693761151555</v>
      </c>
    </row>
    <row r="78" spans="9:9" x14ac:dyDescent="0.35">
      <c r="I78" s="1">
        <f t="shared" si="13"/>
        <v>1.9950975797109398</v>
      </c>
    </row>
    <row r="79" spans="9:9" x14ac:dyDescent="0.35">
      <c r="I79" s="1">
        <f t="shared" si="13"/>
        <v>1.9953878330202435</v>
      </c>
    </row>
    <row r="80" spans="9:9" x14ac:dyDescent="0.35">
      <c r="I80" s="1">
        <f t="shared" si="13"/>
        <v>1.9956445170767387</v>
      </c>
    </row>
    <row r="81" spans="9:9" x14ac:dyDescent="0.35">
      <c r="I81" s="1">
        <f t="shared" si="13"/>
        <v>1.995871508726315</v>
      </c>
    </row>
    <row r="82" spans="9:9" x14ac:dyDescent="0.35">
      <c r="I82" s="1">
        <f t="shared" si="13"/>
        <v>1.9960722383093343</v>
      </c>
    </row>
    <row r="83" spans="9:9" x14ac:dyDescent="0.35">
      <c r="I83" s="1">
        <f t="shared" si="13"/>
        <v>1.9962497408184807</v>
      </c>
    </row>
    <row r="84" spans="9:9" x14ac:dyDescent="0.35">
      <c r="I84" s="1">
        <f t="shared" si="13"/>
        <v>1.9964067012537272</v>
      </c>
    </row>
    <row r="85" spans="9:9" x14ac:dyDescent="0.35">
      <c r="I85" s="1">
        <f t="shared" si="13"/>
        <v>1.9965454948198071</v>
      </c>
    </row>
    <row r="86" spans="9:9" x14ac:dyDescent="0.35">
      <c r="I86" s="1">
        <f t="shared" si="13"/>
        <v>1.996668222542638</v>
      </c>
    </row>
    <row r="87" spans="9:9" x14ac:dyDescent="0.35">
      <c r="I87" s="1">
        <f t="shared" si="13"/>
        <v>1.9967767428189407</v>
      </c>
    </row>
    <row r="88" spans="9:9" x14ac:dyDescent="0.35">
      <c r="I88" s="1">
        <f t="shared" si="13"/>
        <v>1.9968726993572872</v>
      </c>
    </row>
    <row r="89" spans="9:9" x14ac:dyDescent="0.35">
      <c r="I89" s="1">
        <f t="shared" si="13"/>
        <v>1.9969575459185394</v>
      </c>
    </row>
    <row r="90" spans="9:9" x14ac:dyDescent="0.35">
      <c r="I90" s="1">
        <f t="shared" si="13"/>
        <v>1.9970325682185623</v>
      </c>
    </row>
    <row r="91" spans="9:9" x14ac:dyDescent="0.35">
      <c r="I91" s="1">
        <f t="shared" si="13"/>
        <v>1.9970989033157844</v>
      </c>
    </row>
    <row r="92" spans="9:9" x14ac:dyDescent="0.35">
      <c r="I92" s="1">
        <f t="shared" ref="I92:I113" si="15">LN(($J$22^I91-1)*$G$30+$J$22^I91)/LN($J$22*$J$23)</f>
        <v>1.9971575567701423</v>
      </c>
    </row>
    <row r="93" spans="9:9" x14ac:dyDescent="0.35">
      <c r="I93" s="1">
        <f t="shared" si="15"/>
        <v>1.9972094178278068</v>
      </c>
    </row>
    <row r="94" spans="9:9" x14ac:dyDescent="0.35">
      <c r="I94" s="1">
        <f t="shared" si="15"/>
        <v>1.9972552728574404</v>
      </c>
    </row>
    <row r="95" spans="9:9" x14ac:dyDescent="0.35">
      <c r="I95" s="1">
        <f t="shared" si="15"/>
        <v>1.997295817238232</v>
      </c>
    </row>
    <row r="96" spans="9:9" x14ac:dyDescent="0.35">
      <c r="I96" s="1">
        <f t="shared" si="15"/>
        <v>1.9973316658772451</v>
      </c>
    </row>
    <row r="97" spans="9:9" x14ac:dyDescent="0.35">
      <c r="I97" s="1">
        <f t="shared" si="15"/>
        <v>1.9973633625134641</v>
      </c>
    </row>
    <row r="98" spans="9:9" x14ac:dyDescent="0.35">
      <c r="I98" s="1">
        <f t="shared" si="15"/>
        <v>1.9973913879479819</v>
      </c>
    </row>
    <row r="99" spans="9:9" x14ac:dyDescent="0.35">
      <c r="I99" s="1">
        <f t="shared" si="15"/>
        <v>1.9974161673238664</v>
      </c>
    </row>
    <row r="100" spans="9:9" x14ac:dyDescent="0.35">
      <c r="I100" s="1">
        <f t="shared" si="15"/>
        <v>1.9974380765651198</v>
      </c>
    </row>
    <row r="101" spans="9:9" x14ac:dyDescent="0.35">
      <c r="I101" s="1">
        <f t="shared" si="15"/>
        <v>1.9974574480716187</v>
      </c>
    </row>
    <row r="102" spans="9:9" x14ac:dyDescent="0.35">
      <c r="I102" s="1">
        <f t="shared" si="15"/>
        <v>1.9974745757558077</v>
      </c>
    </row>
    <row r="103" spans="9:9" x14ac:dyDescent="0.35">
      <c r="I103" s="1">
        <f t="shared" si="15"/>
        <v>1.9974897194970815</v>
      </c>
    </row>
    <row r="104" spans="9:9" x14ac:dyDescent="0.35">
      <c r="I104" s="1">
        <f t="shared" si="15"/>
        <v>1.99750310908106</v>
      </c>
    </row>
    <row r="105" spans="9:9" x14ac:dyDescent="0.35">
      <c r="I105" s="1">
        <f t="shared" si="15"/>
        <v>1.9975149476832288</v>
      </c>
    </row>
    <row r="106" spans="9:9" x14ac:dyDescent="0.35">
      <c r="I106" s="1">
        <f t="shared" si="15"/>
        <v>1.9975254149495738</v>
      </c>
    </row>
    <row r="107" spans="9:9" x14ac:dyDescent="0.35">
      <c r="I107" s="1">
        <f t="shared" si="15"/>
        <v>1.9975346697207794</v>
      </c>
    </row>
    <row r="108" spans="9:9" x14ac:dyDescent="0.35">
      <c r="I108" s="1">
        <f t="shared" si="15"/>
        <v>1.9975428524411778</v>
      </c>
    </row>
    <row r="109" spans="9:9" x14ac:dyDescent="0.35">
      <c r="I109" s="1">
        <f t="shared" si="15"/>
        <v>1.9975500872889067</v>
      </c>
    </row>
    <row r="110" spans="9:9" x14ac:dyDescent="0.35">
      <c r="I110" s="1">
        <f t="shared" si="15"/>
        <v>1.997556484059503</v>
      </c>
    </row>
    <row r="111" spans="9:9" x14ac:dyDescent="0.35">
      <c r="I111" s="1">
        <f t="shared" si="15"/>
        <v>1.9975621398314594</v>
      </c>
    </row>
    <row r="112" spans="9:9" x14ac:dyDescent="0.35">
      <c r="I112" s="1">
        <f t="shared" si="15"/>
        <v>1.9975671404389606</v>
      </c>
    </row>
    <row r="113" spans="9:9" x14ac:dyDescent="0.35">
      <c r="I113" s="1">
        <f t="shared" si="15"/>
        <v>1.997571561774111</v>
      </c>
    </row>
    <row r="114" spans="9:9" x14ac:dyDescent="0.35">
      <c r="I114" s="1"/>
    </row>
    <row r="115" spans="9:9" x14ac:dyDescent="0.35">
      <c r="I115" s="1"/>
    </row>
    <row r="116" spans="9:9" x14ac:dyDescent="0.35">
      <c r="I116" s="1"/>
    </row>
    <row r="117" spans="9:9" x14ac:dyDescent="0.35">
      <c r="I117" s="1"/>
    </row>
    <row r="118" spans="9:9" x14ac:dyDescent="0.35">
      <c r="I118" s="1"/>
    </row>
    <row r="119" spans="9:9" x14ac:dyDescent="0.35">
      <c r="I119" s="1"/>
    </row>
    <row r="120" spans="9:9" x14ac:dyDescent="0.35">
      <c r="I120" s="1"/>
    </row>
    <row r="121" spans="9:9" x14ac:dyDescent="0.35">
      <c r="I121" s="1"/>
    </row>
    <row r="122" spans="9:9" x14ac:dyDescent="0.35">
      <c r="I122" s="1"/>
    </row>
    <row r="123" spans="9:9" x14ac:dyDescent="0.35">
      <c r="I123" s="1"/>
    </row>
    <row r="124" spans="9:9" x14ac:dyDescent="0.35">
      <c r="I124" s="1"/>
    </row>
    <row r="125" spans="9:9" x14ac:dyDescent="0.35">
      <c r="I125" s="1"/>
    </row>
    <row r="126" spans="9:9" x14ac:dyDescent="0.35">
      <c r="I126" s="1"/>
    </row>
    <row r="127" spans="9:9" x14ac:dyDescent="0.35">
      <c r="I127" s="1"/>
    </row>
    <row r="128" spans="9:9" x14ac:dyDescent="0.35">
      <c r="I12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GLEYZON</dc:creator>
  <cp:lastModifiedBy>François GLEYZON</cp:lastModifiedBy>
  <dcterms:created xsi:type="dcterms:W3CDTF">2025-03-17T16:39:29Z</dcterms:created>
  <dcterms:modified xsi:type="dcterms:W3CDTF">2025-03-30T11:44:45Z</dcterms:modified>
</cp:coreProperties>
</file>