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gavinwilson/Downloads/EmployeeSampleData/"/>
    </mc:Choice>
  </mc:AlternateContent>
  <xr:revisionPtr revIDLastSave="0" documentId="13_ncr:1_{D008E019-397A-F74D-9966-A0FF117A0D8A}" xr6:coauthVersionLast="47" xr6:coauthVersionMax="47" xr10:uidLastSave="{00000000-0000-0000-0000-000000000000}"/>
  <bookViews>
    <workbookView xWindow="0" yWindow="0" windowWidth="33600" windowHeight="21000" xr2:uid="{A09A99E7-0A0A-AB41-A9D9-8838DEBA045D}"/>
  </bookViews>
  <sheets>
    <sheet name="Overview" sheetId="3" r:id="rId1"/>
    <sheet name="Branch Revenue" sheetId="1" r:id="rId2"/>
    <sheet name="Branch Stock"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2" l="1" a="1"/>
  <c r="J7" i="2" s="1"/>
  <c r="R5" i="2" a="1"/>
  <c r="R5" i="2" s="1"/>
  <c r="U6" i="2"/>
  <c r="V6" i="2"/>
  <c r="R7" i="2"/>
  <c r="S7" i="2"/>
  <c r="R9" i="2"/>
  <c r="S9" i="2"/>
  <c r="T9" i="2"/>
  <c r="U9" i="2"/>
  <c r="T11" i="2"/>
  <c r="U11" i="2"/>
  <c r="V11" i="2"/>
  <c r="R12" i="2"/>
  <c r="V13" i="2"/>
  <c r="R14" i="2"/>
  <c r="S14" i="2"/>
  <c r="T14" i="2"/>
  <c r="S16" i="2"/>
  <c r="T16" i="2"/>
  <c r="U16" i="2"/>
  <c r="V16" i="2"/>
  <c r="U18" i="2"/>
  <c r="V18" i="2"/>
  <c r="R19" i="2"/>
  <c r="S19" i="2"/>
  <c r="R21" i="2"/>
  <c r="S21" i="2"/>
  <c r="T21" i="2"/>
  <c r="U21" i="2"/>
  <c r="T23" i="2"/>
  <c r="U23" i="2"/>
  <c r="V23" i="2"/>
  <c r="R24" i="2"/>
  <c r="V25" i="2"/>
  <c r="R26" i="2"/>
  <c r="S26" i="2"/>
  <c r="T26" i="2"/>
  <c r="S28" i="2"/>
  <c r="T28" i="2"/>
  <c r="U28" i="2"/>
  <c r="V28" i="2"/>
  <c r="U30" i="2"/>
  <c r="V30" i="2"/>
  <c r="R31" i="2"/>
  <c r="S31" i="2"/>
  <c r="R33" i="2"/>
  <c r="S33" i="2"/>
  <c r="T33" i="2"/>
  <c r="U33" i="2"/>
  <c r="T35" i="2"/>
  <c r="U35" i="2"/>
  <c r="V35" i="2"/>
  <c r="R36" i="2"/>
  <c r="V37" i="2"/>
  <c r="R38" i="2"/>
  <c r="S38" i="2"/>
  <c r="T38" i="2"/>
  <c r="S40" i="2"/>
  <c r="T40" i="2"/>
  <c r="U40" i="2"/>
  <c r="V40" i="2"/>
  <c r="U42" i="2"/>
  <c r="V42" i="2"/>
  <c r="R43" i="2"/>
  <c r="S43" i="2"/>
  <c r="R45" i="2"/>
  <c r="S45" i="2"/>
  <c r="T45" i="2"/>
  <c r="U45" i="2"/>
  <c r="T47" i="2"/>
  <c r="U47" i="2"/>
  <c r="V47" i="2"/>
  <c r="R48" i="2"/>
  <c r="V49" i="2"/>
  <c r="R50" i="2"/>
  <c r="S50" i="2"/>
  <c r="T50" i="2"/>
  <c r="S52" i="2"/>
  <c r="T52" i="2"/>
  <c r="U52" i="2"/>
  <c r="V52" i="2"/>
  <c r="U54" i="2"/>
  <c r="V5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 i="2"/>
  <c r="K5" i="2" a="1"/>
  <c r="K5" i="2" s="1"/>
  <c r="L5" i="2" a="1"/>
  <c r="L5" i="2" s="1"/>
  <c r="M5" i="2" a="1"/>
  <c r="M5" i="2" s="1"/>
  <c r="N5" i="2" a="1"/>
  <c r="N5" i="2" s="1"/>
  <c r="J5" i="2" a="1"/>
  <c r="J5" i="2" s="1"/>
  <c r="L9" i="1"/>
  <c r="L10" i="1"/>
  <c r="L11" i="1"/>
  <c r="K9" i="1"/>
  <c r="K10" i="1"/>
  <c r="K11" i="1"/>
  <c r="J9" i="1"/>
  <c r="J10" i="1"/>
  <c r="J11" i="1"/>
  <c r="I4" i="1"/>
  <c r="T54" i="2" l="1"/>
  <c r="R52" i="2"/>
  <c r="U49" i="2"/>
  <c r="S47" i="2"/>
  <c r="V44" i="2"/>
  <c r="T42" i="2"/>
  <c r="R40" i="2"/>
  <c r="U37" i="2"/>
  <c r="S35" i="2"/>
  <c r="V32" i="2"/>
  <c r="T30" i="2"/>
  <c r="R28" i="2"/>
  <c r="U25" i="2"/>
  <c r="S23" i="2"/>
  <c r="V20" i="2"/>
  <c r="T18" i="2"/>
  <c r="R16" i="2"/>
  <c r="U13" i="2"/>
  <c r="S11" i="2"/>
  <c r="V8" i="2"/>
  <c r="T6" i="2"/>
  <c r="S54" i="2"/>
  <c r="V51" i="2"/>
  <c r="T49" i="2"/>
  <c r="R47" i="2"/>
  <c r="U44" i="2"/>
  <c r="S42" i="2"/>
  <c r="V39" i="2"/>
  <c r="T37" i="2"/>
  <c r="R35" i="2"/>
  <c r="U32" i="2"/>
  <c r="S30" i="2"/>
  <c r="V27" i="2"/>
  <c r="T25" i="2"/>
  <c r="R23" i="2"/>
  <c r="U20" i="2"/>
  <c r="S18" i="2"/>
  <c r="V15" i="2"/>
  <c r="T13" i="2"/>
  <c r="R11" i="2"/>
  <c r="U8" i="2"/>
  <c r="S6" i="2"/>
  <c r="R54" i="2"/>
  <c r="U51" i="2"/>
  <c r="S49" i="2"/>
  <c r="V46" i="2"/>
  <c r="T44" i="2"/>
  <c r="R42" i="2"/>
  <c r="U39" i="2"/>
  <c r="S37" i="2"/>
  <c r="V34" i="2"/>
  <c r="T32" i="2"/>
  <c r="R30" i="2"/>
  <c r="U27" i="2"/>
  <c r="S25" i="2"/>
  <c r="V22" i="2"/>
  <c r="T20" i="2"/>
  <c r="R18" i="2"/>
  <c r="U15" i="2"/>
  <c r="S13" i="2"/>
  <c r="V10" i="2"/>
  <c r="T8" i="2"/>
  <c r="R6" i="2"/>
  <c r="V53" i="2"/>
  <c r="T51" i="2"/>
  <c r="R49" i="2"/>
  <c r="U46" i="2"/>
  <c r="S44" i="2"/>
  <c r="V41" i="2"/>
  <c r="T39" i="2"/>
  <c r="R37" i="2"/>
  <c r="U34" i="2"/>
  <c r="S32" i="2"/>
  <c r="V29" i="2"/>
  <c r="T27" i="2"/>
  <c r="R25" i="2"/>
  <c r="U22" i="2"/>
  <c r="S20" i="2"/>
  <c r="V17" i="2"/>
  <c r="T15" i="2"/>
  <c r="R13" i="2"/>
  <c r="U10" i="2"/>
  <c r="S8" i="2"/>
  <c r="V5" i="2"/>
  <c r="U53" i="2"/>
  <c r="V48" i="2"/>
  <c r="T46" i="2"/>
  <c r="R44" i="2"/>
  <c r="U41" i="2"/>
  <c r="S39" i="2"/>
  <c r="V36" i="2"/>
  <c r="T34" i="2"/>
  <c r="R32" i="2"/>
  <c r="U29" i="2"/>
  <c r="S27" i="2"/>
  <c r="V24" i="2"/>
  <c r="T22" i="2"/>
  <c r="R20" i="2"/>
  <c r="U17" i="2"/>
  <c r="S15" i="2"/>
  <c r="V12" i="2"/>
  <c r="T10" i="2"/>
  <c r="R8" i="2"/>
  <c r="U5" i="2"/>
  <c r="R51" i="2"/>
  <c r="V43" i="2"/>
  <c r="V31" i="2"/>
  <c r="T5" i="2"/>
  <c r="S51" i="2"/>
  <c r="T53" i="2"/>
  <c r="U48" i="2"/>
  <c r="T41" i="2"/>
  <c r="U36" i="2"/>
  <c r="T29" i="2"/>
  <c r="U24" i="2"/>
  <c r="V19" i="2"/>
  <c r="R15" i="2"/>
  <c r="U12" i="2"/>
  <c r="S10" i="2"/>
  <c r="S53" i="2"/>
  <c r="V50" i="2"/>
  <c r="T48" i="2"/>
  <c r="R46" i="2"/>
  <c r="U43" i="2"/>
  <c r="S41" i="2"/>
  <c r="V38" i="2"/>
  <c r="T36" i="2"/>
  <c r="R34" i="2"/>
  <c r="U31" i="2"/>
  <c r="S29" i="2"/>
  <c r="V26" i="2"/>
  <c r="T24" i="2"/>
  <c r="R22" i="2"/>
  <c r="U19" i="2"/>
  <c r="S17" i="2"/>
  <c r="V14" i="2"/>
  <c r="T12" i="2"/>
  <c r="R10" i="2"/>
  <c r="U7" i="2"/>
  <c r="S5" i="2"/>
  <c r="S46" i="2"/>
  <c r="R39" i="2"/>
  <c r="S34" i="2"/>
  <c r="R27" i="2"/>
  <c r="S22" i="2"/>
  <c r="T17" i="2"/>
  <c r="V7" i="2"/>
  <c r="R53" i="2"/>
  <c r="U50" i="2"/>
  <c r="S48" i="2"/>
  <c r="V45" i="2"/>
  <c r="T43" i="2"/>
  <c r="R41" i="2"/>
  <c r="U38" i="2"/>
  <c r="S36" i="2"/>
  <c r="V33" i="2"/>
  <c r="T31" i="2"/>
  <c r="R29" i="2"/>
  <c r="U26" i="2"/>
  <c r="S24" i="2"/>
  <c r="V21" i="2"/>
  <c r="T19" i="2"/>
  <c r="R17" i="2"/>
  <c r="U14" i="2"/>
  <c r="S12" i="2"/>
  <c r="V9" i="2"/>
  <c r="T7" i="2"/>
  <c r="F4" i="1"/>
  <c r="G4" i="1" s="1"/>
  <c r="F5" i="1"/>
  <c r="G5" i="1" s="1"/>
  <c r="F6" i="1"/>
  <c r="G6" i="1" s="1"/>
  <c r="F7" i="1"/>
  <c r="F8" i="1"/>
  <c r="F9" i="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G7" i="1" l="1"/>
  <c r="N10" i="1" s="1"/>
  <c r="O10" i="1" s="1"/>
  <c r="M10" i="1"/>
  <c r="G9" i="1"/>
  <c r="N9" i="1" s="1"/>
  <c r="O9" i="1" s="1"/>
  <c r="M9" i="1"/>
  <c r="G8" i="1"/>
  <c r="M11" i="1"/>
  <c r="J4" i="1" l="1"/>
  <c r="K4" i="1" s="1"/>
  <c r="K16" i="1" a="1"/>
  <c r="N11" i="1"/>
  <c r="O11" i="1" s="1"/>
  <c r="K16" i="1" l="1"/>
  <c r="J16" i="1" s="1"/>
  <c r="K18" i="1"/>
  <c r="J18" i="1" s="1"/>
  <c r="K17" i="1"/>
  <c r="J17" i="1" s="1"/>
</calcChain>
</file>

<file path=xl/sharedStrings.xml><?xml version="1.0" encoding="utf-8"?>
<sst xmlns="http://schemas.openxmlformats.org/spreadsheetml/2006/main" count="251" uniqueCount="79">
  <si>
    <t>Branch Code</t>
  </si>
  <si>
    <t>Revenue</t>
  </si>
  <si>
    <t>Cost of goods sold</t>
  </si>
  <si>
    <t>Selling and Admin costs</t>
  </si>
  <si>
    <t>Gross Margin</t>
  </si>
  <si>
    <t>Net Income</t>
  </si>
  <si>
    <t>2015-505</t>
  </si>
  <si>
    <t>2011-202</t>
  </si>
  <si>
    <t>2010-300</t>
  </si>
  <si>
    <t>2010-400</t>
  </si>
  <si>
    <t>2014-207</t>
  </si>
  <si>
    <t>2013-503</t>
  </si>
  <si>
    <t>2011-201</t>
  </si>
  <si>
    <t>2014-305</t>
  </si>
  <si>
    <t>2010-200</t>
  </si>
  <si>
    <t>2016-410</t>
  </si>
  <si>
    <t>2012-204</t>
  </si>
  <si>
    <t>2010-500</t>
  </si>
  <si>
    <t>2012-303</t>
  </si>
  <si>
    <t>2016-506</t>
  </si>
  <si>
    <t>2011-203</t>
  </si>
  <si>
    <t>2016-210</t>
  </si>
  <si>
    <t>2015-208</t>
  </si>
  <si>
    <t>2016-109</t>
  </si>
  <si>
    <t>2014-306</t>
  </si>
  <si>
    <t>2013-205</t>
  </si>
  <si>
    <t>2015-209</t>
  </si>
  <si>
    <t>2014-107</t>
  </si>
  <si>
    <t>2012-104</t>
  </si>
  <si>
    <t>2014-407</t>
  </si>
  <si>
    <t>2012-404</t>
  </si>
  <si>
    <t>2011-103</t>
  </si>
  <si>
    <t>2016-308</t>
  </si>
  <si>
    <t>2014-408</t>
  </si>
  <si>
    <t>2015-307</t>
  </si>
  <si>
    <t>2012-502</t>
  </si>
  <si>
    <t>2011-302</t>
  </si>
  <si>
    <t>2011-301</t>
  </si>
  <si>
    <t>2013-304</t>
  </si>
  <si>
    <t>2014-206</t>
  </si>
  <si>
    <t>2011-501</t>
  </si>
  <si>
    <t>2010-100</t>
  </si>
  <si>
    <t>2015-108</t>
  </si>
  <si>
    <t>2013-405</t>
  </si>
  <si>
    <t>2011-401</t>
  </si>
  <si>
    <t>2013-406</t>
  </si>
  <si>
    <t>2015-409</t>
  </si>
  <si>
    <t>2013-105</t>
  </si>
  <si>
    <t>2010-101</t>
  </si>
  <si>
    <t>2012-403</t>
  </si>
  <si>
    <t>2011-402</t>
  </si>
  <si>
    <t>2014-504</t>
  </si>
  <si>
    <t>2011-102</t>
  </si>
  <si>
    <t>2016-110</t>
  </si>
  <si>
    <t>2014-106</t>
  </si>
  <si>
    <t>2016-111</t>
  </si>
  <si>
    <t>Branch Sales</t>
  </si>
  <si>
    <t>Brazil</t>
  </si>
  <si>
    <t>United States</t>
  </si>
  <si>
    <t>China</t>
  </si>
  <si>
    <t>Country</t>
  </si>
  <si>
    <t>Number of Branches</t>
  </si>
  <si>
    <t>Total Net Income</t>
  </si>
  <si>
    <t>Average Net Income</t>
  </si>
  <si>
    <t>Cost of Goods Sold</t>
  </si>
  <si>
    <t>Selling and Admin Costs</t>
  </si>
  <si>
    <t>Net Income Portion</t>
  </si>
  <si>
    <t>Stock on Hand</t>
  </si>
  <si>
    <t>Product 1</t>
  </si>
  <si>
    <t>Product 2</t>
  </si>
  <si>
    <t>Product 3</t>
  </si>
  <si>
    <t>Product 4</t>
  </si>
  <si>
    <t>Product 5</t>
  </si>
  <si>
    <t>Branch Stock</t>
  </si>
  <si>
    <t>Price</t>
  </si>
  <si>
    <t>Value of Stock</t>
  </si>
  <si>
    <t>Value of Stock on Hand</t>
  </si>
  <si>
    <t>Total Stock value</t>
  </si>
  <si>
    <t>Stock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</si>
</sst>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quot;$&quot;* #,##0.00_-;\-&quot;$&quot;* #,##0.00_-;_-&quot;$&quot;* &quot;-&quot;??_-;_-@_-"/>
    <numFmt numFmtId="165" formatCode="&quot;$&quot;#,##0;[Red]\-&quot;$&quot;#,##0"/>
    <numFmt numFmtId="166" formatCode="&quot;$&quot;#,##0.00"/>
  </numFmts>
  <fonts count="8" x14ac:knownFonts="1">
    <font>
      <sz val="12"/>
      <color theme="1"/>
      <name val="Aptos Narrow"/>
      <family val="2"/>
      <scheme val="minor"/>
    </font>
    <font>
      <sz val="12"/>
      <color theme="0"/>
      <name val="Aptos Narrow"/>
      <family val="2"/>
      <scheme val="minor"/>
    </font>
    <font>
      <b/>
      <sz val="28"/>
      <color theme="0"/>
      <name val="Aptos Narrow (Body)"/>
    </font>
    <font>
      <sz val="12"/>
      <color theme="1"/>
      <name val="Aptos Narrow"/>
      <family val="2"/>
      <scheme val="minor"/>
    </font>
    <font>
      <b/>
      <sz val="12"/>
      <color theme="0"/>
      <name val="Aptos Narrow"/>
      <scheme val="minor"/>
    </font>
    <font>
      <b/>
      <sz val="12"/>
      <color theme="0"/>
      <name val="Aptos Narrow (Body)"/>
    </font>
    <font>
      <sz val="8"/>
      <name val="Aptos Narrow"/>
      <family val="2"/>
      <scheme val="minor"/>
    </font>
    <font>
      <b/>
      <sz val="28"/>
      <color theme="0"/>
      <name val="Aptos Narrow"/>
      <scheme val="minor"/>
    </font>
  </fonts>
  <fills count="6">
    <fill>
      <patternFill patternType="none"/>
    </fill>
    <fill>
      <patternFill patternType="gray125"/>
    </fill>
    <fill>
      <patternFill patternType="solid">
        <fgColor theme="7"/>
      </patternFill>
    </fill>
    <fill>
      <patternFill patternType="solid">
        <fgColor theme="4"/>
      </patternFill>
    </fill>
    <fill>
      <patternFill patternType="solid">
        <fgColor rgb="FF109ED5"/>
        <bgColor indexed="64"/>
      </patternFill>
    </fill>
    <fill>
      <patternFill patternType="solid">
        <fgColor theme="3"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s>
  <cellStyleXfs count="6">
    <xf numFmtId="0" fontId="0" fillId="0" borderId="0"/>
    <xf numFmtId="0" fontId="1" fillId="2" borderId="0" applyNumberFormat="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1" fillId="3" borderId="0" applyNumberFormat="0" applyBorder="0" applyAlignment="0" applyProtection="0"/>
    <xf numFmtId="0" fontId="4" fillId="4" borderId="0">
      <alignment horizontal="center"/>
    </xf>
  </cellStyleXfs>
  <cellXfs count="27">
    <xf numFmtId="0" fontId="0" fillId="0" borderId="0" xfId="0"/>
    <xf numFmtId="0" fontId="0" fillId="0" borderId="0" xfId="0" applyAlignment="1">
      <alignment horizontal="left"/>
    </xf>
    <xf numFmtId="164" fontId="0" fillId="0" borderId="0" xfId="0" applyNumberFormat="1" applyAlignment="1">
      <alignment horizontal="left"/>
    </xf>
    <xf numFmtId="0" fontId="2" fillId="2" borderId="0" xfId="1" applyFont="1" applyAlignment="1">
      <alignment horizontal="centerContinuous" vertical="center"/>
    </xf>
    <xf numFmtId="0" fontId="1" fillId="2" borderId="0" xfId="1" applyAlignment="1">
      <alignment horizontal="centerContinuous"/>
    </xf>
    <xf numFmtId="0" fontId="0" fillId="0" borderId="1" xfId="0" applyBorder="1" applyAlignment="1">
      <alignment horizontal="left"/>
    </xf>
    <xf numFmtId="164" fontId="0" fillId="0" borderId="1" xfId="0" applyNumberFormat="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4" fillId="4" borderId="0" xfId="0" applyFont="1" applyFill="1" applyAlignment="1">
      <alignment horizontal="center"/>
    </xf>
    <xf numFmtId="0" fontId="0" fillId="0" borderId="0" xfId="0" applyAlignment="1">
      <alignment horizontal="centerContinuous"/>
    </xf>
    <xf numFmtId="0" fontId="4" fillId="4" borderId="0" xfId="5">
      <alignment horizontal="center"/>
    </xf>
    <xf numFmtId="0" fontId="5" fillId="4" borderId="3" xfId="0" applyFont="1" applyFill="1" applyBorder="1" applyAlignment="1">
      <alignment horizontal="centerContinuous"/>
    </xf>
    <xf numFmtId="10" fontId="0" fillId="0" borderId="0" xfId="3" applyNumberFormat="1" applyFont="1" applyAlignment="1">
      <alignment horizontal="center"/>
    </xf>
    <xf numFmtId="0" fontId="1" fillId="3" borderId="0" xfId="4" applyAlignment="1">
      <alignment horizontal="center"/>
    </xf>
    <xf numFmtId="0" fontId="2" fillId="4" borderId="0" xfId="0" applyFont="1" applyFill="1" applyAlignment="1">
      <alignment horizontal="centerContinuous"/>
    </xf>
    <xf numFmtId="0" fontId="1" fillId="4" borderId="0" xfId="0" applyFont="1" applyFill="1" applyAlignment="1">
      <alignment horizontal="centerContinuous"/>
    </xf>
    <xf numFmtId="0" fontId="0" fillId="0" borderId="1" xfId="0" applyBorder="1"/>
    <xf numFmtId="165" fontId="0" fillId="0" borderId="1" xfId="0" applyNumberFormat="1" applyBorder="1"/>
    <xf numFmtId="166" fontId="0" fillId="0" borderId="1" xfId="0" applyNumberFormat="1" applyBorder="1"/>
    <xf numFmtId="0" fontId="1" fillId="3" borderId="0" xfId="4"/>
    <xf numFmtId="166" fontId="0" fillId="0" borderId="4" xfId="0" applyNumberFormat="1" applyBorder="1"/>
    <xf numFmtId="166" fontId="0" fillId="0" borderId="1" xfId="2" applyNumberFormat="1" applyFont="1" applyBorder="1"/>
    <xf numFmtId="0" fontId="4" fillId="4" borderId="0" xfId="5" applyAlignment="1">
      <alignment horizontal="centerContinuous"/>
    </xf>
    <xf numFmtId="0" fontId="4" fillId="4" borderId="4" xfId="5" applyBorder="1">
      <alignment horizontal="center"/>
    </xf>
    <xf numFmtId="0" fontId="7" fillId="4" borderId="4" xfId="5" applyFont="1" applyBorder="1" applyAlignment="1">
      <alignment horizontal="centerContinuous"/>
    </xf>
    <xf numFmtId="0" fontId="0" fillId="5" borderId="0" xfId="0" applyFill="1"/>
  </cellXfs>
  <cellStyles count="6">
    <cellStyle name="Accent1" xfId="4" builtinId="29"/>
    <cellStyle name="Accent4" xfId="1" builtinId="41"/>
    <cellStyle name="Currency" xfId="2" builtinId="4"/>
    <cellStyle name="Normal" xfId="0" builtinId="0"/>
    <cellStyle name="Percent" xfId="3" builtinId="5"/>
    <cellStyle name="Style 1" xfId="5" xr:uid="{1A7D9CA3-4D80-3D41-B82F-EAC8A9CAB2A8}"/>
  </cellStyles>
  <dxfs count="22">
    <dxf>
      <numFmt numFmtId="14" formatCode="0.00%"/>
      <alignment horizontal="center"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numFmt numFmtId="164" formatCode="_-&quot;$&quot;* #,##0.00_-;\-&quot;$&quot;* #,##0.00_-;_-&quot;$&quot;* &quot;-&quot;??_-;_-@_-"/>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109E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25400</xdr:rowOff>
    </xdr:from>
    <xdr:to>
      <xdr:col>17</xdr:col>
      <xdr:colOff>279400</xdr:colOff>
      <xdr:row>6</xdr:row>
      <xdr:rowOff>88900</xdr:rowOff>
    </xdr:to>
    <xdr:sp macro="" textlink="">
      <xdr:nvSpPr>
        <xdr:cNvPr id="2" name="TextBox 1">
          <a:extLst>
            <a:ext uri="{FF2B5EF4-FFF2-40B4-BE49-F238E27FC236}">
              <a16:creationId xmlns:a16="http://schemas.microsoft.com/office/drawing/2014/main" id="{7BA6BA0A-CED8-5312-89D9-49ADA4E8BD9F}"/>
            </a:ext>
          </a:extLst>
        </xdr:cNvPr>
        <xdr:cNvSpPr txBox="1"/>
      </xdr:nvSpPr>
      <xdr:spPr>
        <a:xfrm>
          <a:off x="0" y="431800"/>
          <a:ext cx="14312900" cy="876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a:t>Branch Revenue</a:t>
          </a:r>
          <a:r>
            <a:rPr lang="en-US" sz="4400" baseline="0"/>
            <a:t>/Income and Stock Evaluation Ex. Worksheet</a:t>
          </a:r>
          <a:endParaRPr lang="en-US" sz="4400"/>
        </a:p>
      </xdr:txBody>
    </xdr:sp>
    <xdr:clientData/>
  </xdr:twoCellAnchor>
  <xdr:twoCellAnchor>
    <xdr:from>
      <xdr:col>0</xdr:col>
      <xdr:colOff>698500</xdr:colOff>
      <xdr:row>6</xdr:row>
      <xdr:rowOff>139700</xdr:rowOff>
    </xdr:from>
    <xdr:to>
      <xdr:col>7</xdr:col>
      <xdr:colOff>680720</xdr:colOff>
      <xdr:row>13</xdr:row>
      <xdr:rowOff>114300</xdr:rowOff>
    </xdr:to>
    <xdr:sp macro="" textlink="">
      <xdr:nvSpPr>
        <xdr:cNvPr id="3" name="TextBox 2">
          <a:extLst>
            <a:ext uri="{FF2B5EF4-FFF2-40B4-BE49-F238E27FC236}">
              <a16:creationId xmlns:a16="http://schemas.microsoft.com/office/drawing/2014/main" id="{C25B0C19-6358-8D3C-EEEF-F3097187B276}"/>
            </a:ext>
          </a:extLst>
        </xdr:cNvPr>
        <xdr:cNvSpPr txBox="1"/>
      </xdr:nvSpPr>
      <xdr:spPr>
        <a:xfrm>
          <a:off x="698500" y="1358900"/>
          <a:ext cx="5760720" cy="1397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This</a:t>
          </a:r>
          <a:r>
            <a:rPr lang="en-US" sz="1800" baseline="0"/>
            <a:t> excel workbook reviews branch revenue, calculating net income, and summary data. It also looks over each branch's current stock and calculates the associated values through an array function. </a:t>
          </a:r>
          <a:endParaRPr lang="en-US" sz="1800"/>
        </a:p>
      </xdr:txBody>
    </xdr:sp>
    <xdr:clientData/>
  </xdr:twoCellAnchor>
  <xdr:twoCellAnchor>
    <xdr:from>
      <xdr:col>0</xdr:col>
      <xdr:colOff>698500</xdr:colOff>
      <xdr:row>28</xdr:row>
      <xdr:rowOff>63500</xdr:rowOff>
    </xdr:from>
    <xdr:to>
      <xdr:col>7</xdr:col>
      <xdr:colOff>680720</xdr:colOff>
      <xdr:row>35</xdr:row>
      <xdr:rowOff>127000</xdr:rowOff>
    </xdr:to>
    <xdr:sp macro="" textlink="">
      <xdr:nvSpPr>
        <xdr:cNvPr id="4" name="TextBox 3">
          <a:extLst>
            <a:ext uri="{FF2B5EF4-FFF2-40B4-BE49-F238E27FC236}">
              <a16:creationId xmlns:a16="http://schemas.microsoft.com/office/drawing/2014/main" id="{A9A7E921-6E37-5F4C-B5A6-6EB48CAD11FE}"/>
            </a:ext>
          </a:extLst>
        </xdr:cNvPr>
        <xdr:cNvSpPr txBox="1"/>
      </xdr:nvSpPr>
      <xdr:spPr>
        <a:xfrm>
          <a:off x="698500" y="5753100"/>
          <a:ext cx="5760720" cy="1485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The functions and techniques used include: Data Validation, Array</a:t>
          </a:r>
          <a:r>
            <a:rPr lang="en-US" sz="1800" baseline="0"/>
            <a:t> Functions, nested functions, Table Name References, cell/sheet references, formatting, COUNTA, SumIf, Match, Index, Large, Sum, -, /, *</a:t>
          </a:r>
          <a:endParaRPr lang="en-US" sz="1800"/>
        </a:p>
      </xdr:txBody>
    </xdr:sp>
    <xdr:clientData/>
  </xdr:twoCellAnchor>
  <xdr:twoCellAnchor>
    <xdr:from>
      <xdr:col>0</xdr:col>
      <xdr:colOff>698500</xdr:colOff>
      <xdr:row>14</xdr:row>
      <xdr:rowOff>107950</xdr:rowOff>
    </xdr:from>
    <xdr:to>
      <xdr:col>7</xdr:col>
      <xdr:colOff>680720</xdr:colOff>
      <xdr:row>27</xdr:row>
      <xdr:rowOff>69850</xdr:rowOff>
    </xdr:to>
    <xdr:sp macro="" textlink="">
      <xdr:nvSpPr>
        <xdr:cNvPr id="5" name="TextBox 4">
          <a:extLst>
            <a:ext uri="{FF2B5EF4-FFF2-40B4-BE49-F238E27FC236}">
              <a16:creationId xmlns:a16="http://schemas.microsoft.com/office/drawing/2014/main" id="{EDE745DC-05A8-234A-BF39-C0D0AAA66E26}"/>
            </a:ext>
          </a:extLst>
        </xdr:cNvPr>
        <xdr:cNvSpPr txBox="1"/>
      </xdr:nvSpPr>
      <xdr:spPr>
        <a:xfrm>
          <a:off x="698500" y="2952750"/>
          <a:ext cx="5760720" cy="2603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With</a:t>
          </a:r>
          <a:r>
            <a:rPr lang="en-US" sz="1800" baseline="0"/>
            <a:t> the "Branch Revenue" sheet, we have the data stored in a table, with the last two columns 'Gross Margin' and 'Net Income' as calculated fields. In doing so, the generated summary measures make use of the tables name structures/refernces for cleaner and flexible calculations. The "Branch Stock" sheet records the amount of units for each product on hand and are used to calculate total value and value by branch/product using array functions.</a:t>
          </a:r>
          <a:endParaRPr lang="en-US" sz="1800"/>
        </a:p>
      </xdr:txBody>
    </xdr:sp>
    <xdr:clientData/>
  </xdr:twoCellAnchor>
  <xdr:twoCellAnchor>
    <xdr:from>
      <xdr:col>0</xdr:col>
      <xdr:colOff>304800</xdr:colOff>
      <xdr:row>28</xdr:row>
      <xdr:rowOff>50800</xdr:rowOff>
    </xdr:from>
    <xdr:to>
      <xdr:col>0</xdr:col>
      <xdr:colOff>698500</xdr:colOff>
      <xdr:row>30</xdr:row>
      <xdr:rowOff>152400</xdr:rowOff>
    </xdr:to>
    <xdr:sp macro="" textlink="">
      <xdr:nvSpPr>
        <xdr:cNvPr id="6" name="TextBox 5">
          <a:extLst>
            <a:ext uri="{FF2B5EF4-FFF2-40B4-BE49-F238E27FC236}">
              <a16:creationId xmlns:a16="http://schemas.microsoft.com/office/drawing/2014/main" id="{F9D214F1-C2AD-9640-98C4-9E2BA6454670}"/>
            </a:ext>
          </a:extLst>
        </xdr:cNvPr>
        <xdr:cNvSpPr txBox="1"/>
      </xdr:nvSpPr>
      <xdr:spPr>
        <a:xfrm>
          <a:off x="304800" y="5740400"/>
          <a:ext cx="3937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215C98"/>
              </a:solidFill>
            </a:rPr>
            <a:t>➤</a:t>
          </a:r>
        </a:p>
      </xdr:txBody>
    </xdr:sp>
    <xdr:clientData/>
  </xdr:twoCellAnchor>
  <xdr:twoCellAnchor>
    <xdr:from>
      <xdr:col>0</xdr:col>
      <xdr:colOff>304800</xdr:colOff>
      <xdr:row>14</xdr:row>
      <xdr:rowOff>101600</xdr:rowOff>
    </xdr:from>
    <xdr:to>
      <xdr:col>0</xdr:col>
      <xdr:colOff>698500</xdr:colOff>
      <xdr:row>17</xdr:row>
      <xdr:rowOff>0</xdr:rowOff>
    </xdr:to>
    <xdr:sp macro="" textlink="">
      <xdr:nvSpPr>
        <xdr:cNvPr id="7" name="TextBox 6">
          <a:extLst>
            <a:ext uri="{FF2B5EF4-FFF2-40B4-BE49-F238E27FC236}">
              <a16:creationId xmlns:a16="http://schemas.microsoft.com/office/drawing/2014/main" id="{BC7F4234-6A5A-8043-9815-F739DC3E6B65}"/>
            </a:ext>
          </a:extLst>
        </xdr:cNvPr>
        <xdr:cNvSpPr txBox="1"/>
      </xdr:nvSpPr>
      <xdr:spPr>
        <a:xfrm>
          <a:off x="304800" y="2946400"/>
          <a:ext cx="3937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215C98"/>
              </a:solidFill>
            </a:rPr>
            <a:t>➤</a:t>
          </a:r>
        </a:p>
      </xdr:txBody>
    </xdr:sp>
    <xdr:clientData/>
  </xdr:twoCellAnchor>
  <xdr:twoCellAnchor>
    <xdr:from>
      <xdr:col>0</xdr:col>
      <xdr:colOff>304800</xdr:colOff>
      <xdr:row>6</xdr:row>
      <xdr:rowOff>127000</xdr:rowOff>
    </xdr:from>
    <xdr:to>
      <xdr:col>0</xdr:col>
      <xdr:colOff>698500</xdr:colOff>
      <xdr:row>9</xdr:row>
      <xdr:rowOff>25400</xdr:rowOff>
    </xdr:to>
    <xdr:sp macro="" textlink="">
      <xdr:nvSpPr>
        <xdr:cNvPr id="8" name="TextBox 7">
          <a:extLst>
            <a:ext uri="{FF2B5EF4-FFF2-40B4-BE49-F238E27FC236}">
              <a16:creationId xmlns:a16="http://schemas.microsoft.com/office/drawing/2014/main" id="{CFF014B5-8C85-D648-AAB9-51572A645161}"/>
            </a:ext>
          </a:extLst>
        </xdr:cNvPr>
        <xdr:cNvSpPr txBox="1"/>
      </xdr:nvSpPr>
      <xdr:spPr>
        <a:xfrm>
          <a:off x="304800" y="1346200"/>
          <a:ext cx="393700" cy="50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215C98"/>
              </a:solidFill>
            </a:rPr>
            <a:t>➤</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CC146D-8637-6046-9C30-9F4069C82ED2}" name="tbl_income" displayName="tbl_income" ref="A3:G53" totalsRowShown="0" headerRowDxfId="21" dataDxfId="20">
  <autoFilter ref="A3:G53" xr:uid="{CCCC146D-8637-6046-9C30-9F4069C82ED2}"/>
  <tableColumns count="7">
    <tableColumn id="1" xr3:uid="{47E27ED4-4177-EA4F-B6FC-38FC4FDF2EAB}" name="Branch Code" dataDxfId="19"/>
    <tableColumn id="2" xr3:uid="{4A64E744-440B-E544-ADC5-5E7372AA1E75}" name="Country" dataDxfId="18"/>
    <tableColumn id="3" xr3:uid="{6FF0BEF1-E65F-8543-BFAD-5918FD032C3E}" name="Revenue" dataDxfId="17"/>
    <tableColumn id="4" xr3:uid="{CE74A0A4-7692-5045-8FDD-B837F4887868}" name="Cost of goods sold" dataDxfId="16"/>
    <tableColumn id="5" xr3:uid="{3FE31BBE-6539-8B4F-A2F6-5E5D2F69FC59}" name="Selling and Admin costs" dataDxfId="15"/>
    <tableColumn id="6" xr3:uid="{AE79207E-C8EA-AF4E-B7E7-BD96673BD4C8}" name="Gross Margin" dataDxfId="14">
      <calculatedColumnFormula>tbl_income[[#This Row],[Revenue]]-tbl_income[[#This Row],[Cost of goods sold]]</calculatedColumnFormula>
    </tableColumn>
    <tableColumn id="7" xr3:uid="{2111BF73-C7DD-6848-8A3E-EE9F1FD54984}" name="Net Income" dataDxfId="13">
      <calculatedColumnFormula>tbl_income[[#This Row],[Gross Margin]]-tbl_income[[#This Row],[Selling and Admin costs]]</calculatedColumnFormula>
    </tableColumn>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AFCD86-FC47-DC47-865C-0F753E7FFA75}" name="tbl_avgincome" displayName="tbl_avgincome" ref="I3:K4" totalsRowShown="0" headerRowDxfId="12">
  <autoFilter ref="I3:K4" xr:uid="{B5AFCD86-FC47-DC47-865C-0F753E7FFA75}"/>
  <tableColumns count="3">
    <tableColumn id="1" xr3:uid="{BF4740C2-9E60-374C-90C4-E73DA91983D3}" name="Number of Branches" dataDxfId="11">
      <calculatedColumnFormula>COUNTA(tbl_income[Branch Code])</calculatedColumnFormula>
    </tableColumn>
    <tableColumn id="2" xr3:uid="{6ED20945-E441-674C-AE4F-BC8EC7DC1D5B}" name="Total Net Income" dataDxfId="10">
      <calculatedColumnFormula>SUM(tbl_income[Net Income])</calculatedColumnFormula>
    </tableColumn>
    <tableColumn id="3" xr3:uid="{E6E0E21D-F73F-F44C-BC60-BD1E55D43015}" name="Average Net Income" dataDxfId="9">
      <calculatedColumnFormula>tbl_avgincome[[#This Row],[Total Net Income]]/tbl_avgincome[[#This Row],[Number of Branches]]</calculatedColumnFormula>
    </tableColumn>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06054C-FCD5-1541-A707-96D249A0A4FA}" name="Table3" displayName="Table3" ref="I8:O11" totalsRowShown="0" headerRowDxfId="8" dataDxfId="7">
  <autoFilter ref="I8:O11" xr:uid="{1306054C-FCD5-1541-A707-96D249A0A4FA}"/>
  <tableColumns count="7">
    <tableColumn id="1" xr3:uid="{34DE8783-E274-1D4C-8280-42CBC4471E23}" name="Country" dataDxfId="6"/>
    <tableColumn id="2" xr3:uid="{9C67CFE3-F017-6141-9912-B08769A64EB3}" name="Revenue" dataDxfId="5">
      <calculatedColumnFormula>SUMIF(tbl_income[Country],Table3[[#This Row],[Country]],tbl_income[Revenue])</calculatedColumnFormula>
    </tableColumn>
    <tableColumn id="3" xr3:uid="{AEBE9F0B-CA8D-BF43-B7A1-10ACA9AC61F7}" name="Cost of Goods Sold" dataDxfId="4">
      <calculatedColumnFormula>SUMIF(tbl_income[Country],Table3[[#This Row],[Country]],tbl_income[Cost of goods sold])</calculatedColumnFormula>
    </tableColumn>
    <tableColumn id="4" xr3:uid="{A242835A-C26C-E74D-8F29-AF6BFA59892E}" name="Selling and Admin Costs" dataDxfId="3">
      <calculatedColumnFormula>SUMIF(tbl_income[Country],Table3[[#This Row],[Country]],tbl_income[Selling and Admin costs])</calculatedColumnFormula>
    </tableColumn>
    <tableColumn id="5" xr3:uid="{234CF2DE-608B-7F4B-98C9-ADCA5F161080}" name="Gross Margin" dataDxfId="2">
      <calculatedColumnFormula>SUMIF(tbl_income[Country],Table3[[#This Row],[Country]],tbl_income[Gross Margin])</calculatedColumnFormula>
    </tableColumn>
    <tableColumn id="6" xr3:uid="{BB4A0FC1-0CB9-5C4E-A2E9-3A405012EF12}" name="Net Income" dataDxfId="1">
      <calculatedColumnFormula>SUMIF(tbl_income[Country],Table3[[#This Row],[Country]],tbl_income[Net Income])</calculatedColumnFormula>
    </tableColumn>
    <tableColumn id="7" xr3:uid="{3550FEE9-9672-444B-9DB9-DD1BC6650EB5}" name="Net Income Portion" dataDxfId="0" dataCellStyle="Percent">
      <calculatedColumnFormula>Table3[[#This Row],[Net Income]]/SUM(tbl_income[Net Income])</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21B14-89BB-AF49-87C3-BAF76FC7347A}">
  <sheetPr>
    <tabColor theme="3" tint="0.249977111117893"/>
  </sheetPr>
  <dimension ref="A1:A2"/>
  <sheetViews>
    <sheetView showGridLines="0" tabSelected="1" workbookViewId="0">
      <selection activeCell="N41" sqref="N41"/>
    </sheetView>
  </sheetViews>
  <sheetFormatPr baseColWidth="10" defaultRowHeight="16" x14ac:dyDescent="0.2"/>
  <sheetData>
    <row r="1" s="26" customFormat="1" x14ac:dyDescent="0.2"/>
    <row r="2" s="26" customFormat="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69C3-3ACE-4442-A600-81E3691E864B}">
  <sheetPr>
    <tabColor rgb="FF109ED5"/>
  </sheetPr>
  <dimension ref="A1:O53"/>
  <sheetViews>
    <sheetView workbookViewId="0">
      <selection activeCell="K16" sqref="K16"/>
    </sheetView>
  </sheetViews>
  <sheetFormatPr baseColWidth="10" defaultRowHeight="16" x14ac:dyDescent="0.2"/>
  <cols>
    <col min="1" max="1" width="14" style="1" customWidth="1"/>
    <col min="2" max="2" width="12" style="1" bestFit="1" customWidth="1"/>
    <col min="3" max="3" width="12.5" style="1" bestFit="1" customWidth="1"/>
    <col min="4" max="4" width="18.6640625" style="1" customWidth="1"/>
    <col min="5" max="5" width="23" style="1" customWidth="1"/>
    <col min="6" max="6" width="14.83203125" style="1" bestFit="1" customWidth="1"/>
    <col min="7" max="7" width="13.33203125" style="1" bestFit="1" customWidth="1"/>
    <col min="8" max="8" width="10.83203125" style="1"/>
    <col min="9" max="9" width="20.33203125" style="1" customWidth="1"/>
    <col min="10" max="10" width="17.33203125" style="1" customWidth="1"/>
    <col min="11" max="11" width="20" style="1" customWidth="1"/>
    <col min="12" max="12" width="23.33203125" style="1" customWidth="1"/>
    <col min="13" max="13" width="14.5" style="1" customWidth="1"/>
    <col min="14" max="14" width="14" style="1" bestFit="1" customWidth="1"/>
    <col min="15" max="15" width="19.6640625" style="1" bestFit="1" customWidth="1"/>
    <col min="16" max="16384" width="10.83203125" style="1"/>
  </cols>
  <sheetData>
    <row r="1" spans="1:15" ht="42" customHeight="1" x14ac:dyDescent="0.2">
      <c r="A1" s="3" t="s">
        <v>56</v>
      </c>
      <c r="B1" s="4"/>
      <c r="C1" s="4"/>
      <c r="D1" s="4"/>
      <c r="E1" s="4"/>
      <c r="F1" s="4"/>
      <c r="G1" s="4"/>
    </row>
    <row r="3" spans="1:15" x14ac:dyDescent="0.2">
      <c r="A3" s="1" t="s">
        <v>0</v>
      </c>
      <c r="B3" s="1" t="s">
        <v>60</v>
      </c>
      <c r="C3" s="1" t="s">
        <v>1</v>
      </c>
      <c r="D3" s="1" t="s">
        <v>2</v>
      </c>
      <c r="E3" s="1" t="s">
        <v>3</v>
      </c>
      <c r="F3" s="1" t="s">
        <v>4</v>
      </c>
      <c r="G3" s="1" t="s">
        <v>5</v>
      </c>
      <c r="I3" s="1" t="s">
        <v>61</v>
      </c>
      <c r="J3" s="1" t="s">
        <v>62</v>
      </c>
      <c r="K3" s="1" t="s">
        <v>63</v>
      </c>
    </row>
    <row r="4" spans="1:15" x14ac:dyDescent="0.2">
      <c r="A4" s="1" t="s">
        <v>6</v>
      </c>
      <c r="B4" s="1" t="s">
        <v>57</v>
      </c>
      <c r="C4" s="2">
        <v>437567</v>
      </c>
      <c r="D4" s="2">
        <v>50935</v>
      </c>
      <c r="E4" s="2">
        <v>22055</v>
      </c>
      <c r="F4" s="2">
        <f>tbl_income[[#This Row],[Revenue]]-tbl_income[[#This Row],[Cost of goods sold]]</f>
        <v>386632</v>
      </c>
      <c r="G4" s="2">
        <f>tbl_income[[#This Row],[Gross Margin]]-tbl_income[[#This Row],[Selling and Admin costs]]</f>
        <v>364577</v>
      </c>
      <c r="I4" s="1">
        <f>COUNTA(tbl_income[Branch Code])</f>
        <v>50</v>
      </c>
      <c r="J4" s="2">
        <f>SUM(tbl_income[Net Income])</f>
        <v>10113714</v>
      </c>
      <c r="K4" s="2">
        <f>tbl_avgincome[[#This Row],[Total Net Income]]/tbl_avgincome[[#This Row],[Number of Branches]]</f>
        <v>202274.28</v>
      </c>
    </row>
    <row r="5" spans="1:15" x14ac:dyDescent="0.2">
      <c r="A5" s="1" t="s">
        <v>7</v>
      </c>
      <c r="B5" s="1" t="s">
        <v>58</v>
      </c>
      <c r="C5" s="2">
        <v>121804</v>
      </c>
      <c r="D5" s="2">
        <v>52365</v>
      </c>
      <c r="E5" s="2">
        <v>20648</v>
      </c>
      <c r="F5" s="2">
        <f>tbl_income[[#This Row],[Revenue]]-tbl_income[[#This Row],[Cost of goods sold]]</f>
        <v>69439</v>
      </c>
      <c r="G5" s="2">
        <f>tbl_income[[#This Row],[Gross Margin]]-tbl_income[[#This Row],[Selling and Admin costs]]</f>
        <v>48791</v>
      </c>
    </row>
    <row r="6" spans="1:15" x14ac:dyDescent="0.2">
      <c r="A6" s="1" t="s">
        <v>8</v>
      </c>
      <c r="B6" s="1" t="s">
        <v>58</v>
      </c>
      <c r="C6" s="2">
        <v>451890</v>
      </c>
      <c r="D6" s="2">
        <v>53476</v>
      </c>
      <c r="E6" s="2">
        <v>21202</v>
      </c>
      <c r="F6" s="2">
        <f>tbl_income[[#This Row],[Revenue]]-tbl_income[[#This Row],[Cost of goods sold]]</f>
        <v>398414</v>
      </c>
      <c r="G6" s="2">
        <f>tbl_income[[#This Row],[Gross Margin]]-tbl_income[[#This Row],[Selling and Admin costs]]</f>
        <v>377212</v>
      </c>
    </row>
    <row r="7" spans="1:15" x14ac:dyDescent="0.2">
      <c r="A7" s="1" t="s">
        <v>9</v>
      </c>
      <c r="B7" s="1" t="s">
        <v>59</v>
      </c>
      <c r="C7" s="2">
        <v>382650</v>
      </c>
      <c r="D7" s="2">
        <v>53523</v>
      </c>
      <c r="E7" s="2">
        <v>17135</v>
      </c>
      <c r="F7" s="2">
        <f>tbl_income[[#This Row],[Revenue]]-tbl_income[[#This Row],[Cost of goods sold]]</f>
        <v>329127</v>
      </c>
      <c r="G7" s="2">
        <f>tbl_income[[#This Row],[Gross Margin]]-tbl_income[[#This Row],[Selling and Admin costs]]</f>
        <v>311992</v>
      </c>
    </row>
    <row r="8" spans="1:15" x14ac:dyDescent="0.2">
      <c r="A8" s="1" t="s">
        <v>10</v>
      </c>
      <c r="B8" s="1" t="s">
        <v>58</v>
      </c>
      <c r="C8" s="2">
        <v>131596</v>
      </c>
      <c r="D8" s="2">
        <v>54074</v>
      </c>
      <c r="E8" s="2">
        <v>13815</v>
      </c>
      <c r="F8" s="2">
        <f>tbl_income[[#This Row],[Revenue]]-tbl_income[[#This Row],[Cost of goods sold]]</f>
        <v>77522</v>
      </c>
      <c r="G8" s="2">
        <f>tbl_income[[#This Row],[Gross Margin]]-tbl_income[[#This Row],[Selling and Admin costs]]</f>
        <v>63707</v>
      </c>
      <c r="I8" s="1" t="s">
        <v>60</v>
      </c>
      <c r="J8" s="1" t="s">
        <v>1</v>
      </c>
      <c r="K8" s="1" t="s">
        <v>64</v>
      </c>
      <c r="L8" s="1" t="s">
        <v>65</v>
      </c>
      <c r="M8" s="1" t="s">
        <v>4</v>
      </c>
      <c r="N8" s="1" t="s">
        <v>5</v>
      </c>
      <c r="O8" s="1" t="s">
        <v>66</v>
      </c>
    </row>
    <row r="9" spans="1:15" x14ac:dyDescent="0.2">
      <c r="A9" s="1" t="s">
        <v>11</v>
      </c>
      <c r="B9" s="1" t="s">
        <v>57</v>
      </c>
      <c r="C9" s="2">
        <v>251230</v>
      </c>
      <c r="D9" s="2">
        <v>54689</v>
      </c>
      <c r="E9" s="2">
        <v>22270</v>
      </c>
      <c r="F9" s="2">
        <f>tbl_income[[#This Row],[Revenue]]-tbl_income[[#This Row],[Cost of goods sold]]</f>
        <v>196541</v>
      </c>
      <c r="G9" s="2">
        <f>tbl_income[[#This Row],[Gross Margin]]-tbl_income[[#This Row],[Selling and Admin costs]]</f>
        <v>174271</v>
      </c>
      <c r="I9" s="1" t="s">
        <v>57</v>
      </c>
      <c r="J9" s="2">
        <f>SUMIF(tbl_income[Country],Table3[[#This Row],[Country]],tbl_income[Revenue])</f>
        <v>4473162</v>
      </c>
      <c r="K9" s="2">
        <f>SUMIF(tbl_income[Country],Table3[[#This Row],[Country]],tbl_income[Cost of goods sold])</f>
        <v>1166166</v>
      </c>
      <c r="L9" s="2">
        <f>SUMIF(tbl_income[Country],Table3[[#This Row],[Country]],tbl_income[Selling and Admin costs])</f>
        <v>288211</v>
      </c>
      <c r="M9" s="2">
        <f>SUMIF(tbl_income[Country],Table3[[#This Row],[Country]],tbl_income[Gross Margin])</f>
        <v>3306996</v>
      </c>
      <c r="N9" s="2">
        <f>SUMIF(tbl_income[Country],Table3[[#This Row],[Country]],tbl_income[Net Income])</f>
        <v>3018785</v>
      </c>
      <c r="O9" s="13">
        <f>Table3[[#This Row],[Net Income]]/SUM(tbl_income[Net Income])</f>
        <v>0.29848431545523235</v>
      </c>
    </row>
    <row r="10" spans="1:15" x14ac:dyDescent="0.2">
      <c r="A10" s="1" t="s">
        <v>12</v>
      </c>
      <c r="B10" s="1" t="s">
        <v>58</v>
      </c>
      <c r="C10" s="2">
        <v>373456</v>
      </c>
      <c r="D10" s="2">
        <v>54893</v>
      </c>
      <c r="E10" s="2">
        <v>12466</v>
      </c>
      <c r="F10" s="2">
        <f>tbl_income[[#This Row],[Revenue]]-tbl_income[[#This Row],[Cost of goods sold]]</f>
        <v>318563</v>
      </c>
      <c r="G10" s="2">
        <f>tbl_income[[#This Row],[Gross Margin]]-tbl_income[[#This Row],[Selling and Admin costs]]</f>
        <v>306097</v>
      </c>
      <c r="I10" s="1" t="s">
        <v>59</v>
      </c>
      <c r="J10" s="2">
        <f>SUMIF(tbl_income[Country],Table3[[#This Row],[Country]],tbl_income[Revenue])</f>
        <v>5207154</v>
      </c>
      <c r="K10" s="2">
        <f>SUMIF(tbl_income[Country],Table3[[#This Row],[Country]],tbl_income[Cost of goods sold])</f>
        <v>1316416</v>
      </c>
      <c r="L10" s="2">
        <f>SUMIF(tbl_income[Country],Table3[[#This Row],[Country]],tbl_income[Selling and Admin costs])</f>
        <v>278722</v>
      </c>
      <c r="M10" s="2">
        <f>SUMIF(tbl_income[Country],Table3[[#This Row],[Country]],tbl_income[Gross Margin])</f>
        <v>3890738</v>
      </c>
      <c r="N10" s="2">
        <f>SUMIF(tbl_income[Country],Table3[[#This Row],[Country]],tbl_income[Net Income])</f>
        <v>3612016</v>
      </c>
      <c r="O10" s="13">
        <f>Table3[[#This Row],[Net Income]]/SUM(tbl_income[Net Income])</f>
        <v>0.35714041350190445</v>
      </c>
    </row>
    <row r="11" spans="1:15" x14ac:dyDescent="0.2">
      <c r="A11" s="1" t="s">
        <v>13</v>
      </c>
      <c r="B11" s="1" t="s">
        <v>57</v>
      </c>
      <c r="C11" s="2">
        <v>370617</v>
      </c>
      <c r="D11" s="2">
        <v>55274</v>
      </c>
      <c r="E11" s="2">
        <v>23721</v>
      </c>
      <c r="F11" s="2">
        <f>tbl_income[[#This Row],[Revenue]]-tbl_income[[#This Row],[Cost of goods sold]]</f>
        <v>315343</v>
      </c>
      <c r="G11" s="2">
        <f>tbl_income[[#This Row],[Gross Margin]]-tbl_income[[#This Row],[Selling and Admin costs]]</f>
        <v>291622</v>
      </c>
      <c r="I11" s="1" t="s">
        <v>58</v>
      </c>
      <c r="J11" s="2">
        <f>SUMIF(tbl_income[Country],Table3[[#This Row],[Country]],tbl_income[Revenue])</f>
        <v>5174286</v>
      </c>
      <c r="K11" s="2">
        <f>SUMIF(tbl_income[Country],Table3[[#This Row],[Country]],tbl_income[Cost of goods sold])</f>
        <v>1376326</v>
      </c>
      <c r="L11" s="2">
        <f>SUMIF(tbl_income[Country],Table3[[#This Row],[Country]],tbl_income[Selling and Admin costs])</f>
        <v>315047</v>
      </c>
      <c r="M11" s="2">
        <f>SUMIF(tbl_income[Country],Table3[[#This Row],[Country]],tbl_income[Gross Margin])</f>
        <v>3797960</v>
      </c>
      <c r="N11" s="2">
        <f>SUMIF(tbl_income[Country],Table3[[#This Row],[Country]],tbl_income[Net Income])</f>
        <v>3482913</v>
      </c>
      <c r="O11" s="13">
        <f>Table3[[#This Row],[Net Income]]/SUM(tbl_income[Net Income])</f>
        <v>0.3443752710428632</v>
      </c>
    </row>
    <row r="12" spans="1:15" x14ac:dyDescent="0.2">
      <c r="A12" s="1" t="s">
        <v>14</v>
      </c>
      <c r="B12" s="1" t="s">
        <v>58</v>
      </c>
      <c r="C12" s="2">
        <v>400075</v>
      </c>
      <c r="D12" s="2">
        <v>57743</v>
      </c>
      <c r="E12" s="2">
        <v>16315</v>
      </c>
      <c r="F12" s="2">
        <f>tbl_income[[#This Row],[Revenue]]-tbl_income[[#This Row],[Cost of goods sold]]</f>
        <v>342332</v>
      </c>
      <c r="G12" s="2">
        <f>tbl_income[[#This Row],[Gross Margin]]-tbl_income[[#This Row],[Selling and Admin costs]]</f>
        <v>326017</v>
      </c>
    </row>
    <row r="13" spans="1:15" x14ac:dyDescent="0.2">
      <c r="A13" s="1" t="s">
        <v>15</v>
      </c>
      <c r="B13" s="1" t="s">
        <v>59</v>
      </c>
      <c r="C13" s="2">
        <v>385385</v>
      </c>
      <c r="D13" s="2">
        <v>57943</v>
      </c>
      <c r="E13" s="2">
        <v>18701</v>
      </c>
      <c r="F13" s="2">
        <f>tbl_income[[#This Row],[Revenue]]-tbl_income[[#This Row],[Cost of goods sold]]</f>
        <v>327442</v>
      </c>
      <c r="G13" s="2">
        <f>tbl_income[[#This Row],[Gross Margin]]-tbl_income[[#This Row],[Selling and Admin costs]]</f>
        <v>308741</v>
      </c>
    </row>
    <row r="14" spans="1:15" x14ac:dyDescent="0.2">
      <c r="A14" s="1" t="s">
        <v>16</v>
      </c>
      <c r="B14" s="1" t="s">
        <v>58</v>
      </c>
      <c r="C14" s="2">
        <v>350805</v>
      </c>
      <c r="D14" s="2">
        <v>58422</v>
      </c>
      <c r="E14" s="2">
        <v>23536</v>
      </c>
      <c r="F14" s="2">
        <f>tbl_income[[#This Row],[Revenue]]-tbl_income[[#This Row],[Cost of goods sold]]</f>
        <v>292383</v>
      </c>
      <c r="G14" s="2">
        <f>tbl_income[[#This Row],[Gross Margin]]-tbl_income[[#This Row],[Selling and Admin costs]]</f>
        <v>268847</v>
      </c>
    </row>
    <row r="15" spans="1:15" x14ac:dyDescent="0.2">
      <c r="A15" s="1" t="s">
        <v>17</v>
      </c>
      <c r="B15" s="1" t="s">
        <v>57</v>
      </c>
      <c r="C15" s="2">
        <v>322199</v>
      </c>
      <c r="D15" s="2">
        <v>64693</v>
      </c>
      <c r="E15" s="2">
        <v>20883</v>
      </c>
      <c r="F15" s="2">
        <f>tbl_income[[#This Row],[Revenue]]-tbl_income[[#This Row],[Cost of goods sold]]</f>
        <v>257506</v>
      </c>
      <c r="G15" s="2">
        <f>tbl_income[[#This Row],[Gross Margin]]-tbl_income[[#This Row],[Selling and Admin costs]]</f>
        <v>236623</v>
      </c>
      <c r="I15" s="11" t="s">
        <v>60</v>
      </c>
      <c r="J15" s="9" t="s">
        <v>0</v>
      </c>
      <c r="K15" s="9" t="s">
        <v>5</v>
      </c>
    </row>
    <row r="16" spans="1:15" x14ac:dyDescent="0.2">
      <c r="A16" s="1" t="s">
        <v>18</v>
      </c>
      <c r="B16" s="1" t="s">
        <v>59</v>
      </c>
      <c r="C16" s="2">
        <v>346564</v>
      </c>
      <c r="D16" s="2">
        <v>64921</v>
      </c>
      <c r="E16" s="2">
        <v>15400</v>
      </c>
      <c r="F16" s="2">
        <f>tbl_income[[#This Row],[Revenue]]-tbl_income[[#This Row],[Cost of goods sold]]</f>
        <v>281643</v>
      </c>
      <c r="G16" s="2">
        <f>tbl_income[[#This Row],[Gross Margin]]-tbl_income[[#This Row],[Selling and Admin costs]]</f>
        <v>266243</v>
      </c>
      <c r="I16" s="12" t="s">
        <v>57</v>
      </c>
      <c r="J16" s="7" t="str">
        <f>INDEX(tbl_income[Branch Code],MATCH($K16,tbl_income[Net Income],0))</f>
        <v>2015-505</v>
      </c>
      <c r="K16" s="8">
        <f t="array" ref="K16:K18">LARGE(IF(tbl_income[Country]=$I$16,tbl_income[Net Income],0),{1;2;3})</f>
        <v>364577</v>
      </c>
    </row>
    <row r="17" spans="1:11" x14ac:dyDescent="0.2">
      <c r="A17" s="1" t="s">
        <v>19</v>
      </c>
      <c r="B17" s="1" t="s">
        <v>57</v>
      </c>
      <c r="C17" s="2">
        <v>308356</v>
      </c>
      <c r="D17" s="2">
        <v>65501</v>
      </c>
      <c r="E17" s="2">
        <v>18999</v>
      </c>
      <c r="F17" s="2">
        <f>tbl_income[[#This Row],[Revenue]]-tbl_income[[#This Row],[Cost of goods sold]]</f>
        <v>242855</v>
      </c>
      <c r="G17" s="2">
        <f>tbl_income[[#This Row],[Gross Margin]]-tbl_income[[#This Row],[Selling and Admin costs]]</f>
        <v>223856</v>
      </c>
      <c r="I17" s="10"/>
      <c r="J17" s="5" t="str">
        <f>INDEX(tbl_income[Branch Code],MATCH($K17,tbl_income[Net Income],0))</f>
        <v>2011-501</v>
      </c>
      <c r="K17" s="6">
        <v>364504</v>
      </c>
    </row>
    <row r="18" spans="1:11" x14ac:dyDescent="0.2">
      <c r="A18" s="1" t="s">
        <v>20</v>
      </c>
      <c r="B18" s="1" t="s">
        <v>58</v>
      </c>
      <c r="C18" s="2">
        <v>397537</v>
      </c>
      <c r="D18" s="2">
        <v>65964</v>
      </c>
      <c r="E18" s="2">
        <v>20216</v>
      </c>
      <c r="F18" s="2">
        <f>tbl_income[[#This Row],[Revenue]]-tbl_income[[#This Row],[Cost of goods sold]]</f>
        <v>331573</v>
      </c>
      <c r="G18" s="2">
        <f>tbl_income[[#This Row],[Gross Margin]]-tbl_income[[#This Row],[Selling and Admin costs]]</f>
        <v>311357</v>
      </c>
      <c r="I18" s="10"/>
      <c r="J18" s="5" t="str">
        <f>INDEX(tbl_income[Branch Code],MATCH($K18,tbl_income[Net Income],0))</f>
        <v>2014-504</v>
      </c>
      <c r="K18" s="6">
        <v>351046</v>
      </c>
    </row>
    <row r="19" spans="1:11" x14ac:dyDescent="0.2">
      <c r="A19" s="1" t="s">
        <v>21</v>
      </c>
      <c r="B19" s="1" t="s">
        <v>58</v>
      </c>
      <c r="C19" s="2">
        <v>169704</v>
      </c>
      <c r="D19" s="2">
        <v>67850</v>
      </c>
      <c r="E19" s="2">
        <v>15918</v>
      </c>
      <c r="F19" s="2">
        <f>tbl_income[[#This Row],[Revenue]]-tbl_income[[#This Row],[Cost of goods sold]]</f>
        <v>101854</v>
      </c>
      <c r="G19" s="2">
        <f>tbl_income[[#This Row],[Gross Margin]]-tbl_income[[#This Row],[Selling and Admin costs]]</f>
        <v>85936</v>
      </c>
    </row>
    <row r="20" spans="1:11" x14ac:dyDescent="0.2">
      <c r="A20" s="1" t="s">
        <v>22</v>
      </c>
      <c r="B20" s="1" t="s">
        <v>58</v>
      </c>
      <c r="C20" s="2">
        <v>423215</v>
      </c>
      <c r="D20" s="2">
        <v>69635</v>
      </c>
      <c r="E20" s="2">
        <v>24170</v>
      </c>
      <c r="F20" s="2">
        <f>tbl_income[[#This Row],[Revenue]]-tbl_income[[#This Row],[Cost of goods sold]]</f>
        <v>353580</v>
      </c>
      <c r="G20" s="2">
        <f>tbl_income[[#This Row],[Gross Margin]]-tbl_income[[#This Row],[Selling and Admin costs]]</f>
        <v>329410</v>
      </c>
    </row>
    <row r="21" spans="1:11" x14ac:dyDescent="0.2">
      <c r="A21" s="1" t="s">
        <v>23</v>
      </c>
      <c r="B21" s="1" t="s">
        <v>59</v>
      </c>
      <c r="C21" s="2">
        <v>257889</v>
      </c>
      <c r="D21" s="2">
        <v>72443</v>
      </c>
      <c r="E21" s="2">
        <v>18904</v>
      </c>
      <c r="F21" s="2">
        <f>tbl_income[[#This Row],[Revenue]]-tbl_income[[#This Row],[Cost of goods sold]]</f>
        <v>185446</v>
      </c>
      <c r="G21" s="2">
        <f>tbl_income[[#This Row],[Gross Margin]]-tbl_income[[#This Row],[Selling and Admin costs]]</f>
        <v>166542</v>
      </c>
    </row>
    <row r="22" spans="1:11" x14ac:dyDescent="0.2">
      <c r="A22" s="1" t="s">
        <v>24</v>
      </c>
      <c r="B22" s="1" t="s">
        <v>57</v>
      </c>
      <c r="C22" s="2">
        <v>203729</v>
      </c>
      <c r="D22" s="2">
        <v>72747</v>
      </c>
      <c r="E22" s="2">
        <v>14615</v>
      </c>
      <c r="F22" s="2">
        <f>tbl_income[[#This Row],[Revenue]]-tbl_income[[#This Row],[Cost of goods sold]]</f>
        <v>130982</v>
      </c>
      <c r="G22" s="2">
        <f>tbl_income[[#This Row],[Gross Margin]]-tbl_income[[#This Row],[Selling and Admin costs]]</f>
        <v>116367</v>
      </c>
    </row>
    <row r="23" spans="1:11" x14ac:dyDescent="0.2">
      <c r="A23" s="1" t="s">
        <v>25</v>
      </c>
      <c r="B23" s="1" t="s">
        <v>58</v>
      </c>
      <c r="C23" s="2">
        <v>293993</v>
      </c>
      <c r="D23" s="2">
        <v>73673</v>
      </c>
      <c r="E23" s="2">
        <v>24158</v>
      </c>
      <c r="F23" s="2">
        <f>tbl_income[[#This Row],[Revenue]]-tbl_income[[#This Row],[Cost of goods sold]]</f>
        <v>220320</v>
      </c>
      <c r="G23" s="2">
        <f>tbl_income[[#This Row],[Gross Margin]]-tbl_income[[#This Row],[Selling and Admin costs]]</f>
        <v>196162</v>
      </c>
    </row>
    <row r="24" spans="1:11" x14ac:dyDescent="0.2">
      <c r="A24" s="1" t="s">
        <v>26</v>
      </c>
      <c r="B24" s="1" t="s">
        <v>58</v>
      </c>
      <c r="C24" s="2">
        <v>258024</v>
      </c>
      <c r="D24" s="2">
        <v>74120</v>
      </c>
      <c r="E24" s="2">
        <v>12885</v>
      </c>
      <c r="F24" s="2">
        <f>tbl_income[[#This Row],[Revenue]]-tbl_income[[#This Row],[Cost of goods sold]]</f>
        <v>183904</v>
      </c>
      <c r="G24" s="2">
        <f>tbl_income[[#This Row],[Gross Margin]]-tbl_income[[#This Row],[Selling and Admin costs]]</f>
        <v>171019</v>
      </c>
    </row>
    <row r="25" spans="1:11" x14ac:dyDescent="0.2">
      <c r="A25" s="1" t="s">
        <v>27</v>
      </c>
      <c r="B25" s="1" t="s">
        <v>59</v>
      </c>
      <c r="C25" s="2">
        <v>276890</v>
      </c>
      <c r="D25" s="2">
        <v>76254</v>
      </c>
      <c r="E25" s="2">
        <v>24927</v>
      </c>
      <c r="F25" s="2">
        <f>tbl_income[[#This Row],[Revenue]]-tbl_income[[#This Row],[Cost of goods sold]]</f>
        <v>200636</v>
      </c>
      <c r="G25" s="2">
        <f>tbl_income[[#This Row],[Gross Margin]]-tbl_income[[#This Row],[Selling and Admin costs]]</f>
        <v>175709</v>
      </c>
    </row>
    <row r="26" spans="1:11" x14ac:dyDescent="0.2">
      <c r="A26" s="1" t="s">
        <v>28</v>
      </c>
      <c r="B26" s="1" t="s">
        <v>57</v>
      </c>
      <c r="C26" s="2">
        <v>337296</v>
      </c>
      <c r="D26" s="2">
        <v>76345</v>
      </c>
      <c r="E26" s="2">
        <v>14804</v>
      </c>
      <c r="F26" s="2">
        <f>tbl_income[[#This Row],[Revenue]]-tbl_income[[#This Row],[Cost of goods sold]]</f>
        <v>260951</v>
      </c>
      <c r="G26" s="2">
        <f>tbl_income[[#This Row],[Gross Margin]]-tbl_income[[#This Row],[Selling and Admin costs]]</f>
        <v>246147</v>
      </c>
    </row>
    <row r="27" spans="1:11" x14ac:dyDescent="0.2">
      <c r="A27" s="1" t="s">
        <v>29</v>
      </c>
      <c r="B27" s="1" t="s">
        <v>59</v>
      </c>
      <c r="C27" s="2">
        <v>406324</v>
      </c>
      <c r="D27" s="2">
        <v>76771</v>
      </c>
      <c r="E27" s="2">
        <v>17670</v>
      </c>
      <c r="F27" s="2">
        <f>tbl_income[[#This Row],[Revenue]]-tbl_income[[#This Row],[Cost of goods sold]]</f>
        <v>329553</v>
      </c>
      <c r="G27" s="2">
        <f>tbl_income[[#This Row],[Gross Margin]]-tbl_income[[#This Row],[Selling and Admin costs]]</f>
        <v>311883</v>
      </c>
    </row>
    <row r="28" spans="1:11" x14ac:dyDescent="0.2">
      <c r="A28" s="1" t="s">
        <v>30</v>
      </c>
      <c r="B28" s="1" t="s">
        <v>59</v>
      </c>
      <c r="C28" s="2">
        <v>435103</v>
      </c>
      <c r="D28" s="2">
        <v>76989</v>
      </c>
      <c r="E28" s="2">
        <v>17993</v>
      </c>
      <c r="F28" s="2">
        <f>tbl_income[[#This Row],[Revenue]]-tbl_income[[#This Row],[Cost of goods sold]]</f>
        <v>358114</v>
      </c>
      <c r="G28" s="2">
        <f>tbl_income[[#This Row],[Gross Margin]]-tbl_income[[#This Row],[Selling and Admin costs]]</f>
        <v>340121</v>
      </c>
    </row>
    <row r="29" spans="1:11" x14ac:dyDescent="0.2">
      <c r="A29" s="1" t="s">
        <v>31</v>
      </c>
      <c r="B29" s="1" t="s">
        <v>58</v>
      </c>
      <c r="C29" s="2">
        <v>155997</v>
      </c>
      <c r="D29" s="2">
        <v>77534</v>
      </c>
      <c r="E29" s="2">
        <v>12230</v>
      </c>
      <c r="F29" s="2">
        <f>tbl_income[[#This Row],[Revenue]]-tbl_income[[#This Row],[Cost of goods sold]]</f>
        <v>78463</v>
      </c>
      <c r="G29" s="2">
        <f>tbl_income[[#This Row],[Gross Margin]]-tbl_income[[#This Row],[Selling and Admin costs]]</f>
        <v>66233</v>
      </c>
    </row>
    <row r="30" spans="1:11" x14ac:dyDescent="0.2">
      <c r="A30" s="1" t="s">
        <v>32</v>
      </c>
      <c r="B30" s="1" t="s">
        <v>57</v>
      </c>
      <c r="C30" s="2">
        <v>345484</v>
      </c>
      <c r="D30" s="2">
        <v>80827</v>
      </c>
      <c r="E30" s="2">
        <v>22624</v>
      </c>
      <c r="F30" s="2">
        <f>tbl_income[[#This Row],[Revenue]]-tbl_income[[#This Row],[Cost of goods sold]]</f>
        <v>264657</v>
      </c>
      <c r="G30" s="2">
        <f>tbl_income[[#This Row],[Gross Margin]]-tbl_income[[#This Row],[Selling and Admin costs]]</f>
        <v>242033</v>
      </c>
    </row>
    <row r="31" spans="1:11" x14ac:dyDescent="0.2">
      <c r="A31" s="1" t="s">
        <v>33</v>
      </c>
      <c r="B31" s="1" t="s">
        <v>59</v>
      </c>
      <c r="C31" s="2">
        <v>475596</v>
      </c>
      <c r="D31" s="2">
        <v>81295</v>
      </c>
      <c r="E31" s="2">
        <v>24941</v>
      </c>
      <c r="F31" s="2">
        <f>tbl_income[[#This Row],[Revenue]]-tbl_income[[#This Row],[Cost of goods sold]]</f>
        <v>394301</v>
      </c>
      <c r="G31" s="2">
        <f>tbl_income[[#This Row],[Gross Margin]]-tbl_income[[#This Row],[Selling and Admin costs]]</f>
        <v>369360</v>
      </c>
    </row>
    <row r="32" spans="1:11" x14ac:dyDescent="0.2">
      <c r="A32" s="1" t="s">
        <v>34</v>
      </c>
      <c r="B32" s="1" t="s">
        <v>58</v>
      </c>
      <c r="C32" s="2">
        <v>315424</v>
      </c>
      <c r="D32" s="2">
        <v>82635</v>
      </c>
      <c r="E32" s="2">
        <v>14602</v>
      </c>
      <c r="F32" s="2">
        <f>tbl_income[[#This Row],[Revenue]]-tbl_income[[#This Row],[Cost of goods sold]]</f>
        <v>232789</v>
      </c>
      <c r="G32" s="2">
        <f>tbl_income[[#This Row],[Gross Margin]]-tbl_income[[#This Row],[Selling and Admin costs]]</f>
        <v>218187</v>
      </c>
    </row>
    <row r="33" spans="1:7" x14ac:dyDescent="0.2">
      <c r="A33" s="1" t="s">
        <v>35</v>
      </c>
      <c r="B33" s="1" t="s">
        <v>57</v>
      </c>
      <c r="C33" s="2">
        <v>162956</v>
      </c>
      <c r="D33" s="2">
        <v>85151</v>
      </c>
      <c r="E33" s="2">
        <v>22583</v>
      </c>
      <c r="F33" s="2">
        <f>tbl_income[[#This Row],[Revenue]]-tbl_income[[#This Row],[Cost of goods sold]]</f>
        <v>77805</v>
      </c>
      <c r="G33" s="2">
        <f>tbl_income[[#This Row],[Gross Margin]]-tbl_income[[#This Row],[Selling and Admin costs]]</f>
        <v>55222</v>
      </c>
    </row>
    <row r="34" spans="1:7" x14ac:dyDescent="0.2">
      <c r="A34" s="1" t="s">
        <v>36</v>
      </c>
      <c r="B34" s="1" t="s">
        <v>58</v>
      </c>
      <c r="C34" s="2">
        <v>178696</v>
      </c>
      <c r="D34" s="2">
        <v>85279</v>
      </c>
      <c r="E34" s="2">
        <v>12045</v>
      </c>
      <c r="F34" s="2">
        <f>tbl_income[[#This Row],[Revenue]]-tbl_income[[#This Row],[Cost of goods sold]]</f>
        <v>93417</v>
      </c>
      <c r="G34" s="2">
        <f>tbl_income[[#This Row],[Gross Margin]]-tbl_income[[#This Row],[Selling and Admin costs]]</f>
        <v>81372</v>
      </c>
    </row>
    <row r="35" spans="1:7" x14ac:dyDescent="0.2">
      <c r="A35" s="1" t="s">
        <v>37</v>
      </c>
      <c r="B35" s="1" t="s">
        <v>59</v>
      </c>
      <c r="C35" s="2">
        <v>231114</v>
      </c>
      <c r="D35" s="2">
        <v>85764</v>
      </c>
      <c r="E35" s="2">
        <v>19103</v>
      </c>
      <c r="F35" s="2">
        <f>tbl_income[[#This Row],[Revenue]]-tbl_income[[#This Row],[Cost of goods sold]]</f>
        <v>145350</v>
      </c>
      <c r="G35" s="2">
        <f>tbl_income[[#This Row],[Gross Margin]]-tbl_income[[#This Row],[Selling and Admin costs]]</f>
        <v>126247</v>
      </c>
    </row>
    <row r="36" spans="1:7" x14ac:dyDescent="0.2">
      <c r="A36" s="1" t="s">
        <v>38</v>
      </c>
      <c r="B36" s="1" t="s">
        <v>57</v>
      </c>
      <c r="C36" s="2">
        <v>149949</v>
      </c>
      <c r="D36" s="2">
        <v>85956</v>
      </c>
      <c r="E36" s="2">
        <v>11411</v>
      </c>
      <c r="F36" s="2">
        <f>tbl_income[[#This Row],[Revenue]]-tbl_income[[#This Row],[Cost of goods sold]]</f>
        <v>63993</v>
      </c>
      <c r="G36" s="2">
        <f>tbl_income[[#This Row],[Gross Margin]]-tbl_income[[#This Row],[Selling and Admin costs]]</f>
        <v>52582</v>
      </c>
    </row>
    <row r="37" spans="1:7" x14ac:dyDescent="0.2">
      <c r="A37" s="1" t="s">
        <v>39</v>
      </c>
      <c r="B37" s="1" t="s">
        <v>58</v>
      </c>
      <c r="C37" s="2">
        <v>125349</v>
      </c>
      <c r="D37" s="2">
        <v>87004</v>
      </c>
      <c r="E37" s="2">
        <v>11958</v>
      </c>
      <c r="F37" s="2">
        <f>tbl_income[[#This Row],[Revenue]]-tbl_income[[#This Row],[Cost of goods sold]]</f>
        <v>38345</v>
      </c>
      <c r="G37" s="2">
        <f>tbl_income[[#This Row],[Gross Margin]]-tbl_income[[#This Row],[Selling and Admin costs]]</f>
        <v>26387</v>
      </c>
    </row>
    <row r="38" spans="1:7" x14ac:dyDescent="0.2">
      <c r="A38" s="1" t="s">
        <v>40</v>
      </c>
      <c r="B38" s="1" t="s">
        <v>57</v>
      </c>
      <c r="C38" s="2">
        <v>476204</v>
      </c>
      <c r="D38" s="2">
        <v>90266</v>
      </c>
      <c r="E38" s="2">
        <v>21434</v>
      </c>
      <c r="F38" s="2">
        <f>tbl_income[[#This Row],[Revenue]]-tbl_income[[#This Row],[Cost of goods sold]]</f>
        <v>385938</v>
      </c>
      <c r="G38" s="2">
        <f>tbl_income[[#This Row],[Gross Margin]]-tbl_income[[#This Row],[Selling and Admin costs]]</f>
        <v>364504</v>
      </c>
    </row>
    <row r="39" spans="1:7" x14ac:dyDescent="0.2">
      <c r="A39" s="1" t="s">
        <v>41</v>
      </c>
      <c r="B39" s="1" t="s">
        <v>58</v>
      </c>
      <c r="C39" s="2">
        <v>278524</v>
      </c>
      <c r="D39" s="2">
        <v>90462</v>
      </c>
      <c r="E39" s="2">
        <v>11334</v>
      </c>
      <c r="F39" s="2">
        <f>tbl_income[[#This Row],[Revenue]]-tbl_income[[#This Row],[Cost of goods sold]]</f>
        <v>188062</v>
      </c>
      <c r="G39" s="2">
        <f>tbl_income[[#This Row],[Gross Margin]]-tbl_income[[#This Row],[Selling and Admin costs]]</f>
        <v>176728</v>
      </c>
    </row>
    <row r="40" spans="1:7" x14ac:dyDescent="0.2">
      <c r="A40" s="1" t="s">
        <v>42</v>
      </c>
      <c r="B40" s="1" t="s">
        <v>57</v>
      </c>
      <c r="C40" s="2">
        <v>145182</v>
      </c>
      <c r="D40" s="2">
        <v>90601</v>
      </c>
      <c r="E40" s="2">
        <v>18263</v>
      </c>
      <c r="F40" s="2">
        <f>tbl_income[[#This Row],[Revenue]]-tbl_income[[#This Row],[Cost of goods sold]]</f>
        <v>54581</v>
      </c>
      <c r="G40" s="2">
        <f>tbl_income[[#This Row],[Gross Margin]]-tbl_income[[#This Row],[Selling and Admin costs]]</f>
        <v>36318</v>
      </c>
    </row>
    <row r="41" spans="1:7" x14ac:dyDescent="0.2">
      <c r="A41" s="1" t="s">
        <v>43</v>
      </c>
      <c r="B41" s="1" t="s">
        <v>59</v>
      </c>
      <c r="C41" s="2">
        <v>290023</v>
      </c>
      <c r="D41" s="2">
        <v>94099</v>
      </c>
      <c r="E41" s="2">
        <v>14475</v>
      </c>
      <c r="F41" s="2">
        <f>tbl_income[[#This Row],[Revenue]]-tbl_income[[#This Row],[Cost of goods sold]]</f>
        <v>195924</v>
      </c>
      <c r="G41" s="2">
        <f>tbl_income[[#This Row],[Gross Margin]]-tbl_income[[#This Row],[Selling and Admin costs]]</f>
        <v>181449</v>
      </c>
    </row>
    <row r="42" spans="1:7" x14ac:dyDescent="0.2">
      <c r="A42" s="1" t="s">
        <v>44</v>
      </c>
      <c r="B42" s="1" t="s">
        <v>59</v>
      </c>
      <c r="C42" s="2">
        <v>464862</v>
      </c>
      <c r="D42" s="2">
        <v>94258</v>
      </c>
      <c r="E42" s="2">
        <v>12319</v>
      </c>
      <c r="F42" s="2">
        <f>tbl_income[[#This Row],[Revenue]]-tbl_income[[#This Row],[Cost of goods sold]]</f>
        <v>370604</v>
      </c>
      <c r="G42" s="2">
        <f>tbl_income[[#This Row],[Gross Margin]]-tbl_income[[#This Row],[Selling and Admin costs]]</f>
        <v>358285</v>
      </c>
    </row>
    <row r="43" spans="1:7" x14ac:dyDescent="0.2">
      <c r="A43" s="1" t="s">
        <v>45</v>
      </c>
      <c r="B43" s="1" t="s">
        <v>59</v>
      </c>
      <c r="C43" s="2">
        <v>348123</v>
      </c>
      <c r="D43" s="2">
        <v>94425</v>
      </c>
      <c r="E43" s="2">
        <v>13413</v>
      </c>
      <c r="F43" s="2">
        <f>tbl_income[[#This Row],[Revenue]]-tbl_income[[#This Row],[Cost of goods sold]]</f>
        <v>253698</v>
      </c>
      <c r="G43" s="2">
        <f>tbl_income[[#This Row],[Gross Margin]]-tbl_income[[#This Row],[Selling and Admin costs]]</f>
        <v>240285</v>
      </c>
    </row>
    <row r="44" spans="1:7" x14ac:dyDescent="0.2">
      <c r="A44" s="1" t="s">
        <v>46</v>
      </c>
      <c r="B44" s="1" t="s">
        <v>59</v>
      </c>
      <c r="C44" s="2">
        <v>261143</v>
      </c>
      <c r="D44" s="2">
        <v>94713</v>
      </c>
      <c r="E44" s="2">
        <v>18822</v>
      </c>
      <c r="F44" s="2">
        <f>tbl_income[[#This Row],[Revenue]]-tbl_income[[#This Row],[Cost of goods sold]]</f>
        <v>166430</v>
      </c>
      <c r="G44" s="2">
        <f>tbl_income[[#This Row],[Gross Margin]]-tbl_income[[#This Row],[Selling and Admin costs]]</f>
        <v>147608</v>
      </c>
    </row>
    <row r="45" spans="1:7" x14ac:dyDescent="0.2">
      <c r="A45" s="1" t="s">
        <v>47</v>
      </c>
      <c r="B45" s="1" t="s">
        <v>57</v>
      </c>
      <c r="C45" s="2">
        <v>127902</v>
      </c>
      <c r="D45" s="2">
        <v>95412</v>
      </c>
      <c r="E45" s="2">
        <v>16251</v>
      </c>
      <c r="F45" s="2">
        <f>tbl_income[[#This Row],[Revenue]]-tbl_income[[#This Row],[Cost of goods sold]]</f>
        <v>32490</v>
      </c>
      <c r="G45" s="2">
        <f>tbl_income[[#This Row],[Gross Margin]]-tbl_income[[#This Row],[Selling and Admin costs]]</f>
        <v>16239</v>
      </c>
    </row>
    <row r="46" spans="1:7" x14ac:dyDescent="0.2">
      <c r="A46" s="1" t="s">
        <v>48</v>
      </c>
      <c r="B46" s="1" t="s">
        <v>58</v>
      </c>
      <c r="C46" s="2">
        <v>282523</v>
      </c>
      <c r="D46" s="2">
        <v>95497</v>
      </c>
      <c r="E46" s="2">
        <v>15492</v>
      </c>
      <c r="F46" s="2">
        <f>tbl_income[[#This Row],[Revenue]]-tbl_income[[#This Row],[Cost of goods sold]]</f>
        <v>187026</v>
      </c>
      <c r="G46" s="2">
        <f>tbl_income[[#This Row],[Gross Margin]]-tbl_income[[#This Row],[Selling and Admin costs]]</f>
        <v>171534</v>
      </c>
    </row>
    <row r="47" spans="1:7" x14ac:dyDescent="0.2">
      <c r="A47" s="1" t="s">
        <v>49</v>
      </c>
      <c r="B47" s="1" t="s">
        <v>59</v>
      </c>
      <c r="C47" s="2">
        <v>208993</v>
      </c>
      <c r="D47" s="2">
        <v>95905</v>
      </c>
      <c r="E47" s="2">
        <v>16648</v>
      </c>
      <c r="F47" s="2">
        <f>tbl_income[[#This Row],[Revenue]]-tbl_income[[#This Row],[Cost of goods sold]]</f>
        <v>113088</v>
      </c>
      <c r="G47" s="2">
        <f>tbl_income[[#This Row],[Gross Margin]]-tbl_income[[#This Row],[Selling and Admin costs]]</f>
        <v>96440</v>
      </c>
    </row>
    <row r="48" spans="1:7" x14ac:dyDescent="0.2">
      <c r="A48" s="1" t="s">
        <v>50</v>
      </c>
      <c r="B48" s="1" t="s">
        <v>59</v>
      </c>
      <c r="C48" s="2">
        <v>184404</v>
      </c>
      <c r="D48" s="2">
        <v>97912</v>
      </c>
      <c r="E48" s="2">
        <v>12981</v>
      </c>
      <c r="F48" s="2">
        <f>tbl_income[[#This Row],[Revenue]]-tbl_income[[#This Row],[Cost of goods sold]]</f>
        <v>86492</v>
      </c>
      <c r="G48" s="2">
        <f>tbl_income[[#This Row],[Gross Margin]]-tbl_income[[#This Row],[Selling and Admin costs]]</f>
        <v>73511</v>
      </c>
    </row>
    <row r="49" spans="1:7" x14ac:dyDescent="0.2">
      <c r="A49" s="1" t="s">
        <v>51</v>
      </c>
      <c r="B49" s="1" t="s">
        <v>57</v>
      </c>
      <c r="C49" s="2">
        <v>465842</v>
      </c>
      <c r="D49" s="2">
        <v>98058</v>
      </c>
      <c r="E49" s="2">
        <v>16738</v>
      </c>
      <c r="F49" s="2">
        <f>tbl_income[[#This Row],[Revenue]]-tbl_income[[#This Row],[Cost of goods sold]]</f>
        <v>367784</v>
      </c>
      <c r="G49" s="2">
        <f>tbl_income[[#This Row],[Gross Margin]]-tbl_income[[#This Row],[Selling and Admin costs]]</f>
        <v>351046</v>
      </c>
    </row>
    <row r="50" spans="1:7" x14ac:dyDescent="0.2">
      <c r="A50" s="1" t="s">
        <v>52</v>
      </c>
      <c r="B50" s="1" t="s">
        <v>58</v>
      </c>
      <c r="C50" s="2">
        <v>239340</v>
      </c>
      <c r="D50" s="2">
        <v>98500</v>
      </c>
      <c r="E50" s="2">
        <v>16757</v>
      </c>
      <c r="F50" s="2">
        <f>tbl_income[[#This Row],[Revenue]]-tbl_income[[#This Row],[Cost of goods sold]]</f>
        <v>140840</v>
      </c>
      <c r="G50" s="2">
        <f>tbl_income[[#This Row],[Gross Margin]]-tbl_income[[#This Row],[Selling and Admin costs]]</f>
        <v>124083</v>
      </c>
    </row>
    <row r="51" spans="1:7" x14ac:dyDescent="0.2">
      <c r="A51" s="1" t="s">
        <v>53</v>
      </c>
      <c r="B51" s="1" t="s">
        <v>59</v>
      </c>
      <c r="C51" s="2">
        <v>252091</v>
      </c>
      <c r="D51" s="2">
        <v>99201</v>
      </c>
      <c r="E51" s="2">
        <v>15290</v>
      </c>
      <c r="F51" s="2">
        <f>tbl_income[[#This Row],[Revenue]]-tbl_income[[#This Row],[Cost of goods sold]]</f>
        <v>152890</v>
      </c>
      <c r="G51" s="2">
        <f>tbl_income[[#This Row],[Gross Margin]]-tbl_income[[#This Row],[Selling and Admin costs]]</f>
        <v>137600</v>
      </c>
    </row>
    <row r="52" spans="1:7" x14ac:dyDescent="0.2">
      <c r="A52" s="1" t="s">
        <v>54</v>
      </c>
      <c r="B52" s="1" t="s">
        <v>57</v>
      </c>
      <c r="C52" s="2">
        <v>368649</v>
      </c>
      <c r="D52" s="2">
        <v>99711</v>
      </c>
      <c r="E52" s="2">
        <v>21560</v>
      </c>
      <c r="F52" s="2">
        <f>tbl_income[[#This Row],[Revenue]]-tbl_income[[#This Row],[Cost of goods sold]]</f>
        <v>268938</v>
      </c>
      <c r="G52" s="2">
        <f>tbl_income[[#This Row],[Gross Margin]]-tbl_income[[#This Row],[Selling and Admin costs]]</f>
        <v>247378</v>
      </c>
    </row>
    <row r="53" spans="1:7" x14ac:dyDescent="0.2">
      <c r="A53" s="1" t="s">
        <v>55</v>
      </c>
      <c r="B53" s="1" t="s">
        <v>58</v>
      </c>
      <c r="C53" s="2">
        <v>226334</v>
      </c>
      <c r="D53" s="2">
        <v>77200</v>
      </c>
      <c r="E53" s="2">
        <v>15300</v>
      </c>
      <c r="F53" s="2">
        <f>tbl_income[[#This Row],[Revenue]]-tbl_income[[#This Row],[Cost of goods sold]]</f>
        <v>149134</v>
      </c>
      <c r="G53" s="2">
        <f>tbl_income[[#This Row],[Gross Margin]]-tbl_income[[#This Row],[Selling and Admin costs]]</f>
        <v>133834</v>
      </c>
    </row>
  </sheetData>
  <dataValidations count="1">
    <dataValidation type="list" allowBlank="1" showInputMessage="1" showErrorMessage="1" sqref="I16" xr:uid="{10C22D6C-48AD-2A43-B0C5-1EBF80FDA8BC}">
      <formula1>$I$9:$I$11</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A217-81A7-EB43-98A9-64E7E8B25F94}">
  <sheetPr>
    <tabColor rgb="FF109ED5"/>
  </sheetPr>
  <dimension ref="A1:V55"/>
  <sheetViews>
    <sheetView topLeftCell="K20" zoomScale="130" zoomScaleNormal="130" workbookViewId="0">
      <selection activeCell="U45" sqref="U45"/>
    </sheetView>
  </sheetViews>
  <sheetFormatPr baseColWidth="10" defaultRowHeight="16" x14ac:dyDescent="0.2"/>
  <cols>
    <col min="1" max="1" width="12.6640625" bestFit="1" customWidth="1"/>
    <col min="2" max="2" width="12" bestFit="1" customWidth="1"/>
    <col min="9" max="9" width="14.83203125" bestFit="1" customWidth="1"/>
    <col min="10" max="10" width="12.6640625" bestFit="1" customWidth="1"/>
    <col min="11" max="11" width="10.83203125" customWidth="1"/>
    <col min="12" max="12" width="11.1640625" bestFit="1" customWidth="1"/>
    <col min="13" max="13" width="12.1640625" bestFit="1" customWidth="1"/>
    <col min="14" max="14" width="11.1640625" bestFit="1" customWidth="1"/>
    <col min="16" max="16" width="20.33203125" bestFit="1" customWidth="1"/>
    <col min="17" max="17" width="12.1640625" bestFit="1" customWidth="1"/>
    <col min="18" max="18" width="11" bestFit="1" customWidth="1"/>
    <col min="19" max="20" width="11.5" bestFit="1" customWidth="1"/>
    <col min="21" max="21" width="11" bestFit="1" customWidth="1"/>
    <col min="22" max="22" width="11.5" bestFit="1" customWidth="1"/>
  </cols>
  <sheetData>
    <row r="1" spans="1:22" ht="42" customHeight="1" x14ac:dyDescent="0.45">
      <c r="A1" s="15" t="s">
        <v>73</v>
      </c>
      <c r="B1" s="16"/>
      <c r="C1" s="16"/>
      <c r="D1" s="16"/>
      <c r="E1" s="16"/>
      <c r="F1" s="16"/>
      <c r="G1" s="16"/>
      <c r="H1" s="24"/>
      <c r="I1" s="11"/>
      <c r="J1" s="11"/>
      <c r="K1" s="11"/>
      <c r="L1" s="11"/>
      <c r="M1" s="11"/>
      <c r="N1" s="11"/>
      <c r="O1" s="11"/>
      <c r="P1" s="25" t="s">
        <v>78</v>
      </c>
      <c r="Q1" s="23"/>
      <c r="R1" s="23"/>
      <c r="S1" s="23"/>
      <c r="T1" s="23"/>
      <c r="U1" s="23"/>
      <c r="V1" s="23"/>
    </row>
    <row r="3" spans="1:22" x14ac:dyDescent="0.2">
      <c r="A3" s="14" t="s">
        <v>67</v>
      </c>
      <c r="B3" s="14"/>
      <c r="C3" s="14"/>
      <c r="D3" s="14"/>
      <c r="E3" s="14"/>
      <c r="F3" s="14"/>
      <c r="G3" s="14"/>
      <c r="J3" s="11" t="s">
        <v>68</v>
      </c>
      <c r="K3" s="11" t="s">
        <v>69</v>
      </c>
      <c r="L3" s="11" t="s">
        <v>70</v>
      </c>
      <c r="M3" s="11" t="s">
        <v>71</v>
      </c>
      <c r="N3" s="11" t="s">
        <v>72</v>
      </c>
      <c r="P3" s="14" t="s">
        <v>76</v>
      </c>
      <c r="Q3" s="20"/>
      <c r="R3" s="20"/>
      <c r="S3" s="20"/>
      <c r="T3" s="20"/>
      <c r="U3" s="20"/>
      <c r="V3" s="20"/>
    </row>
    <row r="4" spans="1:22" x14ac:dyDescent="0.2">
      <c r="A4" s="11" t="s">
        <v>0</v>
      </c>
      <c r="B4" s="11" t="s">
        <v>60</v>
      </c>
      <c r="C4" s="11" t="s">
        <v>68</v>
      </c>
      <c r="D4" s="11" t="s">
        <v>69</v>
      </c>
      <c r="E4" s="11" t="s">
        <v>70</v>
      </c>
      <c r="F4" s="11" t="s">
        <v>71</v>
      </c>
      <c r="G4" s="11" t="s">
        <v>72</v>
      </c>
      <c r="I4" s="11" t="s">
        <v>74</v>
      </c>
      <c r="J4" s="18">
        <v>54</v>
      </c>
      <c r="K4" s="18">
        <v>72</v>
      </c>
      <c r="L4" s="18">
        <v>97</v>
      </c>
      <c r="M4" s="18">
        <v>65</v>
      </c>
      <c r="N4" s="18">
        <v>83</v>
      </c>
      <c r="P4" s="11" t="s">
        <v>0</v>
      </c>
      <c r="Q4" s="11" t="s">
        <v>60</v>
      </c>
      <c r="R4" s="11" t="s">
        <v>68</v>
      </c>
      <c r="S4" s="11" t="s">
        <v>69</v>
      </c>
      <c r="T4" s="11" t="s">
        <v>70</v>
      </c>
      <c r="U4" s="11" t="s">
        <v>71</v>
      </c>
      <c r="V4" s="11" t="s">
        <v>72</v>
      </c>
    </row>
    <row r="5" spans="1:22" x14ac:dyDescent="0.2">
      <c r="A5" s="17" t="s">
        <v>47</v>
      </c>
      <c r="B5" s="17" t="s">
        <v>57</v>
      </c>
      <c r="C5" s="17">
        <v>104</v>
      </c>
      <c r="D5" s="17">
        <v>18</v>
      </c>
      <c r="E5" s="17">
        <v>151</v>
      </c>
      <c r="F5" s="17">
        <v>120</v>
      </c>
      <c r="G5" s="17">
        <v>131</v>
      </c>
      <c r="I5" s="11" t="s">
        <v>75</v>
      </c>
      <c r="J5" s="19">
        <f t="array" ref="J5">SUM(C5:C54*J4)</f>
        <v>202554</v>
      </c>
      <c r="K5" s="19">
        <f t="array" ref="K5">SUM(D5:D54*K4)</f>
        <v>276768</v>
      </c>
      <c r="L5" s="19">
        <f t="array" ref="L5">SUM(E5:E54*L4)</f>
        <v>410213</v>
      </c>
      <c r="M5" s="19">
        <f t="array" ref="M5">SUM(F5:F54*M4)</f>
        <v>310895</v>
      </c>
      <c r="N5" s="19">
        <f t="array" ref="N5">SUM(G5:G54*N4)</f>
        <v>383045</v>
      </c>
      <c r="P5" s="19" t="str">
        <f>A5</f>
        <v>2013-105</v>
      </c>
      <c r="Q5" s="19" t="str">
        <f>B5</f>
        <v>Brazil</v>
      </c>
      <c r="R5" s="22">
        <f t="array" ref="R5:V54">C5:G54*J4:N4</f>
        <v>5616</v>
      </c>
      <c r="S5" s="22">
        <v>1296</v>
      </c>
      <c r="T5" s="22">
        <v>14647</v>
      </c>
      <c r="U5" s="22">
        <v>7800</v>
      </c>
      <c r="V5" s="22">
        <v>10873</v>
      </c>
    </row>
    <row r="6" spans="1:22" x14ac:dyDescent="0.2">
      <c r="A6" s="17" t="s">
        <v>42</v>
      </c>
      <c r="B6" s="17" t="s">
        <v>57</v>
      </c>
      <c r="C6" s="17">
        <v>24</v>
      </c>
      <c r="D6" s="17">
        <v>111</v>
      </c>
      <c r="E6" s="17">
        <v>105</v>
      </c>
      <c r="F6" s="17">
        <v>143</v>
      </c>
      <c r="G6" s="17">
        <v>64</v>
      </c>
      <c r="P6" s="19" t="str">
        <f t="shared" ref="P6:Q54" si="0">A6</f>
        <v>2015-108</v>
      </c>
      <c r="Q6" s="19" t="str">
        <f t="shared" si="0"/>
        <v>Brazil</v>
      </c>
      <c r="R6" s="22">
        <v>1296</v>
      </c>
      <c r="S6" s="22">
        <v>7992</v>
      </c>
      <c r="T6" s="22">
        <v>10185</v>
      </c>
      <c r="U6" s="22">
        <v>9295</v>
      </c>
      <c r="V6" s="22">
        <v>5312</v>
      </c>
    </row>
    <row r="7" spans="1:22" x14ac:dyDescent="0.2">
      <c r="A7" s="17" t="s">
        <v>28</v>
      </c>
      <c r="B7" s="17" t="s">
        <v>57</v>
      </c>
      <c r="C7" s="17">
        <v>104</v>
      </c>
      <c r="D7" s="17">
        <v>95</v>
      </c>
      <c r="E7" s="17">
        <v>34</v>
      </c>
      <c r="F7" s="17">
        <v>57</v>
      </c>
      <c r="G7" s="17">
        <v>126</v>
      </c>
      <c r="I7" s="11" t="s">
        <v>77</v>
      </c>
      <c r="J7" s="19">
        <f t="array" ref="J7">SUM(C5:G54*J4:N4)</f>
        <v>1583475</v>
      </c>
      <c r="P7" s="19" t="str">
        <f t="shared" si="0"/>
        <v>2012-104</v>
      </c>
      <c r="Q7" s="19" t="str">
        <f t="shared" si="0"/>
        <v>Brazil</v>
      </c>
      <c r="R7" s="22">
        <v>5616</v>
      </c>
      <c r="S7" s="22">
        <v>6840</v>
      </c>
      <c r="T7" s="22">
        <v>3298</v>
      </c>
      <c r="U7" s="22">
        <v>3705</v>
      </c>
      <c r="V7" s="22">
        <v>10458</v>
      </c>
    </row>
    <row r="8" spans="1:22" x14ac:dyDescent="0.2">
      <c r="A8" s="17" t="s">
        <v>54</v>
      </c>
      <c r="B8" s="17" t="s">
        <v>57</v>
      </c>
      <c r="C8" s="17">
        <v>119</v>
      </c>
      <c r="D8" s="17">
        <v>37</v>
      </c>
      <c r="E8" s="17">
        <v>133</v>
      </c>
      <c r="F8" s="17">
        <v>113</v>
      </c>
      <c r="G8" s="17">
        <v>88</v>
      </c>
      <c r="P8" s="19" t="str">
        <f t="shared" si="0"/>
        <v>2014-106</v>
      </c>
      <c r="Q8" s="19" t="str">
        <f t="shared" si="0"/>
        <v>Brazil</v>
      </c>
      <c r="R8" s="22">
        <v>6426</v>
      </c>
      <c r="S8" s="22">
        <v>2664</v>
      </c>
      <c r="T8" s="22">
        <v>12901</v>
      </c>
      <c r="U8" s="22">
        <v>7345</v>
      </c>
      <c r="V8" s="22">
        <v>7304</v>
      </c>
    </row>
    <row r="9" spans="1:22" x14ac:dyDescent="0.2">
      <c r="A9" s="17" t="s">
        <v>38</v>
      </c>
      <c r="B9" s="17" t="s">
        <v>57</v>
      </c>
      <c r="C9" s="17">
        <v>107</v>
      </c>
      <c r="D9" s="17">
        <v>43</v>
      </c>
      <c r="E9" s="17">
        <v>83</v>
      </c>
      <c r="F9" s="17">
        <v>88</v>
      </c>
      <c r="G9" s="17">
        <v>90</v>
      </c>
      <c r="P9" s="19" t="str">
        <f t="shared" si="0"/>
        <v>2013-304</v>
      </c>
      <c r="Q9" s="19" t="str">
        <f t="shared" si="0"/>
        <v>Brazil</v>
      </c>
      <c r="R9" s="22">
        <v>5778</v>
      </c>
      <c r="S9" s="22">
        <v>3096</v>
      </c>
      <c r="T9" s="22">
        <v>8051</v>
      </c>
      <c r="U9" s="22">
        <v>5720</v>
      </c>
      <c r="V9" s="22">
        <v>7470</v>
      </c>
    </row>
    <row r="10" spans="1:22" x14ac:dyDescent="0.2">
      <c r="A10" s="17" t="s">
        <v>24</v>
      </c>
      <c r="B10" s="17" t="s">
        <v>57</v>
      </c>
      <c r="C10" s="17">
        <v>17</v>
      </c>
      <c r="D10" s="17">
        <v>44</v>
      </c>
      <c r="E10" s="17">
        <v>94</v>
      </c>
      <c r="F10" s="17">
        <v>113</v>
      </c>
      <c r="G10" s="17">
        <v>53</v>
      </c>
      <c r="P10" s="19" t="str">
        <f t="shared" si="0"/>
        <v>2014-306</v>
      </c>
      <c r="Q10" s="19" t="str">
        <f t="shared" si="0"/>
        <v>Brazil</v>
      </c>
      <c r="R10" s="22">
        <v>918</v>
      </c>
      <c r="S10" s="22">
        <v>3168</v>
      </c>
      <c r="T10" s="22">
        <v>9118</v>
      </c>
      <c r="U10" s="22">
        <v>7345</v>
      </c>
      <c r="V10" s="22">
        <v>4399</v>
      </c>
    </row>
    <row r="11" spans="1:22" x14ac:dyDescent="0.2">
      <c r="A11" s="17" t="s">
        <v>32</v>
      </c>
      <c r="B11" s="17" t="s">
        <v>57</v>
      </c>
      <c r="C11" s="17">
        <v>153</v>
      </c>
      <c r="D11" s="17">
        <v>144</v>
      </c>
      <c r="E11" s="17">
        <v>27</v>
      </c>
      <c r="F11" s="17">
        <v>147</v>
      </c>
      <c r="G11" s="17">
        <v>102</v>
      </c>
      <c r="P11" s="19" t="str">
        <f t="shared" si="0"/>
        <v>2016-308</v>
      </c>
      <c r="Q11" s="19" t="str">
        <f t="shared" si="0"/>
        <v>Brazil</v>
      </c>
      <c r="R11" s="22">
        <v>8262</v>
      </c>
      <c r="S11" s="22">
        <v>10368</v>
      </c>
      <c r="T11" s="22">
        <v>2619</v>
      </c>
      <c r="U11" s="22">
        <v>9555</v>
      </c>
      <c r="V11" s="22">
        <v>8466</v>
      </c>
    </row>
    <row r="12" spans="1:22" x14ac:dyDescent="0.2">
      <c r="A12" s="17" t="s">
        <v>13</v>
      </c>
      <c r="B12" s="17" t="s">
        <v>57</v>
      </c>
      <c r="C12" s="17">
        <v>139</v>
      </c>
      <c r="D12" s="17">
        <v>152</v>
      </c>
      <c r="E12" s="17">
        <v>59</v>
      </c>
      <c r="F12" s="17">
        <v>128</v>
      </c>
      <c r="G12" s="17">
        <v>65</v>
      </c>
      <c r="P12" s="19" t="str">
        <f t="shared" si="0"/>
        <v>2014-305</v>
      </c>
      <c r="Q12" s="19" t="str">
        <f t="shared" si="0"/>
        <v>Brazil</v>
      </c>
      <c r="R12" s="22">
        <v>7506</v>
      </c>
      <c r="S12" s="22">
        <v>10944</v>
      </c>
      <c r="T12" s="22">
        <v>5723</v>
      </c>
      <c r="U12" s="22">
        <v>8320</v>
      </c>
      <c r="V12" s="22">
        <v>5395</v>
      </c>
    </row>
    <row r="13" spans="1:22" x14ac:dyDescent="0.2">
      <c r="A13" s="17" t="s">
        <v>35</v>
      </c>
      <c r="B13" s="17" t="s">
        <v>57</v>
      </c>
      <c r="C13" s="17">
        <v>40</v>
      </c>
      <c r="D13" s="17">
        <v>36</v>
      </c>
      <c r="E13" s="17">
        <v>126</v>
      </c>
      <c r="F13" s="17">
        <v>117</v>
      </c>
      <c r="G13" s="17">
        <v>83</v>
      </c>
      <c r="P13" s="19" t="str">
        <f t="shared" si="0"/>
        <v>2012-502</v>
      </c>
      <c r="Q13" s="19" t="str">
        <f t="shared" si="0"/>
        <v>Brazil</v>
      </c>
      <c r="R13" s="22">
        <v>2160</v>
      </c>
      <c r="S13" s="22">
        <v>2592</v>
      </c>
      <c r="T13" s="22">
        <v>12222</v>
      </c>
      <c r="U13" s="22">
        <v>7605</v>
      </c>
      <c r="V13" s="22">
        <v>6889</v>
      </c>
    </row>
    <row r="14" spans="1:22" x14ac:dyDescent="0.2">
      <c r="A14" s="17" t="s">
        <v>11</v>
      </c>
      <c r="B14" s="17" t="s">
        <v>57</v>
      </c>
      <c r="C14" s="17">
        <v>78</v>
      </c>
      <c r="D14" s="17">
        <v>56</v>
      </c>
      <c r="E14" s="17">
        <v>19</v>
      </c>
      <c r="F14" s="17">
        <v>62</v>
      </c>
      <c r="G14" s="17">
        <v>135</v>
      </c>
      <c r="P14" s="19" t="str">
        <f t="shared" si="0"/>
        <v>2013-503</v>
      </c>
      <c r="Q14" s="19" t="str">
        <f t="shared" si="0"/>
        <v>Brazil</v>
      </c>
      <c r="R14" s="22">
        <v>4212</v>
      </c>
      <c r="S14" s="22">
        <v>4032</v>
      </c>
      <c r="T14" s="22">
        <v>1843</v>
      </c>
      <c r="U14" s="22">
        <v>4030</v>
      </c>
      <c r="V14" s="22">
        <v>11205</v>
      </c>
    </row>
    <row r="15" spans="1:22" x14ac:dyDescent="0.2">
      <c r="A15" s="17" t="s">
        <v>19</v>
      </c>
      <c r="B15" s="17" t="s">
        <v>57</v>
      </c>
      <c r="C15" s="17">
        <v>121</v>
      </c>
      <c r="D15" s="17">
        <v>146</v>
      </c>
      <c r="E15" s="17">
        <v>110</v>
      </c>
      <c r="F15" s="17">
        <v>35</v>
      </c>
      <c r="G15" s="17">
        <v>127</v>
      </c>
      <c r="P15" s="19" t="str">
        <f t="shared" si="0"/>
        <v>2016-506</v>
      </c>
      <c r="Q15" s="19" t="str">
        <f t="shared" si="0"/>
        <v>Brazil</v>
      </c>
      <c r="R15" s="22">
        <v>6534</v>
      </c>
      <c r="S15" s="22">
        <v>10512</v>
      </c>
      <c r="T15" s="22">
        <v>10670</v>
      </c>
      <c r="U15" s="22">
        <v>2275</v>
      </c>
      <c r="V15" s="22">
        <v>10541</v>
      </c>
    </row>
    <row r="16" spans="1:22" x14ac:dyDescent="0.2">
      <c r="A16" s="17" t="s">
        <v>17</v>
      </c>
      <c r="B16" s="17" t="s">
        <v>57</v>
      </c>
      <c r="C16" s="17">
        <v>25</v>
      </c>
      <c r="D16" s="17">
        <v>119</v>
      </c>
      <c r="E16" s="17">
        <v>140</v>
      </c>
      <c r="F16" s="17">
        <v>90</v>
      </c>
      <c r="G16" s="17">
        <v>21</v>
      </c>
      <c r="P16" s="19" t="str">
        <f t="shared" si="0"/>
        <v>2010-500</v>
      </c>
      <c r="Q16" s="19" t="str">
        <f t="shared" si="0"/>
        <v>Brazil</v>
      </c>
      <c r="R16" s="22">
        <v>1350</v>
      </c>
      <c r="S16" s="22">
        <v>8568</v>
      </c>
      <c r="T16" s="22">
        <v>13580</v>
      </c>
      <c r="U16" s="22">
        <v>5850</v>
      </c>
      <c r="V16" s="22">
        <v>1743</v>
      </c>
    </row>
    <row r="17" spans="1:22" x14ac:dyDescent="0.2">
      <c r="A17" s="17" t="s">
        <v>51</v>
      </c>
      <c r="B17" s="17" t="s">
        <v>57</v>
      </c>
      <c r="C17" s="17">
        <v>55</v>
      </c>
      <c r="D17" s="17">
        <v>15</v>
      </c>
      <c r="E17" s="17">
        <v>70</v>
      </c>
      <c r="F17" s="17">
        <v>74</v>
      </c>
      <c r="G17" s="17">
        <v>17</v>
      </c>
      <c r="P17" s="19" t="str">
        <f t="shared" si="0"/>
        <v>2014-504</v>
      </c>
      <c r="Q17" s="19" t="str">
        <f t="shared" si="0"/>
        <v>Brazil</v>
      </c>
      <c r="R17" s="22">
        <v>2970</v>
      </c>
      <c r="S17" s="22">
        <v>1080</v>
      </c>
      <c r="T17" s="22">
        <v>6790</v>
      </c>
      <c r="U17" s="22">
        <v>4810</v>
      </c>
      <c r="V17" s="22">
        <v>1411</v>
      </c>
    </row>
    <row r="18" spans="1:22" x14ac:dyDescent="0.2">
      <c r="A18" s="17" t="s">
        <v>40</v>
      </c>
      <c r="B18" s="17" t="s">
        <v>57</v>
      </c>
      <c r="C18" s="17">
        <v>116</v>
      </c>
      <c r="D18" s="17">
        <v>22</v>
      </c>
      <c r="E18" s="17">
        <v>124</v>
      </c>
      <c r="F18" s="17">
        <v>61</v>
      </c>
      <c r="G18" s="17">
        <v>96</v>
      </c>
      <c r="P18" s="19" t="str">
        <f t="shared" si="0"/>
        <v>2011-501</v>
      </c>
      <c r="Q18" s="19" t="str">
        <f t="shared" si="0"/>
        <v>Brazil</v>
      </c>
      <c r="R18" s="22">
        <v>6264</v>
      </c>
      <c r="S18" s="22">
        <v>1584</v>
      </c>
      <c r="T18" s="22">
        <v>12028</v>
      </c>
      <c r="U18" s="22">
        <v>3965</v>
      </c>
      <c r="V18" s="22">
        <v>7968</v>
      </c>
    </row>
    <row r="19" spans="1:22" x14ac:dyDescent="0.2">
      <c r="A19" s="17" t="s">
        <v>6</v>
      </c>
      <c r="B19" s="17" t="s">
        <v>57</v>
      </c>
      <c r="C19" s="17">
        <v>127</v>
      </c>
      <c r="D19" s="17">
        <v>118</v>
      </c>
      <c r="E19" s="17">
        <v>113</v>
      </c>
      <c r="F19" s="17">
        <v>119</v>
      </c>
      <c r="G19" s="17">
        <v>92</v>
      </c>
      <c r="P19" s="19" t="str">
        <f t="shared" si="0"/>
        <v>2015-505</v>
      </c>
      <c r="Q19" s="19" t="str">
        <f t="shared" si="0"/>
        <v>Brazil</v>
      </c>
      <c r="R19" s="22">
        <v>6858</v>
      </c>
      <c r="S19" s="22">
        <v>8496</v>
      </c>
      <c r="T19" s="22">
        <v>10961</v>
      </c>
      <c r="U19" s="22">
        <v>7735</v>
      </c>
      <c r="V19" s="22">
        <v>7636</v>
      </c>
    </row>
    <row r="20" spans="1:22" x14ac:dyDescent="0.2">
      <c r="A20" s="17" t="s">
        <v>53</v>
      </c>
      <c r="B20" s="17" t="s">
        <v>59</v>
      </c>
      <c r="C20" s="17">
        <v>42</v>
      </c>
      <c r="D20" s="17">
        <v>135</v>
      </c>
      <c r="E20" s="17">
        <v>71</v>
      </c>
      <c r="F20" s="17">
        <v>117</v>
      </c>
      <c r="G20" s="17">
        <v>97</v>
      </c>
      <c r="P20" s="19" t="str">
        <f t="shared" si="0"/>
        <v>2016-110</v>
      </c>
      <c r="Q20" s="19" t="str">
        <f t="shared" si="0"/>
        <v>China</v>
      </c>
      <c r="R20" s="22">
        <v>2268</v>
      </c>
      <c r="S20" s="22">
        <v>9720</v>
      </c>
      <c r="T20" s="22">
        <v>6887</v>
      </c>
      <c r="U20" s="22">
        <v>7605</v>
      </c>
      <c r="V20" s="22">
        <v>8051</v>
      </c>
    </row>
    <row r="21" spans="1:22" x14ac:dyDescent="0.2">
      <c r="A21" s="17" t="s">
        <v>23</v>
      </c>
      <c r="B21" s="17" t="s">
        <v>59</v>
      </c>
      <c r="C21" s="17">
        <v>116</v>
      </c>
      <c r="D21" s="17">
        <v>18</v>
      </c>
      <c r="E21" s="17">
        <v>61</v>
      </c>
      <c r="F21" s="17">
        <v>27</v>
      </c>
      <c r="G21" s="17">
        <v>96</v>
      </c>
      <c r="P21" s="19" t="str">
        <f t="shared" si="0"/>
        <v>2016-109</v>
      </c>
      <c r="Q21" s="19" t="str">
        <f t="shared" si="0"/>
        <v>China</v>
      </c>
      <c r="R21" s="22">
        <v>6264</v>
      </c>
      <c r="S21" s="22">
        <v>1296</v>
      </c>
      <c r="T21" s="22">
        <v>5917</v>
      </c>
      <c r="U21" s="22">
        <v>1755</v>
      </c>
      <c r="V21" s="22">
        <v>7968</v>
      </c>
    </row>
    <row r="22" spans="1:22" x14ac:dyDescent="0.2">
      <c r="A22" s="17" t="s">
        <v>27</v>
      </c>
      <c r="B22" s="17" t="s">
        <v>59</v>
      </c>
      <c r="C22" s="17">
        <v>63</v>
      </c>
      <c r="D22" s="17">
        <v>65</v>
      </c>
      <c r="E22" s="17">
        <v>16</v>
      </c>
      <c r="F22" s="17">
        <v>142</v>
      </c>
      <c r="G22" s="17">
        <v>96</v>
      </c>
      <c r="P22" s="19" t="str">
        <f t="shared" si="0"/>
        <v>2014-107</v>
      </c>
      <c r="Q22" s="19" t="str">
        <f t="shared" si="0"/>
        <v>China</v>
      </c>
      <c r="R22" s="22">
        <v>3402</v>
      </c>
      <c r="S22" s="22">
        <v>4680</v>
      </c>
      <c r="T22" s="22">
        <v>1552</v>
      </c>
      <c r="U22" s="22">
        <v>9230</v>
      </c>
      <c r="V22" s="22">
        <v>7968</v>
      </c>
    </row>
    <row r="23" spans="1:22" x14ac:dyDescent="0.2">
      <c r="A23" s="17" t="s">
        <v>37</v>
      </c>
      <c r="B23" s="17" t="s">
        <v>59</v>
      </c>
      <c r="C23" s="17">
        <v>141</v>
      </c>
      <c r="D23" s="17">
        <v>61</v>
      </c>
      <c r="E23" s="17">
        <v>131</v>
      </c>
      <c r="F23" s="17">
        <v>107</v>
      </c>
      <c r="G23" s="17">
        <v>47</v>
      </c>
      <c r="P23" s="19" t="str">
        <f t="shared" si="0"/>
        <v>2011-301</v>
      </c>
      <c r="Q23" s="19" t="str">
        <f t="shared" si="0"/>
        <v>China</v>
      </c>
      <c r="R23" s="22">
        <v>7614</v>
      </c>
      <c r="S23" s="22">
        <v>4392</v>
      </c>
      <c r="T23" s="22">
        <v>12707</v>
      </c>
      <c r="U23" s="22">
        <v>6955</v>
      </c>
      <c r="V23" s="22">
        <v>3901</v>
      </c>
    </row>
    <row r="24" spans="1:22" x14ac:dyDescent="0.2">
      <c r="A24" s="17" t="s">
        <v>18</v>
      </c>
      <c r="B24" s="17" t="s">
        <v>59</v>
      </c>
      <c r="C24" s="17">
        <v>52</v>
      </c>
      <c r="D24" s="17">
        <v>155</v>
      </c>
      <c r="E24" s="17">
        <v>119</v>
      </c>
      <c r="F24" s="17">
        <v>92</v>
      </c>
      <c r="G24" s="17">
        <v>139</v>
      </c>
      <c r="P24" s="19" t="str">
        <f t="shared" si="0"/>
        <v>2012-303</v>
      </c>
      <c r="Q24" s="19" t="str">
        <f t="shared" si="0"/>
        <v>China</v>
      </c>
      <c r="R24" s="22">
        <v>2808</v>
      </c>
      <c r="S24" s="22">
        <v>11160</v>
      </c>
      <c r="T24" s="22">
        <v>11543</v>
      </c>
      <c r="U24" s="22">
        <v>5980</v>
      </c>
      <c r="V24" s="22">
        <v>11537</v>
      </c>
    </row>
    <row r="25" spans="1:22" x14ac:dyDescent="0.2">
      <c r="A25" s="17" t="s">
        <v>50</v>
      </c>
      <c r="B25" s="17" t="s">
        <v>59</v>
      </c>
      <c r="C25" s="17">
        <v>26</v>
      </c>
      <c r="D25" s="17">
        <v>78</v>
      </c>
      <c r="E25" s="17">
        <v>88</v>
      </c>
      <c r="F25" s="17">
        <v>53</v>
      </c>
      <c r="G25" s="17">
        <v>35</v>
      </c>
      <c r="P25" s="19" t="str">
        <f t="shared" si="0"/>
        <v>2011-402</v>
      </c>
      <c r="Q25" s="19" t="str">
        <f t="shared" si="0"/>
        <v>China</v>
      </c>
      <c r="R25" s="22">
        <v>1404</v>
      </c>
      <c r="S25" s="22">
        <v>5616</v>
      </c>
      <c r="T25" s="22">
        <v>8536</v>
      </c>
      <c r="U25" s="22">
        <v>3445</v>
      </c>
      <c r="V25" s="22">
        <v>2905</v>
      </c>
    </row>
    <row r="26" spans="1:22" x14ac:dyDescent="0.2">
      <c r="A26" s="17" t="s">
        <v>49</v>
      </c>
      <c r="B26" s="17" t="s">
        <v>59</v>
      </c>
      <c r="C26" s="17">
        <v>149</v>
      </c>
      <c r="D26" s="17">
        <v>16</v>
      </c>
      <c r="E26" s="17">
        <v>87</v>
      </c>
      <c r="F26" s="17">
        <v>79</v>
      </c>
      <c r="G26" s="17">
        <v>148</v>
      </c>
      <c r="P26" s="19" t="str">
        <f t="shared" si="0"/>
        <v>2012-403</v>
      </c>
      <c r="Q26" s="19" t="str">
        <f t="shared" si="0"/>
        <v>China</v>
      </c>
      <c r="R26" s="22">
        <v>8046</v>
      </c>
      <c r="S26" s="22">
        <v>1152</v>
      </c>
      <c r="T26" s="22">
        <v>8439</v>
      </c>
      <c r="U26" s="22">
        <v>5135</v>
      </c>
      <c r="V26" s="22">
        <v>12284</v>
      </c>
    </row>
    <row r="27" spans="1:22" x14ac:dyDescent="0.2">
      <c r="A27" s="17" t="s">
        <v>46</v>
      </c>
      <c r="B27" s="17" t="s">
        <v>59</v>
      </c>
      <c r="C27" s="17">
        <v>113</v>
      </c>
      <c r="D27" s="17">
        <v>130</v>
      </c>
      <c r="E27" s="17">
        <v>50</v>
      </c>
      <c r="F27" s="17">
        <v>137</v>
      </c>
      <c r="G27" s="17">
        <v>132</v>
      </c>
      <c r="P27" s="19" t="str">
        <f t="shared" si="0"/>
        <v>2015-409</v>
      </c>
      <c r="Q27" s="19" t="str">
        <f t="shared" si="0"/>
        <v>China</v>
      </c>
      <c r="R27" s="22">
        <v>6102</v>
      </c>
      <c r="S27" s="22">
        <v>9360</v>
      </c>
      <c r="T27" s="22">
        <v>4850</v>
      </c>
      <c r="U27" s="22">
        <v>8905</v>
      </c>
      <c r="V27" s="22">
        <v>10956</v>
      </c>
    </row>
    <row r="28" spans="1:22" x14ac:dyDescent="0.2">
      <c r="A28" s="17" t="s">
        <v>43</v>
      </c>
      <c r="B28" s="17" t="s">
        <v>59</v>
      </c>
      <c r="C28" s="17">
        <v>49</v>
      </c>
      <c r="D28" s="17">
        <v>45</v>
      </c>
      <c r="E28" s="17">
        <v>119</v>
      </c>
      <c r="F28" s="17">
        <v>140</v>
      </c>
      <c r="G28" s="17">
        <v>145</v>
      </c>
      <c r="P28" s="19" t="str">
        <f t="shared" si="0"/>
        <v>2013-405</v>
      </c>
      <c r="Q28" s="19" t="str">
        <f t="shared" si="0"/>
        <v>China</v>
      </c>
      <c r="R28" s="22">
        <v>2646</v>
      </c>
      <c r="S28" s="22">
        <v>3240</v>
      </c>
      <c r="T28" s="22">
        <v>11543</v>
      </c>
      <c r="U28" s="22">
        <v>9100</v>
      </c>
      <c r="V28" s="22">
        <v>12035</v>
      </c>
    </row>
    <row r="29" spans="1:22" x14ac:dyDescent="0.2">
      <c r="A29" s="17" t="s">
        <v>45</v>
      </c>
      <c r="B29" s="17" t="s">
        <v>59</v>
      </c>
      <c r="C29" s="17">
        <v>20</v>
      </c>
      <c r="D29" s="17">
        <v>143</v>
      </c>
      <c r="E29" s="17">
        <v>68</v>
      </c>
      <c r="F29" s="17">
        <v>128</v>
      </c>
      <c r="G29" s="17">
        <v>136</v>
      </c>
      <c r="P29" s="19" t="str">
        <f t="shared" si="0"/>
        <v>2013-406</v>
      </c>
      <c r="Q29" s="19" t="str">
        <f t="shared" si="0"/>
        <v>China</v>
      </c>
      <c r="R29" s="22">
        <v>1080</v>
      </c>
      <c r="S29" s="22">
        <v>10296</v>
      </c>
      <c r="T29" s="22">
        <v>6596</v>
      </c>
      <c r="U29" s="22">
        <v>8320</v>
      </c>
      <c r="V29" s="22">
        <v>11288</v>
      </c>
    </row>
    <row r="30" spans="1:22" x14ac:dyDescent="0.2">
      <c r="A30" s="17" t="s">
        <v>15</v>
      </c>
      <c r="B30" s="17" t="s">
        <v>59</v>
      </c>
      <c r="C30" s="17">
        <v>63</v>
      </c>
      <c r="D30" s="17">
        <v>28</v>
      </c>
      <c r="E30" s="17">
        <v>21</v>
      </c>
      <c r="F30" s="17">
        <v>87</v>
      </c>
      <c r="G30" s="17">
        <v>107</v>
      </c>
      <c r="P30" s="19" t="str">
        <f t="shared" si="0"/>
        <v>2016-410</v>
      </c>
      <c r="Q30" s="19" t="str">
        <f t="shared" si="0"/>
        <v>China</v>
      </c>
      <c r="R30" s="22">
        <v>3402</v>
      </c>
      <c r="S30" s="22">
        <v>2016</v>
      </c>
      <c r="T30" s="22">
        <v>2037</v>
      </c>
      <c r="U30" s="22">
        <v>5655</v>
      </c>
      <c r="V30" s="22">
        <v>8881</v>
      </c>
    </row>
    <row r="31" spans="1:22" x14ac:dyDescent="0.2">
      <c r="A31" s="17" t="s">
        <v>9</v>
      </c>
      <c r="B31" s="17" t="s">
        <v>59</v>
      </c>
      <c r="C31" s="17">
        <v>57</v>
      </c>
      <c r="D31" s="17">
        <v>36</v>
      </c>
      <c r="E31" s="17">
        <v>55</v>
      </c>
      <c r="F31" s="17">
        <v>91</v>
      </c>
      <c r="G31" s="17">
        <v>83</v>
      </c>
      <c r="P31" s="19" t="str">
        <f t="shared" si="0"/>
        <v>2010-400</v>
      </c>
      <c r="Q31" s="19" t="str">
        <f t="shared" si="0"/>
        <v>China</v>
      </c>
      <c r="R31" s="22">
        <v>3078</v>
      </c>
      <c r="S31" s="22">
        <v>2592</v>
      </c>
      <c r="T31" s="22">
        <v>5335</v>
      </c>
      <c r="U31" s="22">
        <v>5915</v>
      </c>
      <c r="V31" s="22">
        <v>6889</v>
      </c>
    </row>
    <row r="32" spans="1:22" x14ac:dyDescent="0.2">
      <c r="A32" s="17" t="s">
        <v>29</v>
      </c>
      <c r="B32" s="17" t="s">
        <v>59</v>
      </c>
      <c r="C32" s="17">
        <v>110</v>
      </c>
      <c r="D32" s="17">
        <v>87</v>
      </c>
      <c r="E32" s="17">
        <v>120</v>
      </c>
      <c r="F32" s="17">
        <v>143</v>
      </c>
      <c r="G32" s="17">
        <v>90</v>
      </c>
      <c r="P32" s="19" t="str">
        <f t="shared" si="0"/>
        <v>2014-407</v>
      </c>
      <c r="Q32" s="19" t="str">
        <f t="shared" si="0"/>
        <v>China</v>
      </c>
      <c r="R32" s="22">
        <v>5940</v>
      </c>
      <c r="S32" s="22">
        <v>6264</v>
      </c>
      <c r="T32" s="22">
        <v>11640</v>
      </c>
      <c r="U32" s="22">
        <v>9295</v>
      </c>
      <c r="V32" s="22">
        <v>7470</v>
      </c>
    </row>
    <row r="33" spans="1:22" x14ac:dyDescent="0.2">
      <c r="A33" s="17" t="s">
        <v>30</v>
      </c>
      <c r="B33" s="17" t="s">
        <v>59</v>
      </c>
      <c r="C33" s="17">
        <v>57</v>
      </c>
      <c r="D33" s="17">
        <v>35</v>
      </c>
      <c r="E33" s="17">
        <v>101</v>
      </c>
      <c r="F33" s="17">
        <v>148</v>
      </c>
      <c r="G33" s="17">
        <v>98</v>
      </c>
      <c r="P33" s="19" t="str">
        <f t="shared" si="0"/>
        <v>2012-404</v>
      </c>
      <c r="Q33" s="19" t="str">
        <f t="shared" si="0"/>
        <v>China</v>
      </c>
      <c r="R33" s="22">
        <v>3078</v>
      </c>
      <c r="S33" s="22">
        <v>2520</v>
      </c>
      <c r="T33" s="22">
        <v>9797</v>
      </c>
      <c r="U33" s="22">
        <v>9620</v>
      </c>
      <c r="V33" s="22">
        <v>8134</v>
      </c>
    </row>
    <row r="34" spans="1:22" x14ac:dyDescent="0.2">
      <c r="A34" s="17" t="s">
        <v>44</v>
      </c>
      <c r="B34" s="17" t="s">
        <v>59</v>
      </c>
      <c r="C34" s="17">
        <v>38</v>
      </c>
      <c r="D34" s="17">
        <v>61</v>
      </c>
      <c r="E34" s="17">
        <v>37</v>
      </c>
      <c r="F34" s="17">
        <v>153</v>
      </c>
      <c r="G34" s="17">
        <v>22</v>
      </c>
      <c r="P34" s="19" t="str">
        <f t="shared" si="0"/>
        <v>2011-401</v>
      </c>
      <c r="Q34" s="19" t="str">
        <f t="shared" si="0"/>
        <v>China</v>
      </c>
      <c r="R34" s="22">
        <v>2052</v>
      </c>
      <c r="S34" s="22">
        <v>4392</v>
      </c>
      <c r="T34" s="22">
        <v>3589</v>
      </c>
      <c r="U34" s="22">
        <v>9945</v>
      </c>
      <c r="V34" s="22">
        <v>1826</v>
      </c>
    </row>
    <row r="35" spans="1:22" x14ac:dyDescent="0.2">
      <c r="A35" s="17" t="s">
        <v>33</v>
      </c>
      <c r="B35" s="17" t="s">
        <v>59</v>
      </c>
      <c r="C35" s="17">
        <v>19</v>
      </c>
      <c r="D35" s="17">
        <v>18</v>
      </c>
      <c r="E35" s="17">
        <v>45</v>
      </c>
      <c r="F35" s="17">
        <v>113</v>
      </c>
      <c r="G35" s="17">
        <v>68</v>
      </c>
      <c r="P35" s="19" t="str">
        <f t="shared" si="0"/>
        <v>2014-408</v>
      </c>
      <c r="Q35" s="19" t="str">
        <f t="shared" si="0"/>
        <v>China</v>
      </c>
      <c r="R35" s="22">
        <v>1026</v>
      </c>
      <c r="S35" s="22">
        <v>1296</v>
      </c>
      <c r="T35" s="22">
        <v>4365</v>
      </c>
      <c r="U35" s="22">
        <v>7345</v>
      </c>
      <c r="V35" s="22">
        <v>5644</v>
      </c>
    </row>
    <row r="36" spans="1:22" x14ac:dyDescent="0.2">
      <c r="A36" s="17" t="s">
        <v>31</v>
      </c>
      <c r="B36" s="17" t="s">
        <v>58</v>
      </c>
      <c r="C36" s="17">
        <v>36</v>
      </c>
      <c r="D36" s="17">
        <v>29</v>
      </c>
      <c r="E36" s="17">
        <v>52</v>
      </c>
      <c r="F36" s="17">
        <v>66</v>
      </c>
      <c r="G36" s="17">
        <v>149</v>
      </c>
      <c r="P36" s="19" t="str">
        <f t="shared" si="0"/>
        <v>2011-103</v>
      </c>
      <c r="Q36" s="19" t="str">
        <f t="shared" si="0"/>
        <v>United States</v>
      </c>
      <c r="R36" s="22">
        <v>1944</v>
      </c>
      <c r="S36" s="22">
        <v>2088</v>
      </c>
      <c r="T36" s="22">
        <v>5044</v>
      </c>
      <c r="U36" s="22">
        <v>4290</v>
      </c>
      <c r="V36" s="22">
        <v>12367</v>
      </c>
    </row>
    <row r="37" spans="1:22" x14ac:dyDescent="0.2">
      <c r="A37" s="17" t="s">
        <v>52</v>
      </c>
      <c r="B37" s="17" t="s">
        <v>58</v>
      </c>
      <c r="C37" s="17">
        <v>91</v>
      </c>
      <c r="D37" s="17">
        <v>105</v>
      </c>
      <c r="E37" s="17">
        <v>28</v>
      </c>
      <c r="F37" s="17">
        <v>129</v>
      </c>
      <c r="G37" s="17">
        <v>51</v>
      </c>
      <c r="P37" s="19" t="str">
        <f t="shared" si="0"/>
        <v>2011-102</v>
      </c>
      <c r="Q37" s="19" t="str">
        <f t="shared" si="0"/>
        <v>United States</v>
      </c>
      <c r="R37" s="22">
        <v>4914</v>
      </c>
      <c r="S37" s="22">
        <v>7560</v>
      </c>
      <c r="T37" s="22">
        <v>2716</v>
      </c>
      <c r="U37" s="22">
        <v>8385</v>
      </c>
      <c r="V37" s="22">
        <v>4233</v>
      </c>
    </row>
    <row r="38" spans="1:22" x14ac:dyDescent="0.2">
      <c r="A38" s="17" t="s">
        <v>48</v>
      </c>
      <c r="B38" s="17" t="s">
        <v>58</v>
      </c>
      <c r="C38" s="17">
        <v>84</v>
      </c>
      <c r="D38" s="17">
        <v>109</v>
      </c>
      <c r="E38" s="17">
        <v>61</v>
      </c>
      <c r="F38" s="17">
        <v>59</v>
      </c>
      <c r="G38" s="17">
        <v>115</v>
      </c>
      <c r="P38" s="19" t="str">
        <f t="shared" si="0"/>
        <v>2010-101</v>
      </c>
      <c r="Q38" s="19" t="str">
        <f t="shared" si="0"/>
        <v>United States</v>
      </c>
      <c r="R38" s="22">
        <v>4536</v>
      </c>
      <c r="S38" s="22">
        <v>7848</v>
      </c>
      <c r="T38" s="22">
        <v>5917</v>
      </c>
      <c r="U38" s="22">
        <v>3835</v>
      </c>
      <c r="V38" s="22">
        <v>9545</v>
      </c>
    </row>
    <row r="39" spans="1:22" x14ac:dyDescent="0.2">
      <c r="A39" s="17" t="s">
        <v>41</v>
      </c>
      <c r="B39" s="17" t="s">
        <v>58</v>
      </c>
      <c r="C39" s="17">
        <v>77</v>
      </c>
      <c r="D39" s="17">
        <v>136</v>
      </c>
      <c r="E39" s="17">
        <v>126</v>
      </c>
      <c r="F39" s="17">
        <v>100</v>
      </c>
      <c r="G39" s="17">
        <v>95</v>
      </c>
      <c r="P39" s="19" t="str">
        <f t="shared" si="0"/>
        <v>2010-100</v>
      </c>
      <c r="Q39" s="19" t="str">
        <f t="shared" si="0"/>
        <v>United States</v>
      </c>
      <c r="R39" s="22">
        <v>4158</v>
      </c>
      <c r="S39" s="22">
        <v>9792</v>
      </c>
      <c r="T39" s="22">
        <v>12222</v>
      </c>
      <c r="U39" s="22">
        <v>6500</v>
      </c>
      <c r="V39" s="22">
        <v>7885</v>
      </c>
    </row>
    <row r="40" spans="1:22" x14ac:dyDescent="0.2">
      <c r="A40" s="17" t="s">
        <v>36</v>
      </c>
      <c r="B40" s="17" t="s">
        <v>58</v>
      </c>
      <c r="C40" s="17">
        <v>33</v>
      </c>
      <c r="D40" s="17">
        <v>108</v>
      </c>
      <c r="E40" s="17">
        <v>140</v>
      </c>
      <c r="F40" s="17">
        <v>77</v>
      </c>
      <c r="G40" s="17">
        <v>62</v>
      </c>
      <c r="P40" s="19" t="str">
        <f t="shared" si="0"/>
        <v>2011-302</v>
      </c>
      <c r="Q40" s="19" t="str">
        <f t="shared" si="0"/>
        <v>United States</v>
      </c>
      <c r="R40" s="22">
        <v>1782</v>
      </c>
      <c r="S40" s="22">
        <v>7776</v>
      </c>
      <c r="T40" s="22">
        <v>13580</v>
      </c>
      <c r="U40" s="22">
        <v>5005</v>
      </c>
      <c r="V40" s="22">
        <v>5146</v>
      </c>
    </row>
    <row r="41" spans="1:22" x14ac:dyDescent="0.2">
      <c r="A41" s="17" t="s">
        <v>34</v>
      </c>
      <c r="B41" s="17" t="s">
        <v>58</v>
      </c>
      <c r="C41" s="17">
        <v>92</v>
      </c>
      <c r="D41" s="17">
        <v>90</v>
      </c>
      <c r="E41" s="17">
        <v>17</v>
      </c>
      <c r="F41" s="17">
        <v>32</v>
      </c>
      <c r="G41" s="17">
        <v>72</v>
      </c>
      <c r="P41" s="19" t="str">
        <f t="shared" si="0"/>
        <v>2015-307</v>
      </c>
      <c r="Q41" s="19" t="str">
        <f t="shared" si="0"/>
        <v>United States</v>
      </c>
      <c r="R41" s="22">
        <v>4968</v>
      </c>
      <c r="S41" s="22">
        <v>6480</v>
      </c>
      <c r="T41" s="22">
        <v>1649</v>
      </c>
      <c r="U41" s="22">
        <v>2080</v>
      </c>
      <c r="V41" s="22">
        <v>5976</v>
      </c>
    </row>
    <row r="42" spans="1:22" x14ac:dyDescent="0.2">
      <c r="A42" s="17" t="s">
        <v>8</v>
      </c>
      <c r="B42" s="17" t="s">
        <v>58</v>
      </c>
      <c r="C42" s="17">
        <v>67</v>
      </c>
      <c r="D42" s="17">
        <v>50</v>
      </c>
      <c r="E42" s="17">
        <v>145</v>
      </c>
      <c r="F42" s="17">
        <v>24</v>
      </c>
      <c r="G42" s="17">
        <v>30</v>
      </c>
      <c r="P42" s="19" t="str">
        <f t="shared" si="0"/>
        <v>2010-300</v>
      </c>
      <c r="Q42" s="19" t="str">
        <f t="shared" si="0"/>
        <v>United States</v>
      </c>
      <c r="R42" s="22">
        <v>3618</v>
      </c>
      <c r="S42" s="22">
        <v>3600</v>
      </c>
      <c r="T42" s="22">
        <v>14065</v>
      </c>
      <c r="U42" s="22">
        <v>1560</v>
      </c>
      <c r="V42" s="22">
        <v>2490</v>
      </c>
    </row>
    <row r="43" spans="1:22" x14ac:dyDescent="0.2">
      <c r="A43" s="17" t="s">
        <v>39</v>
      </c>
      <c r="B43" s="17" t="s">
        <v>58</v>
      </c>
      <c r="C43" s="17">
        <v>57</v>
      </c>
      <c r="D43" s="17">
        <v>52</v>
      </c>
      <c r="E43" s="17">
        <v>32</v>
      </c>
      <c r="F43" s="17">
        <v>75</v>
      </c>
      <c r="G43" s="17">
        <v>38</v>
      </c>
      <c r="P43" s="19" t="str">
        <f t="shared" si="0"/>
        <v>2014-206</v>
      </c>
      <c r="Q43" s="19" t="str">
        <f t="shared" si="0"/>
        <v>United States</v>
      </c>
      <c r="R43" s="22">
        <v>3078</v>
      </c>
      <c r="S43" s="22">
        <v>3744</v>
      </c>
      <c r="T43" s="22">
        <v>3104</v>
      </c>
      <c r="U43" s="22">
        <v>4875</v>
      </c>
      <c r="V43" s="22">
        <v>3154</v>
      </c>
    </row>
    <row r="44" spans="1:22" x14ac:dyDescent="0.2">
      <c r="A44" s="17" t="s">
        <v>7</v>
      </c>
      <c r="B44" s="17" t="s">
        <v>58</v>
      </c>
      <c r="C44" s="17">
        <v>104</v>
      </c>
      <c r="D44" s="17">
        <v>147</v>
      </c>
      <c r="E44" s="17">
        <v>148</v>
      </c>
      <c r="F44" s="17">
        <v>96</v>
      </c>
      <c r="G44" s="17">
        <v>91</v>
      </c>
      <c r="P44" s="19" t="str">
        <f t="shared" si="0"/>
        <v>2011-202</v>
      </c>
      <c r="Q44" s="19" t="str">
        <f t="shared" si="0"/>
        <v>United States</v>
      </c>
      <c r="R44" s="22">
        <v>5616</v>
      </c>
      <c r="S44" s="22">
        <v>10584</v>
      </c>
      <c r="T44" s="22">
        <v>14356</v>
      </c>
      <c r="U44" s="22">
        <v>6240</v>
      </c>
      <c r="V44" s="22">
        <v>7553</v>
      </c>
    </row>
    <row r="45" spans="1:22" x14ac:dyDescent="0.2">
      <c r="A45" s="17" t="s">
        <v>10</v>
      </c>
      <c r="B45" s="17" t="s">
        <v>58</v>
      </c>
      <c r="C45" s="17">
        <v>71</v>
      </c>
      <c r="D45" s="17">
        <v>105</v>
      </c>
      <c r="E45" s="17">
        <v>131</v>
      </c>
      <c r="F45" s="17">
        <v>91</v>
      </c>
      <c r="G45" s="17">
        <v>24</v>
      </c>
      <c r="P45" s="19" t="str">
        <f t="shared" si="0"/>
        <v>2014-207</v>
      </c>
      <c r="Q45" s="19" t="str">
        <f t="shared" si="0"/>
        <v>United States</v>
      </c>
      <c r="R45" s="22">
        <v>3834</v>
      </c>
      <c r="S45" s="22">
        <v>7560</v>
      </c>
      <c r="T45" s="22">
        <v>12707</v>
      </c>
      <c r="U45" s="22">
        <v>5915</v>
      </c>
      <c r="V45" s="22">
        <v>1992</v>
      </c>
    </row>
    <row r="46" spans="1:22" x14ac:dyDescent="0.2">
      <c r="A46" s="17" t="s">
        <v>21</v>
      </c>
      <c r="B46" s="17" t="s">
        <v>58</v>
      </c>
      <c r="C46" s="17">
        <v>29</v>
      </c>
      <c r="D46" s="17">
        <v>98</v>
      </c>
      <c r="E46" s="17">
        <v>43</v>
      </c>
      <c r="F46" s="17">
        <v>136</v>
      </c>
      <c r="G46" s="17">
        <v>114</v>
      </c>
      <c r="P46" s="19" t="str">
        <f t="shared" si="0"/>
        <v>2016-210</v>
      </c>
      <c r="Q46" s="19" t="str">
        <f t="shared" si="0"/>
        <v>United States</v>
      </c>
      <c r="R46" s="22">
        <v>1566</v>
      </c>
      <c r="S46" s="22">
        <v>7056</v>
      </c>
      <c r="T46" s="22">
        <v>4171</v>
      </c>
      <c r="U46" s="22">
        <v>8840</v>
      </c>
      <c r="V46" s="22">
        <v>9462</v>
      </c>
    </row>
    <row r="47" spans="1:22" x14ac:dyDescent="0.2">
      <c r="A47" s="17" t="s">
        <v>26</v>
      </c>
      <c r="B47" s="17" t="s">
        <v>58</v>
      </c>
      <c r="C47" s="17">
        <v>41</v>
      </c>
      <c r="D47" s="17">
        <v>38</v>
      </c>
      <c r="E47" s="17">
        <v>39</v>
      </c>
      <c r="F47" s="17">
        <v>53</v>
      </c>
      <c r="G47" s="17">
        <v>155</v>
      </c>
      <c r="P47" s="19" t="str">
        <f t="shared" si="0"/>
        <v>2015-209</v>
      </c>
      <c r="Q47" s="19" t="str">
        <f t="shared" si="0"/>
        <v>United States</v>
      </c>
      <c r="R47" s="22">
        <v>2214</v>
      </c>
      <c r="S47" s="22">
        <v>2736</v>
      </c>
      <c r="T47" s="22">
        <v>3783</v>
      </c>
      <c r="U47" s="22">
        <v>3445</v>
      </c>
      <c r="V47" s="22">
        <v>12865</v>
      </c>
    </row>
    <row r="48" spans="1:22" x14ac:dyDescent="0.2">
      <c r="A48" s="17" t="s">
        <v>25</v>
      </c>
      <c r="B48" s="17" t="s">
        <v>58</v>
      </c>
      <c r="C48" s="17">
        <v>107</v>
      </c>
      <c r="D48" s="17">
        <v>119</v>
      </c>
      <c r="E48" s="17">
        <v>32</v>
      </c>
      <c r="F48" s="17">
        <v>18</v>
      </c>
      <c r="G48" s="17">
        <v>133</v>
      </c>
      <c r="P48" s="19" t="str">
        <f t="shared" si="0"/>
        <v>2013-205</v>
      </c>
      <c r="Q48" s="19" t="str">
        <f t="shared" si="0"/>
        <v>United States</v>
      </c>
      <c r="R48" s="22">
        <v>5778</v>
      </c>
      <c r="S48" s="22">
        <v>8568</v>
      </c>
      <c r="T48" s="22">
        <v>3104</v>
      </c>
      <c r="U48" s="22">
        <v>1170</v>
      </c>
      <c r="V48" s="22">
        <v>11039</v>
      </c>
    </row>
    <row r="49" spans="1:22" x14ac:dyDescent="0.2">
      <c r="A49" s="17" t="s">
        <v>16</v>
      </c>
      <c r="B49" s="17" t="s">
        <v>58</v>
      </c>
      <c r="C49" s="17">
        <v>39</v>
      </c>
      <c r="D49" s="17">
        <v>16</v>
      </c>
      <c r="E49" s="17">
        <v>152</v>
      </c>
      <c r="F49" s="17">
        <v>45</v>
      </c>
      <c r="G49" s="17">
        <v>155</v>
      </c>
      <c r="P49" s="19" t="str">
        <f t="shared" si="0"/>
        <v>2012-204</v>
      </c>
      <c r="Q49" s="19" t="str">
        <f t="shared" si="0"/>
        <v>United States</v>
      </c>
      <c r="R49" s="22">
        <v>2106</v>
      </c>
      <c r="S49" s="22">
        <v>1152</v>
      </c>
      <c r="T49" s="22">
        <v>14744</v>
      </c>
      <c r="U49" s="22">
        <v>2925</v>
      </c>
      <c r="V49" s="22">
        <v>12865</v>
      </c>
    </row>
    <row r="50" spans="1:22" x14ac:dyDescent="0.2">
      <c r="A50" s="17" t="s">
        <v>12</v>
      </c>
      <c r="B50" s="17" t="s">
        <v>58</v>
      </c>
      <c r="C50" s="17">
        <v>74</v>
      </c>
      <c r="D50" s="17">
        <v>100</v>
      </c>
      <c r="E50" s="17">
        <v>152</v>
      </c>
      <c r="F50" s="17">
        <v>81</v>
      </c>
      <c r="G50" s="17">
        <v>64</v>
      </c>
      <c r="P50" s="19" t="str">
        <f t="shared" si="0"/>
        <v>2011-201</v>
      </c>
      <c r="Q50" s="19" t="str">
        <f t="shared" si="0"/>
        <v>United States</v>
      </c>
      <c r="R50" s="22">
        <v>3996</v>
      </c>
      <c r="S50" s="22">
        <v>7200</v>
      </c>
      <c r="T50" s="22">
        <v>14744</v>
      </c>
      <c r="U50" s="22">
        <v>5265</v>
      </c>
      <c r="V50" s="22">
        <v>5312</v>
      </c>
    </row>
    <row r="51" spans="1:22" x14ac:dyDescent="0.2">
      <c r="A51" s="17" t="s">
        <v>20</v>
      </c>
      <c r="B51" s="17" t="s">
        <v>58</v>
      </c>
      <c r="C51" s="17">
        <v>121</v>
      </c>
      <c r="D51" s="17">
        <v>55</v>
      </c>
      <c r="E51" s="17">
        <v>89</v>
      </c>
      <c r="F51" s="17">
        <v>145</v>
      </c>
      <c r="G51" s="17">
        <v>146</v>
      </c>
      <c r="P51" s="19" t="str">
        <f t="shared" si="0"/>
        <v>2011-203</v>
      </c>
      <c r="Q51" s="19" t="str">
        <f t="shared" si="0"/>
        <v>United States</v>
      </c>
      <c r="R51" s="22">
        <v>6534</v>
      </c>
      <c r="S51" s="22">
        <v>3960</v>
      </c>
      <c r="T51" s="22">
        <v>8633</v>
      </c>
      <c r="U51" s="22">
        <v>9425</v>
      </c>
      <c r="V51" s="22">
        <v>12118</v>
      </c>
    </row>
    <row r="52" spans="1:22" x14ac:dyDescent="0.2">
      <c r="A52" s="17" t="s">
        <v>14</v>
      </c>
      <c r="B52" s="17" t="s">
        <v>58</v>
      </c>
      <c r="C52" s="17">
        <v>70</v>
      </c>
      <c r="D52" s="17">
        <v>98</v>
      </c>
      <c r="E52" s="17">
        <v>135</v>
      </c>
      <c r="F52" s="17">
        <v>125</v>
      </c>
      <c r="G52" s="17">
        <v>89</v>
      </c>
      <c r="P52" s="19" t="str">
        <f t="shared" si="0"/>
        <v>2010-200</v>
      </c>
      <c r="Q52" s="19" t="str">
        <f t="shared" si="0"/>
        <v>United States</v>
      </c>
      <c r="R52" s="22">
        <v>3780</v>
      </c>
      <c r="S52" s="22">
        <v>7056</v>
      </c>
      <c r="T52" s="22">
        <v>13095</v>
      </c>
      <c r="U52" s="22">
        <v>8125</v>
      </c>
      <c r="V52" s="22">
        <v>7387</v>
      </c>
    </row>
    <row r="53" spans="1:22" x14ac:dyDescent="0.2">
      <c r="A53" s="17" t="s">
        <v>22</v>
      </c>
      <c r="B53" s="17" t="s">
        <v>58</v>
      </c>
      <c r="C53" s="17">
        <v>40</v>
      </c>
      <c r="D53" s="17">
        <v>79</v>
      </c>
      <c r="E53" s="17">
        <v>93</v>
      </c>
      <c r="F53" s="17">
        <v>139</v>
      </c>
      <c r="G53" s="17">
        <v>71</v>
      </c>
      <c r="P53" s="19" t="str">
        <f t="shared" si="0"/>
        <v>2015-208</v>
      </c>
      <c r="Q53" s="19" t="str">
        <f t="shared" si="0"/>
        <v>United States</v>
      </c>
      <c r="R53" s="22">
        <v>2160</v>
      </c>
      <c r="S53" s="22">
        <v>5688</v>
      </c>
      <c r="T53" s="22">
        <v>9021</v>
      </c>
      <c r="U53" s="22">
        <v>9035</v>
      </c>
      <c r="V53" s="22">
        <v>5893</v>
      </c>
    </row>
    <row r="54" spans="1:22" x14ac:dyDescent="0.2">
      <c r="A54" s="17" t="s">
        <v>55</v>
      </c>
      <c r="B54" s="17" t="s">
        <v>58</v>
      </c>
      <c r="C54" s="17">
        <v>74</v>
      </c>
      <c r="D54" s="17">
        <v>43</v>
      </c>
      <c r="E54" s="17">
        <v>37</v>
      </c>
      <c r="F54" s="17">
        <v>68</v>
      </c>
      <c r="G54" s="17">
        <v>132</v>
      </c>
      <c r="P54" s="19" t="str">
        <f t="shared" si="0"/>
        <v>2016-111</v>
      </c>
      <c r="Q54" s="19" t="str">
        <f t="shared" si="0"/>
        <v>United States</v>
      </c>
      <c r="R54" s="22">
        <v>3996</v>
      </c>
      <c r="S54" s="22">
        <v>3096</v>
      </c>
      <c r="T54" s="22">
        <v>3589</v>
      </c>
      <c r="U54" s="22">
        <v>4420</v>
      </c>
      <c r="V54" s="22">
        <v>10956</v>
      </c>
    </row>
    <row r="55" spans="1:22" x14ac:dyDescent="0.2">
      <c r="P55" s="21"/>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Branch Revenue</vt:lpstr>
      <vt:lpstr>Branch Stock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2024-07-22T23:19:07Z</dcterms:created>
  <dcterms:modified xsi:type="dcterms:W3CDTF">2024-08-03T23:25:14Z</dcterms:modified>
</cp:coreProperties>
</file>